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5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omments6.xml" ContentType="application/vnd.openxmlformats-officedocument.spreadsheetml.comment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omments7.xml" ContentType="application/vnd.openxmlformats-officedocument.spreadsheetml.comment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drawings/drawing4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hidePivotFieldList="1" autoCompressPictures="0"/>
  <mc:AlternateContent xmlns:mc="http://schemas.openxmlformats.org/markup-compatibility/2006">
    <mc:Choice Requires="x15">
      <x15ac:absPath xmlns:x15ac="http://schemas.microsoft.com/office/spreadsheetml/2010/11/ac" url="R:\SRI_REPOSITORIO DOCUMENTAL\2019\GESTIÓN PROCESOS\1.6 INVESTIGACIÓN_2019\1.6.2 CONTRATISTAS_2019\253_LAURA VICTORIA ARZAYÚS\Productos\3. Mayo_2019\PDEP\CONPES 070519\"/>
    </mc:Choice>
  </mc:AlternateContent>
  <bookViews>
    <workbookView xWindow="0" yWindow="0" windowWidth="24000" windowHeight="9735" firstSheet="6" activeTab="15"/>
  </bookViews>
  <sheets>
    <sheet name="Plan de acción" sheetId="1" state="hidden" r:id="rId1"/>
    <sheet name="EEP-Generación" sheetId="99" state="hidden" r:id="rId2"/>
    <sheet name="EPE-Generación" sheetId="100" state="hidden" r:id="rId3"/>
    <sheet name="COMPILADO - POAI" sheetId="112" r:id="rId4"/>
    <sheet name="Base de datos POAI FILTROS" sheetId="115" r:id="rId5"/>
    <sheet name="Categorías Inversión de E.P." sheetId="116" r:id="rId6"/>
    <sheet name="Históricos POAI" sheetId="113" r:id="rId7"/>
    <sheet name="Proyección_Ingresos" sheetId="110" r:id="rId8"/>
    <sheet name="2019" sheetId="101" state="hidden" r:id="rId9"/>
    <sheet name="Productos y flujo anual" sheetId="108" r:id="rId10"/>
    <sheet name="Modelo de financiación" sheetId="109" r:id="rId11"/>
    <sheet name="Hoja6" sheetId="107" state="hidden" r:id="rId12"/>
    <sheet name="Sandra - Prueba y trabajo PCTES" sheetId="105" state="hidden" r:id="rId13"/>
    <sheet name="Hoja1" sheetId="103" state="hidden" r:id="rId14"/>
    <sheet name="Hoja2" sheetId="102" state="hidden" r:id="rId15"/>
    <sheet name="Resumen" sheetId="106" r:id="rId16"/>
    <sheet name="Desplegables" sheetId="6" state="hidden" r:id="rId17"/>
    <sheet name="Gráficas" sheetId="111" r:id="rId18"/>
    <sheet name="Prueba y trabajo" sheetId="104" state="hidden" r:id="rId19"/>
    <sheet name="Históricos T.D." sheetId="114" state="hidden" r:id="rId20"/>
  </sheets>
  <externalReferences>
    <externalReference r:id="rId21"/>
    <externalReference r:id="rId22"/>
    <externalReference r:id="rId23"/>
  </externalReferences>
  <definedNames>
    <definedName name="_xlnm._FilterDatabase" localSheetId="8" hidden="1">'2019'!$AT$24:$AU$85</definedName>
    <definedName name="_xlnm._FilterDatabase" localSheetId="4" hidden="1">'Base de datos POAI FILTROS'!$A$1:$O$105</definedName>
    <definedName name="_xlnm._FilterDatabase" localSheetId="3" hidden="1">'COMPILADO - POAI'!$A$1:$T$2737</definedName>
    <definedName name="_xlnm._FilterDatabase" localSheetId="9" hidden="1">'Productos y flujo anual'!$A$1:$D$58</definedName>
    <definedName name="_xlnm._FilterDatabase" localSheetId="18" hidden="1">'Prueba y trabajo'!$C$1:$AF$65</definedName>
    <definedName name="_xlnm._FilterDatabase" localSheetId="12" hidden="1">'Sandra - Prueba y trabajo PCTES'!$A$1:$AD$63</definedName>
    <definedName name="Ambiente">Desplegables!$F$29:$F$31</definedName>
    <definedName name="_xlnm.Print_Area" localSheetId="8">'2019'!$B$22:$EP$84</definedName>
    <definedName name="_xlnm.Print_Area" localSheetId="0">'Plan de acción'!$B$22:$EI$49</definedName>
    <definedName name="Creci_Ingre">'[1]Modelo Financiero vigencias'!$D$3</definedName>
    <definedName name="CulturaRecreaciónyDeporte">Desplegables!$F$24:$F$28</definedName>
    <definedName name="DesarrolloEconómicoIndustriayTurismo">Desplegables!$F$16:$F$18</definedName>
    <definedName name="Educación">Desplegables!$F$19:$F$20</definedName>
    <definedName name="GestiónJurídica">Desplegables!$F$11</definedName>
    <definedName name="GestiónPública">Desplegables!$F$3:$F$4</definedName>
    <definedName name="Gobierno">Desplegables!$F$5:$F$8</definedName>
    <definedName name="Hábitat">Desplegables!$F$37:$F$42</definedName>
    <definedName name="Hacienda">Desplegables!$F$12:$F$14</definedName>
    <definedName name="Ingre_Corrie">'[2]Modelo Financiero'!$T$5</definedName>
    <definedName name="Ingres_Capit" localSheetId="4">'[1]Modelo Financiero vigencias'!#REF!</definedName>
    <definedName name="Ingres_Capit" localSheetId="5">'[1]Modelo Financiero vigencias'!#REF!</definedName>
    <definedName name="Ingres_Capit" localSheetId="3">'[1]Modelo Financiero vigencias'!#REF!</definedName>
    <definedName name="Ingres_Capit" localSheetId="6">'[1]Modelo Financiero vigencias'!#REF!</definedName>
    <definedName name="Ingres_Capit" localSheetId="19">'[1]Modelo Financiero vigencias'!#REF!</definedName>
    <definedName name="Ingres_Capit">'[1]Modelo Financiero vigencias'!#REF!</definedName>
    <definedName name="IntegraciónSocial">Desplegables!$F$23</definedName>
    <definedName name="Movilidad">Desplegables!$F$32:$F$36</definedName>
    <definedName name="Salud">Desplegables!$F$21:$F$22</definedName>
    <definedName name="SeguridadConvivenciayJusticia">Desplegables!$F$9:$F$10</definedName>
    <definedName name="TD_Costos" localSheetId="4">'[1]Modelo Financiero vigencias'!#REF!</definedName>
    <definedName name="TD_Costos" localSheetId="5">'[1]Modelo Financiero vigencias'!#REF!</definedName>
    <definedName name="TD_Costos" localSheetId="3">'[1]Modelo Financiero vigencias'!#REF!</definedName>
    <definedName name="TD_Costos" localSheetId="6">'[1]Modelo Financiero vigencias'!#REF!</definedName>
    <definedName name="TD_Costos" localSheetId="19">'[1]Modelo Financiero vigencias'!#REF!</definedName>
    <definedName name="TD_Costos">'[1]Modelo Financiero vigencias'!#REF!</definedName>
  </definedNames>
  <calcPr calcId="152511" concurrentCalc="0"/>
  <pivotCaches>
    <pivotCache cacheId="0" r:id="rId24"/>
    <pivotCache cacheId="1" r:id="rId25"/>
    <pivotCache cacheId="2" r:id="rId26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113" l="1"/>
  <c r="B7" i="113"/>
  <c r="B8" i="113"/>
  <c r="B9" i="113"/>
  <c r="B10" i="113"/>
  <c r="B11" i="113"/>
  <c r="B12" i="113"/>
  <c r="B13" i="113"/>
  <c r="C13" i="113"/>
  <c r="C6" i="110"/>
  <c r="D6" i="110"/>
  <c r="E6" i="110"/>
  <c r="F6" i="110"/>
  <c r="G6" i="110"/>
  <c r="H6" i="110"/>
  <c r="I6" i="110"/>
  <c r="J6" i="110"/>
  <c r="K6" i="110"/>
  <c r="L6" i="110"/>
  <c r="M6" i="110"/>
  <c r="N6" i="110"/>
  <c r="O6" i="110"/>
  <c r="P6" i="110"/>
  <c r="Q6" i="110"/>
  <c r="R6" i="110"/>
  <c r="S6" i="110"/>
  <c r="T6" i="110"/>
  <c r="U6" i="110"/>
  <c r="V6" i="110"/>
  <c r="W6" i="110"/>
  <c r="A14" i="110"/>
  <c r="W14" i="110"/>
  <c r="V14" i="110"/>
  <c r="U14" i="110"/>
  <c r="T14" i="110"/>
  <c r="S14" i="110"/>
  <c r="R14" i="110"/>
  <c r="Q14" i="110"/>
  <c r="P14" i="110"/>
  <c r="O14" i="110"/>
  <c r="N14" i="110"/>
  <c r="M14" i="110"/>
  <c r="L14" i="110"/>
  <c r="K14" i="110"/>
  <c r="J14" i="110"/>
  <c r="I14" i="110"/>
  <c r="H14" i="110"/>
  <c r="G14" i="110"/>
  <c r="F14" i="110"/>
  <c r="E14" i="110"/>
  <c r="D14" i="110"/>
  <c r="C14" i="110"/>
  <c r="C14" i="116"/>
  <c r="D14" i="116"/>
  <c r="E14" i="116"/>
  <c r="F14" i="116"/>
  <c r="G14" i="116"/>
  <c r="H14" i="116"/>
  <c r="I14" i="116"/>
  <c r="J14" i="116"/>
  <c r="K14" i="116"/>
  <c r="L14" i="116"/>
  <c r="C20" i="116"/>
  <c r="D20" i="116"/>
  <c r="E20" i="116"/>
  <c r="F20" i="116"/>
  <c r="G20" i="116"/>
  <c r="H20" i="116"/>
  <c r="I20" i="116"/>
  <c r="J20" i="116"/>
  <c r="K20" i="116"/>
  <c r="L20" i="116"/>
  <c r="M14" i="116"/>
  <c r="C15" i="116"/>
  <c r="D15" i="116"/>
  <c r="E15" i="116"/>
  <c r="F15" i="116"/>
  <c r="G15" i="116"/>
  <c r="H15" i="116"/>
  <c r="I15" i="116"/>
  <c r="J15" i="116"/>
  <c r="K15" i="116"/>
  <c r="L15" i="116"/>
  <c r="M15" i="116"/>
  <c r="C16" i="116"/>
  <c r="D16" i="116"/>
  <c r="E16" i="116"/>
  <c r="F16" i="116"/>
  <c r="G16" i="116"/>
  <c r="H16" i="116"/>
  <c r="I16" i="116"/>
  <c r="J16" i="116"/>
  <c r="K16" i="116"/>
  <c r="L16" i="116"/>
  <c r="M16" i="116"/>
  <c r="C17" i="116"/>
  <c r="D17" i="116"/>
  <c r="E17" i="116"/>
  <c r="F17" i="116"/>
  <c r="G17" i="116"/>
  <c r="H17" i="116"/>
  <c r="I17" i="116"/>
  <c r="J17" i="116"/>
  <c r="K17" i="116"/>
  <c r="L17" i="116"/>
  <c r="M17" i="116"/>
  <c r="C18" i="116"/>
  <c r="D18" i="116"/>
  <c r="E18" i="116"/>
  <c r="F18" i="116"/>
  <c r="G18" i="116"/>
  <c r="H18" i="116"/>
  <c r="I18" i="116"/>
  <c r="J18" i="116"/>
  <c r="K18" i="116"/>
  <c r="L18" i="116"/>
  <c r="M18" i="116"/>
  <c r="C19" i="116"/>
  <c r="D19" i="116"/>
  <c r="E19" i="116"/>
  <c r="F19" i="116"/>
  <c r="G19" i="116"/>
  <c r="H19" i="116"/>
  <c r="I19" i="116"/>
  <c r="J19" i="116"/>
  <c r="K19" i="116"/>
  <c r="L19" i="116"/>
  <c r="M19" i="116"/>
  <c r="E13" i="113"/>
  <c r="C12" i="113"/>
  <c r="E12" i="113"/>
  <c r="C11" i="113"/>
  <c r="E11" i="113"/>
  <c r="C10" i="113"/>
  <c r="E10" i="113"/>
  <c r="C9" i="113"/>
  <c r="E9" i="113"/>
  <c r="C8" i="113"/>
  <c r="E8" i="113"/>
  <c r="C7" i="113"/>
  <c r="E7" i="113"/>
  <c r="C6" i="113"/>
  <c r="E6" i="113"/>
  <c r="C5" i="113"/>
  <c r="E5" i="113"/>
  <c r="E14" i="113"/>
  <c r="C14" i="113"/>
  <c r="G14" i="113"/>
  <c r="F6" i="113"/>
  <c r="F7" i="113"/>
  <c r="F8" i="113"/>
  <c r="F9" i="113"/>
  <c r="F10" i="113"/>
  <c r="F11" i="113"/>
  <c r="F12" i="113"/>
  <c r="F13" i="113"/>
  <c r="F14" i="113"/>
  <c r="D6" i="113"/>
  <c r="D7" i="113"/>
  <c r="D8" i="113"/>
  <c r="D9" i="113"/>
  <c r="D10" i="113"/>
  <c r="D11" i="113"/>
  <c r="D12" i="113"/>
  <c r="D13" i="113"/>
  <c r="D14" i="113"/>
  <c r="G13" i="113"/>
  <c r="G12" i="113"/>
  <c r="G11" i="113"/>
  <c r="G10" i="113"/>
  <c r="G9" i="113"/>
  <c r="G8" i="113"/>
  <c r="G7" i="113"/>
  <c r="G6" i="113"/>
  <c r="G5" i="113"/>
  <c r="C63" i="108"/>
  <c r="A22" i="110"/>
  <c r="D22" i="110"/>
  <c r="D7" i="109"/>
  <c r="D8" i="109"/>
  <c r="E3" i="108"/>
  <c r="E9" i="108"/>
  <c r="E10" i="108"/>
  <c r="E11" i="108"/>
  <c r="E2" i="108"/>
  <c r="E4" i="108"/>
  <c r="E5" i="108"/>
  <c r="E6" i="108"/>
  <c r="E7" i="108"/>
  <c r="E8" i="108"/>
  <c r="E12" i="108"/>
  <c r="E13" i="108"/>
  <c r="E14" i="108"/>
  <c r="E15" i="108"/>
  <c r="E16" i="108"/>
  <c r="E17" i="108"/>
  <c r="E18" i="108"/>
  <c r="E19" i="108"/>
  <c r="E20" i="108"/>
  <c r="E21" i="108"/>
  <c r="E22" i="108"/>
  <c r="E23" i="108"/>
  <c r="E24" i="108"/>
  <c r="E25" i="108"/>
  <c r="E26" i="108"/>
  <c r="E27" i="108"/>
  <c r="E28" i="108"/>
  <c r="E29" i="108"/>
  <c r="E30" i="108"/>
  <c r="K39" i="104"/>
  <c r="M39" i="104"/>
  <c r="E31" i="108"/>
  <c r="E32" i="108"/>
  <c r="K42" i="104"/>
  <c r="M42" i="104"/>
  <c r="E34" i="108"/>
  <c r="K43" i="104"/>
  <c r="M43" i="104"/>
  <c r="E35" i="108"/>
  <c r="K44" i="104"/>
  <c r="M44" i="104"/>
  <c r="E36" i="108"/>
  <c r="E37" i="108"/>
  <c r="E38" i="108"/>
  <c r="K47" i="104"/>
  <c r="M47" i="104"/>
  <c r="E39" i="108"/>
  <c r="E40" i="108"/>
  <c r="K52" i="104"/>
  <c r="M52" i="104"/>
  <c r="E41" i="108"/>
  <c r="E42" i="108"/>
  <c r="E43" i="108"/>
  <c r="E44" i="108"/>
  <c r="E45" i="108"/>
  <c r="E46" i="108"/>
  <c r="E47" i="108"/>
  <c r="E48" i="108"/>
  <c r="E49" i="108"/>
  <c r="E50" i="108"/>
  <c r="E51" i="108"/>
  <c r="E53" i="108"/>
  <c r="D3" i="109"/>
  <c r="D9" i="109"/>
  <c r="D10" i="109"/>
  <c r="D12" i="109"/>
  <c r="D24" i="109"/>
  <c r="D29" i="109"/>
  <c r="D26" i="109"/>
  <c r="E22" i="110"/>
  <c r="E7" i="109"/>
  <c r="E8" i="109"/>
  <c r="F1" i="108"/>
  <c r="K5" i="104"/>
  <c r="N5" i="104"/>
  <c r="F3" i="108"/>
  <c r="F9" i="108"/>
  <c r="K16" i="104"/>
  <c r="N16" i="104"/>
  <c r="F10" i="108"/>
  <c r="K17" i="104"/>
  <c r="N17" i="104"/>
  <c r="F11" i="108"/>
  <c r="K4" i="104"/>
  <c r="N4" i="104"/>
  <c r="F2" i="108"/>
  <c r="K6" i="104"/>
  <c r="N6" i="104"/>
  <c r="F4" i="108"/>
  <c r="K7" i="104"/>
  <c r="N7" i="104"/>
  <c r="F5" i="108"/>
  <c r="K8" i="104"/>
  <c r="N8" i="104"/>
  <c r="F6" i="108"/>
  <c r="K11" i="104"/>
  <c r="N11" i="104"/>
  <c r="F7" i="108"/>
  <c r="K14" i="104"/>
  <c r="N14" i="104"/>
  <c r="F8" i="108"/>
  <c r="F18" i="104"/>
  <c r="K18" i="104"/>
  <c r="N18" i="104"/>
  <c r="F12" i="108"/>
  <c r="K19" i="104"/>
  <c r="N19" i="104"/>
  <c r="F13" i="108"/>
  <c r="F20" i="104"/>
  <c r="K20" i="104"/>
  <c r="N20" i="104"/>
  <c r="F14" i="108"/>
  <c r="K21" i="104"/>
  <c r="N21" i="104"/>
  <c r="F15" i="108"/>
  <c r="K22" i="104"/>
  <c r="N22" i="104"/>
  <c r="F16" i="108"/>
  <c r="K23" i="104"/>
  <c r="N23" i="104"/>
  <c r="F17" i="108"/>
  <c r="F24" i="104"/>
  <c r="K24" i="104"/>
  <c r="N24" i="104"/>
  <c r="F18" i="108"/>
  <c r="K25" i="104"/>
  <c r="N25" i="104"/>
  <c r="F19" i="108"/>
  <c r="K26" i="104"/>
  <c r="N26" i="104"/>
  <c r="F20" i="108"/>
  <c r="K27" i="104"/>
  <c r="N27" i="104"/>
  <c r="F21" i="108"/>
  <c r="K28" i="104"/>
  <c r="N28" i="104"/>
  <c r="F22" i="108"/>
  <c r="K29" i="104"/>
  <c r="N29" i="104"/>
  <c r="F23" i="108"/>
  <c r="K30" i="104"/>
  <c r="N30" i="104"/>
  <c r="F24" i="108"/>
  <c r="K31" i="104"/>
  <c r="N31" i="104"/>
  <c r="F25" i="108"/>
  <c r="K32" i="104"/>
  <c r="N32" i="104"/>
  <c r="F26" i="108"/>
  <c r="K33" i="104"/>
  <c r="N33" i="104"/>
  <c r="K34" i="104"/>
  <c r="N34" i="104"/>
  <c r="F27" i="108"/>
  <c r="K35" i="104"/>
  <c r="N35" i="104"/>
  <c r="F28" i="108"/>
  <c r="K36" i="104"/>
  <c r="N36" i="104"/>
  <c r="F29" i="108"/>
  <c r="K37" i="104"/>
  <c r="N37" i="104"/>
  <c r="F30" i="108"/>
  <c r="N39" i="104"/>
  <c r="F31" i="108"/>
  <c r="F32" i="108"/>
  <c r="N42" i="104"/>
  <c r="F34" i="108"/>
  <c r="N43" i="104"/>
  <c r="F35" i="108"/>
  <c r="N44" i="104"/>
  <c r="F36" i="108"/>
  <c r="F37" i="108"/>
  <c r="F38" i="108"/>
  <c r="N47" i="104"/>
  <c r="F39" i="108"/>
  <c r="K48" i="104"/>
  <c r="N48" i="104"/>
  <c r="F40" i="108"/>
  <c r="N52" i="104"/>
  <c r="F41" i="108"/>
  <c r="F42" i="108"/>
  <c r="K54" i="104"/>
  <c r="N54" i="104"/>
  <c r="F43" i="108"/>
  <c r="K55" i="104"/>
  <c r="N55" i="104"/>
  <c r="F44" i="108"/>
  <c r="K56" i="104"/>
  <c r="N56" i="104"/>
  <c r="F45" i="108"/>
  <c r="K57" i="104"/>
  <c r="N57" i="104"/>
  <c r="F46" i="108"/>
  <c r="F47" i="108"/>
  <c r="K59" i="104"/>
  <c r="N59" i="104"/>
  <c r="F48" i="108"/>
  <c r="K60" i="104"/>
  <c r="N60" i="104"/>
  <c r="F49" i="108"/>
  <c r="F50" i="108"/>
  <c r="F51" i="108"/>
  <c r="F53" i="108"/>
  <c r="E3" i="109"/>
  <c r="F54" i="108"/>
  <c r="E4" i="109"/>
  <c r="F55" i="108"/>
  <c r="E5" i="109"/>
  <c r="E9" i="109"/>
  <c r="E10" i="109"/>
  <c r="E12" i="109"/>
  <c r="E24" i="109"/>
  <c r="E26" i="109"/>
  <c r="F22" i="110"/>
  <c r="F7" i="109"/>
  <c r="F8" i="109"/>
  <c r="G1" i="108"/>
  <c r="O1" i="104"/>
  <c r="O5" i="104"/>
  <c r="G3" i="108"/>
  <c r="G9" i="108"/>
  <c r="O16" i="104"/>
  <c r="G10" i="108"/>
  <c r="O17" i="104"/>
  <c r="G11" i="108"/>
  <c r="O4" i="104"/>
  <c r="G2" i="108"/>
  <c r="O6" i="104"/>
  <c r="G4" i="108"/>
  <c r="O7" i="104"/>
  <c r="G5" i="108"/>
  <c r="O8" i="104"/>
  <c r="G6" i="108"/>
  <c r="O11" i="104"/>
  <c r="G7" i="108"/>
  <c r="O14" i="104"/>
  <c r="G8" i="108"/>
  <c r="O18" i="104"/>
  <c r="G12" i="108"/>
  <c r="O19" i="104"/>
  <c r="G13" i="108"/>
  <c r="O20" i="104"/>
  <c r="G14" i="108"/>
  <c r="O21" i="104"/>
  <c r="G15" i="108"/>
  <c r="O22" i="104"/>
  <c r="G16" i="108"/>
  <c r="O23" i="104"/>
  <c r="G17" i="108"/>
  <c r="O24" i="104"/>
  <c r="G18" i="108"/>
  <c r="O25" i="104"/>
  <c r="G19" i="108"/>
  <c r="O26" i="104"/>
  <c r="G20" i="108"/>
  <c r="O27" i="104"/>
  <c r="G21" i="108"/>
  <c r="O28" i="104"/>
  <c r="G22" i="108"/>
  <c r="O29" i="104"/>
  <c r="G23" i="108"/>
  <c r="O30" i="104"/>
  <c r="G24" i="108"/>
  <c r="O31" i="104"/>
  <c r="G25" i="108"/>
  <c r="O32" i="104"/>
  <c r="G26" i="108"/>
  <c r="O33" i="104"/>
  <c r="O34" i="104"/>
  <c r="G27" i="108"/>
  <c r="O35" i="104"/>
  <c r="G28" i="108"/>
  <c r="O36" i="104"/>
  <c r="G29" i="108"/>
  <c r="O37" i="104"/>
  <c r="G30" i="108"/>
  <c r="O39" i="104"/>
  <c r="G31" i="108"/>
  <c r="G32" i="108"/>
  <c r="O42" i="104"/>
  <c r="G34" i="108"/>
  <c r="O43" i="104"/>
  <c r="G35" i="108"/>
  <c r="O44" i="104"/>
  <c r="G36" i="108"/>
  <c r="G37" i="108"/>
  <c r="G38" i="108"/>
  <c r="O47" i="104"/>
  <c r="G39" i="108"/>
  <c r="O48" i="104"/>
  <c r="G40" i="108"/>
  <c r="O52" i="104"/>
  <c r="G41" i="108"/>
  <c r="G42" i="108"/>
  <c r="O54" i="104"/>
  <c r="G43" i="108"/>
  <c r="O55" i="104"/>
  <c r="G44" i="108"/>
  <c r="O56" i="104"/>
  <c r="G45" i="108"/>
  <c r="O57" i="104"/>
  <c r="G46" i="108"/>
  <c r="G47" i="108"/>
  <c r="O59" i="104"/>
  <c r="G48" i="108"/>
  <c r="O60" i="104"/>
  <c r="G49" i="108"/>
  <c r="G50" i="108"/>
  <c r="G51" i="108"/>
  <c r="G53" i="108"/>
  <c r="F3" i="109"/>
  <c r="G54" i="108"/>
  <c r="F4" i="109"/>
  <c r="G55" i="108"/>
  <c r="F5" i="109"/>
  <c r="F9" i="109"/>
  <c r="F10" i="109"/>
  <c r="F12" i="109"/>
  <c r="F24" i="109"/>
  <c r="F26" i="109"/>
  <c r="G22" i="110"/>
  <c r="G7" i="109"/>
  <c r="G8" i="109"/>
  <c r="H1" i="108"/>
  <c r="P1" i="104"/>
  <c r="P5" i="104"/>
  <c r="H3" i="108"/>
  <c r="H9" i="108"/>
  <c r="P16" i="104"/>
  <c r="H10" i="108"/>
  <c r="P17" i="104"/>
  <c r="H11" i="108"/>
  <c r="P4" i="104"/>
  <c r="H2" i="108"/>
  <c r="P6" i="104"/>
  <c r="H4" i="108"/>
  <c r="P7" i="104"/>
  <c r="H5" i="108"/>
  <c r="P8" i="104"/>
  <c r="H6" i="108"/>
  <c r="P11" i="104"/>
  <c r="H7" i="108"/>
  <c r="P14" i="104"/>
  <c r="H8" i="108"/>
  <c r="P18" i="104"/>
  <c r="H12" i="108"/>
  <c r="P19" i="104"/>
  <c r="H13" i="108"/>
  <c r="P20" i="104"/>
  <c r="H14" i="108"/>
  <c r="P21" i="104"/>
  <c r="H15" i="108"/>
  <c r="P22" i="104"/>
  <c r="H16" i="108"/>
  <c r="P23" i="104"/>
  <c r="H17" i="108"/>
  <c r="P24" i="104"/>
  <c r="H18" i="108"/>
  <c r="P25" i="104"/>
  <c r="H19" i="108"/>
  <c r="P26" i="104"/>
  <c r="H20" i="108"/>
  <c r="P27" i="104"/>
  <c r="H21" i="108"/>
  <c r="P28" i="104"/>
  <c r="H22" i="108"/>
  <c r="P29" i="104"/>
  <c r="H23" i="108"/>
  <c r="P30" i="104"/>
  <c r="H24" i="108"/>
  <c r="P31" i="104"/>
  <c r="H25" i="108"/>
  <c r="P32" i="104"/>
  <c r="H26" i="108"/>
  <c r="P33" i="104"/>
  <c r="P34" i="104"/>
  <c r="H27" i="108"/>
  <c r="P35" i="104"/>
  <c r="H28" i="108"/>
  <c r="P36" i="104"/>
  <c r="H29" i="108"/>
  <c r="P37" i="104"/>
  <c r="H30" i="108"/>
  <c r="P39" i="104"/>
  <c r="H31" i="108"/>
  <c r="H32" i="108"/>
  <c r="P42" i="104"/>
  <c r="H34" i="108"/>
  <c r="P43" i="104"/>
  <c r="H35" i="108"/>
  <c r="P44" i="104"/>
  <c r="H36" i="108"/>
  <c r="H37" i="108"/>
  <c r="H38" i="108"/>
  <c r="P47" i="104"/>
  <c r="H39" i="108"/>
  <c r="P48" i="104"/>
  <c r="H40" i="108"/>
  <c r="P52" i="104"/>
  <c r="H41" i="108"/>
  <c r="H42" i="108"/>
  <c r="P54" i="104"/>
  <c r="H43" i="108"/>
  <c r="P55" i="104"/>
  <c r="H44" i="108"/>
  <c r="P56" i="104"/>
  <c r="H45" i="108"/>
  <c r="P57" i="104"/>
  <c r="H46" i="108"/>
  <c r="H47" i="108"/>
  <c r="P59" i="104"/>
  <c r="H48" i="108"/>
  <c r="P60" i="104"/>
  <c r="H49" i="108"/>
  <c r="H50" i="108"/>
  <c r="H51" i="108"/>
  <c r="H53" i="108"/>
  <c r="G3" i="109"/>
  <c r="H54" i="108"/>
  <c r="G4" i="109"/>
  <c r="H55" i="108"/>
  <c r="G5" i="109"/>
  <c r="G9" i="109"/>
  <c r="G10" i="109"/>
  <c r="G12" i="109"/>
  <c r="G24" i="109"/>
  <c r="G26" i="109"/>
  <c r="H22" i="110"/>
  <c r="H7" i="109"/>
  <c r="H8" i="109"/>
  <c r="I1" i="108"/>
  <c r="Q1" i="104"/>
  <c r="Q5" i="104"/>
  <c r="I3" i="108"/>
  <c r="I9" i="108"/>
  <c r="Q16" i="104"/>
  <c r="I10" i="108"/>
  <c r="Q17" i="104"/>
  <c r="I11" i="108"/>
  <c r="Q4" i="104"/>
  <c r="I2" i="108"/>
  <c r="Q6" i="104"/>
  <c r="I4" i="108"/>
  <c r="Q7" i="104"/>
  <c r="I5" i="108"/>
  <c r="Q8" i="104"/>
  <c r="I6" i="108"/>
  <c r="Q11" i="104"/>
  <c r="I7" i="108"/>
  <c r="Q14" i="104"/>
  <c r="I8" i="108"/>
  <c r="Q18" i="104"/>
  <c r="I12" i="108"/>
  <c r="Q19" i="104"/>
  <c r="I13" i="108"/>
  <c r="Q20" i="104"/>
  <c r="I14" i="108"/>
  <c r="Q21" i="104"/>
  <c r="I15" i="108"/>
  <c r="Q22" i="104"/>
  <c r="I16" i="108"/>
  <c r="Q23" i="104"/>
  <c r="I17" i="108"/>
  <c r="Q24" i="104"/>
  <c r="I18" i="108"/>
  <c r="Q25" i="104"/>
  <c r="I19" i="108"/>
  <c r="Q26" i="104"/>
  <c r="I20" i="108"/>
  <c r="Q27" i="104"/>
  <c r="I21" i="108"/>
  <c r="Q28" i="104"/>
  <c r="I22" i="108"/>
  <c r="Q29" i="104"/>
  <c r="I23" i="108"/>
  <c r="Q30" i="104"/>
  <c r="I24" i="108"/>
  <c r="Q31" i="104"/>
  <c r="I25" i="108"/>
  <c r="Q32" i="104"/>
  <c r="I26" i="108"/>
  <c r="Q33" i="104"/>
  <c r="Q34" i="104"/>
  <c r="I27" i="108"/>
  <c r="Q35" i="104"/>
  <c r="I28" i="108"/>
  <c r="Q36" i="104"/>
  <c r="I29" i="108"/>
  <c r="Q37" i="104"/>
  <c r="I30" i="108"/>
  <c r="Q39" i="104"/>
  <c r="I31" i="108"/>
  <c r="I32" i="108"/>
  <c r="Q42" i="104"/>
  <c r="I34" i="108"/>
  <c r="Q43" i="104"/>
  <c r="I35" i="108"/>
  <c r="Q44" i="104"/>
  <c r="I36" i="108"/>
  <c r="I37" i="108"/>
  <c r="I38" i="108"/>
  <c r="Q47" i="104"/>
  <c r="I39" i="108"/>
  <c r="Q48" i="104"/>
  <c r="I40" i="108"/>
  <c r="Q52" i="104"/>
  <c r="I41" i="108"/>
  <c r="I42" i="108"/>
  <c r="Q54" i="104"/>
  <c r="I43" i="108"/>
  <c r="Q55" i="104"/>
  <c r="I44" i="108"/>
  <c r="Q56" i="104"/>
  <c r="I45" i="108"/>
  <c r="Q57" i="104"/>
  <c r="I46" i="108"/>
  <c r="I47" i="108"/>
  <c r="Q59" i="104"/>
  <c r="I48" i="108"/>
  <c r="Q60" i="104"/>
  <c r="I49" i="108"/>
  <c r="I50" i="108"/>
  <c r="I51" i="108"/>
  <c r="I53" i="108"/>
  <c r="H3" i="109"/>
  <c r="I54" i="108"/>
  <c r="H4" i="109"/>
  <c r="I55" i="108"/>
  <c r="H5" i="109"/>
  <c r="H9" i="109"/>
  <c r="H10" i="109"/>
  <c r="H12" i="109"/>
  <c r="H24" i="109"/>
  <c r="H26" i="109"/>
  <c r="I22" i="110"/>
  <c r="I7" i="109"/>
  <c r="I8" i="109"/>
  <c r="J1" i="108"/>
  <c r="R1" i="104"/>
  <c r="R5" i="104"/>
  <c r="J3" i="108"/>
  <c r="J9" i="108"/>
  <c r="R16" i="104"/>
  <c r="J10" i="108"/>
  <c r="R17" i="104"/>
  <c r="J11" i="108"/>
  <c r="R4" i="104"/>
  <c r="J2" i="108"/>
  <c r="R6" i="104"/>
  <c r="J4" i="108"/>
  <c r="R7" i="104"/>
  <c r="J5" i="108"/>
  <c r="R8" i="104"/>
  <c r="J6" i="108"/>
  <c r="R11" i="104"/>
  <c r="J7" i="108"/>
  <c r="R14" i="104"/>
  <c r="J8" i="108"/>
  <c r="R18" i="104"/>
  <c r="J12" i="108"/>
  <c r="R19" i="104"/>
  <c r="J13" i="108"/>
  <c r="R20" i="104"/>
  <c r="J14" i="108"/>
  <c r="R21" i="104"/>
  <c r="J15" i="108"/>
  <c r="R22" i="104"/>
  <c r="J16" i="108"/>
  <c r="R23" i="104"/>
  <c r="J17" i="108"/>
  <c r="R24" i="104"/>
  <c r="J18" i="108"/>
  <c r="R25" i="104"/>
  <c r="J19" i="108"/>
  <c r="R26" i="104"/>
  <c r="J20" i="108"/>
  <c r="R27" i="104"/>
  <c r="J21" i="108"/>
  <c r="R28" i="104"/>
  <c r="J22" i="108"/>
  <c r="R29" i="104"/>
  <c r="J23" i="108"/>
  <c r="R30" i="104"/>
  <c r="J24" i="108"/>
  <c r="R31" i="104"/>
  <c r="J25" i="108"/>
  <c r="R32" i="104"/>
  <c r="J26" i="108"/>
  <c r="R33" i="104"/>
  <c r="R34" i="104"/>
  <c r="J27" i="108"/>
  <c r="R35" i="104"/>
  <c r="J28" i="108"/>
  <c r="R36" i="104"/>
  <c r="J29" i="108"/>
  <c r="R37" i="104"/>
  <c r="J30" i="108"/>
  <c r="J31" i="108"/>
  <c r="J32" i="108"/>
  <c r="R42" i="104"/>
  <c r="J34" i="108"/>
  <c r="R43" i="104"/>
  <c r="J35" i="108"/>
  <c r="R44" i="104"/>
  <c r="J36" i="108"/>
  <c r="J37" i="108"/>
  <c r="J38" i="108"/>
  <c r="R47" i="104"/>
  <c r="J39" i="108"/>
  <c r="R48" i="104"/>
  <c r="J40" i="108"/>
  <c r="R52" i="104"/>
  <c r="J41" i="108"/>
  <c r="J42" i="108"/>
  <c r="R54" i="104"/>
  <c r="J43" i="108"/>
  <c r="R55" i="104"/>
  <c r="J44" i="108"/>
  <c r="R56" i="104"/>
  <c r="J45" i="108"/>
  <c r="R57" i="104"/>
  <c r="J46" i="108"/>
  <c r="J47" i="108"/>
  <c r="R59" i="104"/>
  <c r="J48" i="108"/>
  <c r="R60" i="104"/>
  <c r="J49" i="108"/>
  <c r="J50" i="108"/>
  <c r="J51" i="108"/>
  <c r="J53" i="108"/>
  <c r="I3" i="109"/>
  <c r="J54" i="108"/>
  <c r="I4" i="109"/>
  <c r="J55" i="108"/>
  <c r="I5" i="109"/>
  <c r="I9" i="109"/>
  <c r="I10" i="109"/>
  <c r="I12" i="109"/>
  <c r="I24" i="109"/>
  <c r="I26" i="109"/>
  <c r="J22" i="110"/>
  <c r="J7" i="109"/>
  <c r="J8" i="109"/>
  <c r="K1" i="108"/>
  <c r="S1" i="104"/>
  <c r="S5" i="104"/>
  <c r="K3" i="108"/>
  <c r="K9" i="108"/>
  <c r="S16" i="104"/>
  <c r="K10" i="108"/>
  <c r="S17" i="104"/>
  <c r="K11" i="108"/>
  <c r="K2" i="108"/>
  <c r="S6" i="104"/>
  <c r="K4" i="108"/>
  <c r="S7" i="104"/>
  <c r="K5" i="108"/>
  <c r="S8" i="104"/>
  <c r="K6" i="108"/>
  <c r="S11" i="104"/>
  <c r="K7" i="108"/>
  <c r="S14" i="104"/>
  <c r="K8" i="108"/>
  <c r="S18" i="104"/>
  <c r="K12" i="108"/>
  <c r="S19" i="104"/>
  <c r="K13" i="108"/>
  <c r="S20" i="104"/>
  <c r="K14" i="108"/>
  <c r="S21" i="104"/>
  <c r="K15" i="108"/>
  <c r="S22" i="104"/>
  <c r="K16" i="108"/>
  <c r="S23" i="104"/>
  <c r="K17" i="108"/>
  <c r="S24" i="104"/>
  <c r="K18" i="108"/>
  <c r="S25" i="104"/>
  <c r="K19" i="108"/>
  <c r="S26" i="104"/>
  <c r="K20" i="108"/>
  <c r="S27" i="104"/>
  <c r="K21" i="108"/>
  <c r="S28" i="104"/>
  <c r="K22" i="108"/>
  <c r="S29" i="104"/>
  <c r="K23" i="108"/>
  <c r="S30" i="104"/>
  <c r="K24" i="108"/>
  <c r="S31" i="104"/>
  <c r="K25" i="108"/>
  <c r="S32" i="104"/>
  <c r="K26" i="108"/>
  <c r="S33" i="104"/>
  <c r="K27" i="108"/>
  <c r="S35" i="104"/>
  <c r="K28" i="108"/>
  <c r="S36" i="104"/>
  <c r="K29" i="108"/>
  <c r="S37" i="104"/>
  <c r="K30" i="108"/>
  <c r="K31" i="108"/>
  <c r="K32" i="108"/>
  <c r="S42" i="104"/>
  <c r="K34" i="108"/>
  <c r="S43" i="104"/>
  <c r="K35" i="108"/>
  <c r="K36" i="108"/>
  <c r="K37" i="108"/>
  <c r="K38" i="108"/>
  <c r="S47" i="104"/>
  <c r="K39" i="108"/>
  <c r="S48" i="104"/>
  <c r="K40" i="108"/>
  <c r="S52" i="104"/>
  <c r="K41" i="108"/>
  <c r="K42" i="108"/>
  <c r="S54" i="104"/>
  <c r="K43" i="108"/>
  <c r="S55" i="104"/>
  <c r="K44" i="108"/>
  <c r="S56" i="104"/>
  <c r="K45" i="108"/>
  <c r="S57" i="104"/>
  <c r="K46" i="108"/>
  <c r="K47" i="108"/>
  <c r="S59" i="104"/>
  <c r="K48" i="108"/>
  <c r="K49" i="108"/>
  <c r="K50" i="108"/>
  <c r="K51" i="108"/>
  <c r="K53" i="108"/>
  <c r="J3" i="109"/>
  <c r="K54" i="108"/>
  <c r="J4" i="109"/>
  <c r="K55" i="108"/>
  <c r="J5" i="109"/>
  <c r="J9" i="109"/>
  <c r="J10" i="109"/>
  <c r="J12" i="109"/>
  <c r="J24" i="109"/>
  <c r="J26" i="109"/>
  <c r="K22" i="110"/>
  <c r="K7" i="109"/>
  <c r="K8" i="109"/>
  <c r="L1" i="108"/>
  <c r="T1" i="104"/>
  <c r="T5" i="104"/>
  <c r="L3" i="108"/>
  <c r="L9" i="108"/>
  <c r="T16" i="104"/>
  <c r="L10" i="108"/>
  <c r="T17" i="104"/>
  <c r="L11" i="108"/>
  <c r="L2" i="108"/>
  <c r="T6" i="104"/>
  <c r="L4" i="108"/>
  <c r="T7" i="104"/>
  <c r="L5" i="108"/>
  <c r="T8" i="104"/>
  <c r="L6" i="108"/>
  <c r="T11" i="104"/>
  <c r="L7" i="108"/>
  <c r="T14" i="104"/>
  <c r="L8" i="108"/>
  <c r="T18" i="104"/>
  <c r="L12" i="108"/>
  <c r="T19" i="104"/>
  <c r="L13" i="108"/>
  <c r="T20" i="104"/>
  <c r="L14" i="108"/>
  <c r="T21" i="104"/>
  <c r="L15" i="108"/>
  <c r="T22" i="104"/>
  <c r="L16" i="108"/>
  <c r="T23" i="104"/>
  <c r="L17" i="108"/>
  <c r="T24" i="104"/>
  <c r="L18" i="108"/>
  <c r="T25" i="104"/>
  <c r="L19" i="108"/>
  <c r="T26" i="104"/>
  <c r="L20" i="108"/>
  <c r="T27" i="104"/>
  <c r="L21" i="108"/>
  <c r="T28" i="104"/>
  <c r="L22" i="108"/>
  <c r="T29" i="104"/>
  <c r="L23" i="108"/>
  <c r="T30" i="104"/>
  <c r="L24" i="108"/>
  <c r="T31" i="104"/>
  <c r="L25" i="108"/>
  <c r="T32" i="104"/>
  <c r="L26" i="108"/>
  <c r="T33" i="104"/>
  <c r="L27" i="108"/>
  <c r="T35" i="104"/>
  <c r="L28" i="108"/>
  <c r="T36" i="104"/>
  <c r="L29" i="108"/>
  <c r="T37" i="104"/>
  <c r="L30" i="108"/>
  <c r="L31" i="108"/>
  <c r="L32" i="108"/>
  <c r="T42" i="104"/>
  <c r="L34" i="108"/>
  <c r="T43" i="104"/>
  <c r="L35" i="108"/>
  <c r="L36" i="108"/>
  <c r="L37" i="108"/>
  <c r="L38" i="108"/>
  <c r="T47" i="104"/>
  <c r="L39" i="108"/>
  <c r="T48" i="104"/>
  <c r="L40" i="108"/>
  <c r="T52" i="104"/>
  <c r="L41" i="108"/>
  <c r="L42" i="108"/>
  <c r="T54" i="104"/>
  <c r="L43" i="108"/>
  <c r="T55" i="104"/>
  <c r="L44" i="108"/>
  <c r="T56" i="104"/>
  <c r="L45" i="108"/>
  <c r="T57" i="104"/>
  <c r="L46" i="108"/>
  <c r="L47" i="108"/>
  <c r="T59" i="104"/>
  <c r="L48" i="108"/>
  <c r="L49" i="108"/>
  <c r="L50" i="108"/>
  <c r="L51" i="108"/>
  <c r="L53" i="108"/>
  <c r="K3" i="109"/>
  <c r="L54" i="108"/>
  <c r="K4" i="109"/>
  <c r="L55" i="108"/>
  <c r="K5" i="109"/>
  <c r="K9" i="109"/>
  <c r="K10" i="109"/>
  <c r="K12" i="109"/>
  <c r="K24" i="109"/>
  <c r="K26" i="109"/>
  <c r="L22" i="110"/>
  <c r="L7" i="109"/>
  <c r="L8" i="109"/>
  <c r="M1" i="108"/>
  <c r="U1" i="104"/>
  <c r="U5" i="104"/>
  <c r="M3" i="108"/>
  <c r="M9" i="108"/>
  <c r="U16" i="104"/>
  <c r="M10" i="108"/>
  <c r="U17" i="104"/>
  <c r="M11" i="108"/>
  <c r="M2" i="108"/>
  <c r="U6" i="104"/>
  <c r="M4" i="108"/>
  <c r="U7" i="104"/>
  <c r="M5" i="108"/>
  <c r="U8" i="104"/>
  <c r="M6" i="108"/>
  <c r="U11" i="104"/>
  <c r="M7" i="108"/>
  <c r="U14" i="104"/>
  <c r="M8" i="108"/>
  <c r="U18" i="104"/>
  <c r="M12" i="108"/>
  <c r="U19" i="104"/>
  <c r="M13" i="108"/>
  <c r="U20" i="104"/>
  <c r="M14" i="108"/>
  <c r="U21" i="104"/>
  <c r="M15" i="108"/>
  <c r="U22" i="104"/>
  <c r="M16" i="108"/>
  <c r="U23" i="104"/>
  <c r="M17" i="108"/>
  <c r="U24" i="104"/>
  <c r="M18" i="108"/>
  <c r="U25" i="104"/>
  <c r="M19" i="108"/>
  <c r="U26" i="104"/>
  <c r="M20" i="108"/>
  <c r="U27" i="104"/>
  <c r="M21" i="108"/>
  <c r="U28" i="104"/>
  <c r="M22" i="108"/>
  <c r="U29" i="104"/>
  <c r="M23" i="108"/>
  <c r="U30" i="104"/>
  <c r="M24" i="108"/>
  <c r="U31" i="104"/>
  <c r="M25" i="108"/>
  <c r="U32" i="104"/>
  <c r="M26" i="108"/>
  <c r="U33" i="104"/>
  <c r="M27" i="108"/>
  <c r="U35" i="104"/>
  <c r="M28" i="108"/>
  <c r="U36" i="104"/>
  <c r="M29" i="108"/>
  <c r="U37" i="104"/>
  <c r="M30" i="108"/>
  <c r="M31" i="108"/>
  <c r="M32" i="108"/>
  <c r="U42" i="104"/>
  <c r="M34" i="108"/>
  <c r="U43" i="104"/>
  <c r="M35" i="108"/>
  <c r="M36" i="108"/>
  <c r="M37" i="108"/>
  <c r="M38" i="108"/>
  <c r="U47" i="104"/>
  <c r="M39" i="108"/>
  <c r="U48" i="104"/>
  <c r="M40" i="108"/>
  <c r="U52" i="104"/>
  <c r="M41" i="108"/>
  <c r="M42" i="108"/>
  <c r="U54" i="104"/>
  <c r="M43" i="108"/>
  <c r="U55" i="104"/>
  <c r="M44" i="108"/>
  <c r="U56" i="104"/>
  <c r="M45" i="108"/>
  <c r="U57" i="104"/>
  <c r="M46" i="108"/>
  <c r="M47" i="108"/>
  <c r="U59" i="104"/>
  <c r="M48" i="108"/>
  <c r="M49" i="108"/>
  <c r="M50" i="108"/>
  <c r="M51" i="108"/>
  <c r="M53" i="108"/>
  <c r="L3" i="109"/>
  <c r="M54" i="108"/>
  <c r="L4" i="109"/>
  <c r="M55" i="108"/>
  <c r="L5" i="109"/>
  <c r="L9" i="109"/>
  <c r="L10" i="109"/>
  <c r="L12" i="109"/>
  <c r="L24" i="109"/>
  <c r="L26" i="109"/>
  <c r="M22" i="110"/>
  <c r="M7" i="109"/>
  <c r="M8" i="109"/>
  <c r="N1" i="108"/>
  <c r="V1" i="104"/>
  <c r="V5" i="104"/>
  <c r="N3" i="108"/>
  <c r="N9" i="108"/>
  <c r="V16" i="104"/>
  <c r="N10" i="108"/>
  <c r="V17" i="104"/>
  <c r="N11" i="108"/>
  <c r="N2" i="108"/>
  <c r="V6" i="104"/>
  <c r="N4" i="108"/>
  <c r="V7" i="104"/>
  <c r="N5" i="108"/>
  <c r="V8" i="104"/>
  <c r="N6" i="108"/>
  <c r="V11" i="104"/>
  <c r="N7" i="108"/>
  <c r="V14" i="104"/>
  <c r="N8" i="108"/>
  <c r="V18" i="104"/>
  <c r="N12" i="108"/>
  <c r="V19" i="104"/>
  <c r="N13" i="108"/>
  <c r="V20" i="104"/>
  <c r="N14" i="108"/>
  <c r="V21" i="104"/>
  <c r="N15" i="108"/>
  <c r="V22" i="104"/>
  <c r="N16" i="108"/>
  <c r="V23" i="104"/>
  <c r="N17" i="108"/>
  <c r="V24" i="104"/>
  <c r="N18" i="108"/>
  <c r="V25" i="104"/>
  <c r="N19" i="108"/>
  <c r="V26" i="104"/>
  <c r="N20" i="108"/>
  <c r="V27" i="104"/>
  <c r="N21" i="108"/>
  <c r="V28" i="104"/>
  <c r="N22" i="108"/>
  <c r="V29" i="104"/>
  <c r="N23" i="108"/>
  <c r="V30" i="104"/>
  <c r="N24" i="108"/>
  <c r="V31" i="104"/>
  <c r="N25" i="108"/>
  <c r="V32" i="104"/>
  <c r="N26" i="108"/>
  <c r="V33" i="104"/>
  <c r="N27" i="108"/>
  <c r="V35" i="104"/>
  <c r="N28" i="108"/>
  <c r="V36" i="104"/>
  <c r="N29" i="108"/>
  <c r="V37" i="104"/>
  <c r="N30" i="108"/>
  <c r="N31" i="108"/>
  <c r="N32" i="108"/>
  <c r="V42" i="104"/>
  <c r="N34" i="108"/>
  <c r="V43" i="104"/>
  <c r="N35" i="108"/>
  <c r="N36" i="108"/>
  <c r="N37" i="108"/>
  <c r="N38" i="108"/>
  <c r="V47" i="104"/>
  <c r="N39" i="108"/>
  <c r="V48" i="104"/>
  <c r="N40" i="108"/>
  <c r="V52" i="104"/>
  <c r="N41" i="108"/>
  <c r="N42" i="108"/>
  <c r="V54" i="104"/>
  <c r="N43" i="108"/>
  <c r="V55" i="104"/>
  <c r="N44" i="108"/>
  <c r="V56" i="104"/>
  <c r="N45" i="108"/>
  <c r="V57" i="104"/>
  <c r="N46" i="108"/>
  <c r="N47" i="108"/>
  <c r="V59" i="104"/>
  <c r="N48" i="108"/>
  <c r="N49" i="108"/>
  <c r="N50" i="108"/>
  <c r="N51" i="108"/>
  <c r="N53" i="108"/>
  <c r="M3" i="109"/>
  <c r="N54" i="108"/>
  <c r="M4" i="109"/>
  <c r="N55" i="108"/>
  <c r="M5" i="109"/>
  <c r="M9" i="109"/>
  <c r="M10" i="109"/>
  <c r="M12" i="109"/>
  <c r="M24" i="109"/>
  <c r="M26" i="109"/>
  <c r="N22" i="110"/>
  <c r="N7" i="109"/>
  <c r="N8" i="109"/>
  <c r="O1" i="108"/>
  <c r="W1" i="104"/>
  <c r="W5" i="104"/>
  <c r="O3" i="108"/>
  <c r="O9" i="108"/>
  <c r="W16" i="104"/>
  <c r="O10" i="108"/>
  <c r="W17" i="104"/>
  <c r="O11" i="108"/>
  <c r="O2" i="108"/>
  <c r="W6" i="104"/>
  <c r="O4" i="108"/>
  <c r="W7" i="104"/>
  <c r="O5" i="108"/>
  <c r="W8" i="104"/>
  <c r="O6" i="108"/>
  <c r="W11" i="104"/>
  <c r="O7" i="108"/>
  <c r="W14" i="104"/>
  <c r="O8" i="108"/>
  <c r="W18" i="104"/>
  <c r="O12" i="108"/>
  <c r="W19" i="104"/>
  <c r="O13" i="108"/>
  <c r="W20" i="104"/>
  <c r="O14" i="108"/>
  <c r="W21" i="104"/>
  <c r="O15" i="108"/>
  <c r="W22" i="104"/>
  <c r="O16" i="108"/>
  <c r="W23" i="104"/>
  <c r="O17" i="108"/>
  <c r="W24" i="104"/>
  <c r="O18" i="108"/>
  <c r="W25" i="104"/>
  <c r="O19" i="108"/>
  <c r="W26" i="104"/>
  <c r="O20" i="108"/>
  <c r="W27" i="104"/>
  <c r="O21" i="108"/>
  <c r="W28" i="104"/>
  <c r="O22" i="108"/>
  <c r="W29" i="104"/>
  <c r="O23" i="108"/>
  <c r="W30" i="104"/>
  <c r="O24" i="108"/>
  <c r="W31" i="104"/>
  <c r="O25" i="108"/>
  <c r="W32" i="104"/>
  <c r="O26" i="108"/>
  <c r="W33" i="104"/>
  <c r="O27" i="108"/>
  <c r="W35" i="104"/>
  <c r="O28" i="108"/>
  <c r="W36" i="104"/>
  <c r="O29" i="108"/>
  <c r="W37" i="104"/>
  <c r="O30" i="108"/>
  <c r="O31" i="108"/>
  <c r="O32" i="108"/>
  <c r="W42" i="104"/>
  <c r="O34" i="108"/>
  <c r="W43" i="104"/>
  <c r="O35" i="108"/>
  <c r="O36" i="108"/>
  <c r="O37" i="108"/>
  <c r="O38" i="108"/>
  <c r="W47" i="104"/>
  <c r="O39" i="108"/>
  <c r="W48" i="104"/>
  <c r="O40" i="108"/>
  <c r="W52" i="104"/>
  <c r="O41" i="108"/>
  <c r="O42" i="108"/>
  <c r="W54" i="104"/>
  <c r="O43" i="108"/>
  <c r="W55" i="104"/>
  <c r="O44" i="108"/>
  <c r="W56" i="104"/>
  <c r="O45" i="108"/>
  <c r="W57" i="104"/>
  <c r="O46" i="108"/>
  <c r="O47" i="108"/>
  <c r="W59" i="104"/>
  <c r="O48" i="108"/>
  <c r="O49" i="108"/>
  <c r="O50" i="108"/>
  <c r="O51" i="108"/>
  <c r="O53" i="108"/>
  <c r="N3" i="109"/>
  <c r="O54" i="108"/>
  <c r="N4" i="109"/>
  <c r="O55" i="108"/>
  <c r="N5" i="109"/>
  <c r="N9" i="109"/>
  <c r="N10" i="109"/>
  <c r="N12" i="109"/>
  <c r="N24" i="109"/>
  <c r="N26" i="109"/>
  <c r="O22" i="110"/>
  <c r="O7" i="109"/>
  <c r="O8" i="109"/>
  <c r="P1" i="108"/>
  <c r="X1" i="104"/>
  <c r="X5" i="104"/>
  <c r="P3" i="108"/>
  <c r="P9" i="108"/>
  <c r="X16" i="104"/>
  <c r="P10" i="108"/>
  <c r="X17" i="104"/>
  <c r="P11" i="108"/>
  <c r="P2" i="108"/>
  <c r="X6" i="104"/>
  <c r="P4" i="108"/>
  <c r="X7" i="104"/>
  <c r="P5" i="108"/>
  <c r="X8" i="104"/>
  <c r="P6" i="108"/>
  <c r="X11" i="104"/>
  <c r="P7" i="108"/>
  <c r="X14" i="104"/>
  <c r="P8" i="108"/>
  <c r="X18" i="104"/>
  <c r="P12" i="108"/>
  <c r="X19" i="104"/>
  <c r="P13" i="108"/>
  <c r="X20" i="104"/>
  <c r="P14" i="108"/>
  <c r="X21" i="104"/>
  <c r="P15" i="108"/>
  <c r="X22" i="104"/>
  <c r="P16" i="108"/>
  <c r="X23" i="104"/>
  <c r="P17" i="108"/>
  <c r="X24" i="104"/>
  <c r="P18" i="108"/>
  <c r="X25" i="104"/>
  <c r="P19" i="108"/>
  <c r="X26" i="104"/>
  <c r="P20" i="108"/>
  <c r="X27" i="104"/>
  <c r="P21" i="108"/>
  <c r="X28" i="104"/>
  <c r="P22" i="108"/>
  <c r="X29" i="104"/>
  <c r="P23" i="108"/>
  <c r="X30" i="104"/>
  <c r="P24" i="108"/>
  <c r="X31" i="104"/>
  <c r="P25" i="108"/>
  <c r="X32" i="104"/>
  <c r="P26" i="108"/>
  <c r="X33" i="104"/>
  <c r="P27" i="108"/>
  <c r="X35" i="104"/>
  <c r="P28" i="108"/>
  <c r="X36" i="104"/>
  <c r="P29" i="108"/>
  <c r="X37" i="104"/>
  <c r="P30" i="108"/>
  <c r="P31" i="108"/>
  <c r="P32" i="108"/>
  <c r="X42" i="104"/>
  <c r="P34" i="108"/>
  <c r="X43" i="104"/>
  <c r="P35" i="108"/>
  <c r="P36" i="108"/>
  <c r="P37" i="108"/>
  <c r="P38" i="108"/>
  <c r="X47" i="104"/>
  <c r="P39" i="108"/>
  <c r="X48" i="104"/>
  <c r="P40" i="108"/>
  <c r="X52" i="104"/>
  <c r="P41" i="108"/>
  <c r="P42" i="108"/>
  <c r="X54" i="104"/>
  <c r="P43" i="108"/>
  <c r="X55" i="104"/>
  <c r="P44" i="108"/>
  <c r="X56" i="104"/>
  <c r="P45" i="108"/>
  <c r="X57" i="104"/>
  <c r="P46" i="108"/>
  <c r="P47" i="108"/>
  <c r="X59" i="104"/>
  <c r="P48" i="108"/>
  <c r="P49" i="108"/>
  <c r="P50" i="108"/>
  <c r="P51" i="108"/>
  <c r="P53" i="108"/>
  <c r="O3" i="109"/>
  <c r="P54" i="108"/>
  <c r="O4" i="109"/>
  <c r="P55" i="108"/>
  <c r="O5" i="109"/>
  <c r="O9" i="109"/>
  <c r="O10" i="109"/>
  <c r="O12" i="109"/>
  <c r="O24" i="109"/>
  <c r="O26" i="109"/>
  <c r="P22" i="110"/>
  <c r="P7" i="109"/>
  <c r="P8" i="109"/>
  <c r="Q1" i="108"/>
  <c r="Y1" i="104"/>
  <c r="Y5" i="104"/>
  <c r="Q3" i="108"/>
  <c r="Q9" i="108"/>
  <c r="Y16" i="104"/>
  <c r="Q10" i="108"/>
  <c r="Y17" i="104"/>
  <c r="Q11" i="108"/>
  <c r="Q2" i="108"/>
  <c r="Y6" i="104"/>
  <c r="Q4" i="108"/>
  <c r="Y7" i="104"/>
  <c r="Q5" i="108"/>
  <c r="Y8" i="104"/>
  <c r="Q6" i="108"/>
  <c r="Y11" i="104"/>
  <c r="Q7" i="108"/>
  <c r="Y14" i="104"/>
  <c r="Q8" i="108"/>
  <c r="Y18" i="104"/>
  <c r="Q12" i="108"/>
  <c r="Y19" i="104"/>
  <c r="Q13" i="108"/>
  <c r="Y20" i="104"/>
  <c r="Q14" i="108"/>
  <c r="Y21" i="104"/>
  <c r="Q15" i="108"/>
  <c r="Y22" i="104"/>
  <c r="Q16" i="108"/>
  <c r="Y23" i="104"/>
  <c r="Q17" i="108"/>
  <c r="Y24" i="104"/>
  <c r="Q18" i="108"/>
  <c r="Y25" i="104"/>
  <c r="Q19" i="108"/>
  <c r="Y26" i="104"/>
  <c r="Q20" i="108"/>
  <c r="Y27" i="104"/>
  <c r="Q21" i="108"/>
  <c r="Y28" i="104"/>
  <c r="Q22" i="108"/>
  <c r="Y29" i="104"/>
  <c r="Q23" i="108"/>
  <c r="Y30" i="104"/>
  <c r="Q24" i="108"/>
  <c r="Y31" i="104"/>
  <c r="Q25" i="108"/>
  <c r="Y32" i="104"/>
  <c r="Q26" i="108"/>
  <c r="Y33" i="104"/>
  <c r="Q27" i="108"/>
  <c r="Y35" i="104"/>
  <c r="Q28" i="108"/>
  <c r="Y36" i="104"/>
  <c r="Q29" i="108"/>
  <c r="Y37" i="104"/>
  <c r="Q30" i="108"/>
  <c r="Q31" i="108"/>
  <c r="Q32" i="108"/>
  <c r="Y42" i="104"/>
  <c r="Q34" i="108"/>
  <c r="Y43" i="104"/>
  <c r="Q35" i="108"/>
  <c r="Q36" i="108"/>
  <c r="Q37" i="108"/>
  <c r="Q38" i="108"/>
  <c r="Y47" i="104"/>
  <c r="Q39" i="108"/>
  <c r="Y48" i="104"/>
  <c r="Q40" i="108"/>
  <c r="Y52" i="104"/>
  <c r="Q41" i="108"/>
  <c r="Q42" i="108"/>
  <c r="Y54" i="104"/>
  <c r="Q43" i="108"/>
  <c r="Y55" i="104"/>
  <c r="Q44" i="108"/>
  <c r="Y56" i="104"/>
  <c r="Q45" i="108"/>
  <c r="Y57" i="104"/>
  <c r="Q46" i="108"/>
  <c r="Q47" i="108"/>
  <c r="Y59" i="104"/>
  <c r="Q48" i="108"/>
  <c r="Q49" i="108"/>
  <c r="Q50" i="108"/>
  <c r="Q51" i="108"/>
  <c r="Q53" i="108"/>
  <c r="P3" i="109"/>
  <c r="Q54" i="108"/>
  <c r="P4" i="109"/>
  <c r="Q55" i="108"/>
  <c r="P5" i="109"/>
  <c r="P9" i="109"/>
  <c r="P10" i="109"/>
  <c r="P12" i="109"/>
  <c r="P24" i="109"/>
  <c r="P26" i="109"/>
  <c r="Q22" i="110"/>
  <c r="Q7" i="109"/>
  <c r="Q8" i="109"/>
  <c r="R1" i="108"/>
  <c r="Z1" i="104"/>
  <c r="Z5" i="104"/>
  <c r="R3" i="108"/>
  <c r="R9" i="108"/>
  <c r="Z16" i="104"/>
  <c r="R10" i="108"/>
  <c r="Z17" i="104"/>
  <c r="R11" i="108"/>
  <c r="R2" i="108"/>
  <c r="Z6" i="104"/>
  <c r="R4" i="108"/>
  <c r="Z7" i="104"/>
  <c r="R5" i="108"/>
  <c r="Z8" i="104"/>
  <c r="R6" i="108"/>
  <c r="Z11" i="104"/>
  <c r="R7" i="108"/>
  <c r="Z14" i="104"/>
  <c r="R8" i="108"/>
  <c r="Z18" i="104"/>
  <c r="R12" i="108"/>
  <c r="Z19" i="104"/>
  <c r="R13" i="108"/>
  <c r="Z20" i="104"/>
  <c r="R14" i="108"/>
  <c r="Z21" i="104"/>
  <c r="R15" i="108"/>
  <c r="Z22" i="104"/>
  <c r="R16" i="108"/>
  <c r="Z23" i="104"/>
  <c r="R17" i="108"/>
  <c r="Z24" i="104"/>
  <c r="R18" i="108"/>
  <c r="Z25" i="104"/>
  <c r="R19" i="108"/>
  <c r="Z26" i="104"/>
  <c r="R20" i="108"/>
  <c r="Z27" i="104"/>
  <c r="R21" i="108"/>
  <c r="Z28" i="104"/>
  <c r="R22" i="108"/>
  <c r="Z29" i="104"/>
  <c r="R23" i="108"/>
  <c r="Z30" i="104"/>
  <c r="R24" i="108"/>
  <c r="Z31" i="104"/>
  <c r="R25" i="108"/>
  <c r="Z32" i="104"/>
  <c r="R26" i="108"/>
  <c r="Z33" i="104"/>
  <c r="R27" i="108"/>
  <c r="Z35" i="104"/>
  <c r="R28" i="108"/>
  <c r="Z36" i="104"/>
  <c r="R29" i="108"/>
  <c r="Z37" i="104"/>
  <c r="R30" i="108"/>
  <c r="R31" i="108"/>
  <c r="R32" i="108"/>
  <c r="Z42" i="104"/>
  <c r="R34" i="108"/>
  <c r="Z43" i="104"/>
  <c r="R35" i="108"/>
  <c r="R36" i="108"/>
  <c r="R37" i="108"/>
  <c r="R38" i="108"/>
  <c r="Z47" i="104"/>
  <c r="R39" i="108"/>
  <c r="Z48" i="104"/>
  <c r="R40" i="108"/>
  <c r="Z52" i="104"/>
  <c r="R41" i="108"/>
  <c r="R42" i="108"/>
  <c r="Z54" i="104"/>
  <c r="R43" i="108"/>
  <c r="Z55" i="104"/>
  <c r="R44" i="108"/>
  <c r="Z56" i="104"/>
  <c r="R45" i="108"/>
  <c r="Z57" i="104"/>
  <c r="R46" i="108"/>
  <c r="R47" i="108"/>
  <c r="Z59" i="104"/>
  <c r="R48" i="108"/>
  <c r="R49" i="108"/>
  <c r="R50" i="108"/>
  <c r="R51" i="108"/>
  <c r="R53" i="108"/>
  <c r="Q3" i="109"/>
  <c r="R54" i="108"/>
  <c r="Q4" i="109"/>
  <c r="R55" i="108"/>
  <c r="Q5" i="109"/>
  <c r="Q9" i="109"/>
  <c r="Q10" i="109"/>
  <c r="Q12" i="109"/>
  <c r="Q24" i="109"/>
  <c r="Q26" i="109"/>
  <c r="R22" i="110"/>
  <c r="R7" i="109"/>
  <c r="R8" i="109"/>
  <c r="S1" i="108"/>
  <c r="AA1" i="104"/>
  <c r="AA5" i="104"/>
  <c r="S3" i="108"/>
  <c r="S9" i="108"/>
  <c r="AA16" i="104"/>
  <c r="S10" i="108"/>
  <c r="AA17" i="104"/>
  <c r="S11" i="108"/>
  <c r="S2" i="108"/>
  <c r="AA6" i="104"/>
  <c r="S4" i="108"/>
  <c r="AA7" i="104"/>
  <c r="S5" i="108"/>
  <c r="AA8" i="104"/>
  <c r="S6" i="108"/>
  <c r="AA11" i="104"/>
  <c r="S7" i="108"/>
  <c r="AA14" i="104"/>
  <c r="S8" i="108"/>
  <c r="AA18" i="104"/>
  <c r="S12" i="108"/>
  <c r="AA19" i="104"/>
  <c r="S13" i="108"/>
  <c r="AA20" i="104"/>
  <c r="S14" i="108"/>
  <c r="AA21" i="104"/>
  <c r="S15" i="108"/>
  <c r="AA22" i="104"/>
  <c r="S16" i="108"/>
  <c r="AA23" i="104"/>
  <c r="S17" i="108"/>
  <c r="AA24" i="104"/>
  <c r="S18" i="108"/>
  <c r="AA25" i="104"/>
  <c r="S19" i="108"/>
  <c r="AA26" i="104"/>
  <c r="S20" i="108"/>
  <c r="AA27" i="104"/>
  <c r="S21" i="108"/>
  <c r="AA28" i="104"/>
  <c r="S22" i="108"/>
  <c r="AA29" i="104"/>
  <c r="S23" i="108"/>
  <c r="AA30" i="104"/>
  <c r="S24" i="108"/>
  <c r="AA31" i="104"/>
  <c r="S25" i="108"/>
  <c r="AA32" i="104"/>
  <c r="S26" i="108"/>
  <c r="AA33" i="104"/>
  <c r="S27" i="108"/>
  <c r="AA35" i="104"/>
  <c r="S28" i="108"/>
  <c r="AA36" i="104"/>
  <c r="S29" i="108"/>
  <c r="AA37" i="104"/>
  <c r="S30" i="108"/>
  <c r="S31" i="108"/>
  <c r="S32" i="108"/>
  <c r="AA42" i="104"/>
  <c r="S34" i="108"/>
  <c r="AA43" i="104"/>
  <c r="S35" i="108"/>
  <c r="S36" i="108"/>
  <c r="S37" i="108"/>
  <c r="S38" i="108"/>
  <c r="AA47" i="104"/>
  <c r="S39" i="108"/>
  <c r="AA48" i="104"/>
  <c r="S40" i="108"/>
  <c r="AA52" i="104"/>
  <c r="S41" i="108"/>
  <c r="S42" i="108"/>
  <c r="AA54" i="104"/>
  <c r="S43" i="108"/>
  <c r="AA55" i="104"/>
  <c r="S44" i="108"/>
  <c r="AA56" i="104"/>
  <c r="S45" i="108"/>
  <c r="AA57" i="104"/>
  <c r="S46" i="108"/>
  <c r="S47" i="108"/>
  <c r="AA59" i="104"/>
  <c r="S48" i="108"/>
  <c r="S49" i="108"/>
  <c r="S50" i="108"/>
  <c r="S51" i="108"/>
  <c r="S53" i="108"/>
  <c r="R3" i="109"/>
  <c r="S54" i="108"/>
  <c r="R4" i="109"/>
  <c r="S55" i="108"/>
  <c r="R5" i="109"/>
  <c r="R9" i="109"/>
  <c r="R10" i="109"/>
  <c r="R12" i="109"/>
  <c r="R24" i="109"/>
  <c r="R26" i="109"/>
  <c r="S22" i="110"/>
  <c r="S7" i="109"/>
  <c r="S8" i="109"/>
  <c r="T1" i="108"/>
  <c r="AB1" i="104"/>
  <c r="AB5" i="104"/>
  <c r="T3" i="108"/>
  <c r="T9" i="108"/>
  <c r="AB16" i="104"/>
  <c r="T10" i="108"/>
  <c r="AB17" i="104"/>
  <c r="T11" i="108"/>
  <c r="T2" i="108"/>
  <c r="AB6" i="104"/>
  <c r="T4" i="108"/>
  <c r="AB7" i="104"/>
  <c r="T5" i="108"/>
  <c r="AB8" i="104"/>
  <c r="T6" i="108"/>
  <c r="AB11" i="104"/>
  <c r="T7" i="108"/>
  <c r="AB14" i="104"/>
  <c r="T8" i="108"/>
  <c r="AB18" i="104"/>
  <c r="T12" i="108"/>
  <c r="AB19" i="104"/>
  <c r="T13" i="108"/>
  <c r="AB20" i="104"/>
  <c r="T14" i="108"/>
  <c r="AB21" i="104"/>
  <c r="T15" i="108"/>
  <c r="AB22" i="104"/>
  <c r="T16" i="108"/>
  <c r="AB23" i="104"/>
  <c r="T17" i="108"/>
  <c r="AB24" i="104"/>
  <c r="T18" i="108"/>
  <c r="AB25" i="104"/>
  <c r="T19" i="108"/>
  <c r="AB26" i="104"/>
  <c r="T20" i="108"/>
  <c r="AB27" i="104"/>
  <c r="T21" i="108"/>
  <c r="AB28" i="104"/>
  <c r="T22" i="108"/>
  <c r="AB29" i="104"/>
  <c r="T23" i="108"/>
  <c r="AB30" i="104"/>
  <c r="T24" i="108"/>
  <c r="AB31" i="104"/>
  <c r="T25" i="108"/>
  <c r="AB32" i="104"/>
  <c r="T26" i="108"/>
  <c r="AB33" i="104"/>
  <c r="T27" i="108"/>
  <c r="AB35" i="104"/>
  <c r="T28" i="108"/>
  <c r="AB36" i="104"/>
  <c r="T29" i="108"/>
  <c r="AB37" i="104"/>
  <c r="T30" i="108"/>
  <c r="T31" i="108"/>
  <c r="T32" i="108"/>
  <c r="AB42" i="104"/>
  <c r="T34" i="108"/>
  <c r="AB43" i="104"/>
  <c r="T35" i="108"/>
  <c r="T36" i="108"/>
  <c r="T37" i="108"/>
  <c r="T38" i="108"/>
  <c r="AB47" i="104"/>
  <c r="T39" i="108"/>
  <c r="AB48" i="104"/>
  <c r="T40" i="108"/>
  <c r="AB52" i="104"/>
  <c r="T41" i="108"/>
  <c r="T42" i="108"/>
  <c r="AB54" i="104"/>
  <c r="T43" i="108"/>
  <c r="AB55" i="104"/>
  <c r="T44" i="108"/>
  <c r="AB56" i="104"/>
  <c r="T45" i="108"/>
  <c r="AB57" i="104"/>
  <c r="T46" i="108"/>
  <c r="T47" i="108"/>
  <c r="AB59" i="104"/>
  <c r="T48" i="108"/>
  <c r="T49" i="108"/>
  <c r="T50" i="108"/>
  <c r="T51" i="108"/>
  <c r="T53" i="108"/>
  <c r="S3" i="109"/>
  <c r="T54" i="108"/>
  <c r="S4" i="109"/>
  <c r="T55" i="108"/>
  <c r="S5" i="109"/>
  <c r="S9" i="109"/>
  <c r="S10" i="109"/>
  <c r="S12" i="109"/>
  <c r="S24" i="109"/>
  <c r="S26" i="109"/>
  <c r="T22" i="110"/>
  <c r="T7" i="109"/>
  <c r="T8" i="109"/>
  <c r="U1" i="108"/>
  <c r="AC1" i="104"/>
  <c r="AC5" i="104"/>
  <c r="U3" i="108"/>
  <c r="U9" i="108"/>
  <c r="AC16" i="104"/>
  <c r="U10" i="108"/>
  <c r="AC17" i="104"/>
  <c r="U11" i="108"/>
  <c r="U2" i="108"/>
  <c r="AC6" i="104"/>
  <c r="U4" i="108"/>
  <c r="AC7" i="104"/>
  <c r="U5" i="108"/>
  <c r="AC8" i="104"/>
  <c r="U6" i="108"/>
  <c r="AC11" i="104"/>
  <c r="U7" i="108"/>
  <c r="AC14" i="104"/>
  <c r="U8" i="108"/>
  <c r="AC18" i="104"/>
  <c r="U12" i="108"/>
  <c r="AC19" i="104"/>
  <c r="U13" i="108"/>
  <c r="AC20" i="104"/>
  <c r="U14" i="108"/>
  <c r="AC21" i="104"/>
  <c r="U15" i="108"/>
  <c r="AC22" i="104"/>
  <c r="U16" i="108"/>
  <c r="AC23" i="104"/>
  <c r="U17" i="108"/>
  <c r="AC24" i="104"/>
  <c r="U18" i="108"/>
  <c r="AC25" i="104"/>
  <c r="U19" i="108"/>
  <c r="AC26" i="104"/>
  <c r="U20" i="108"/>
  <c r="AC27" i="104"/>
  <c r="U21" i="108"/>
  <c r="AC28" i="104"/>
  <c r="U22" i="108"/>
  <c r="AC29" i="104"/>
  <c r="U23" i="108"/>
  <c r="AC30" i="104"/>
  <c r="U24" i="108"/>
  <c r="AC31" i="104"/>
  <c r="U25" i="108"/>
  <c r="AC32" i="104"/>
  <c r="U26" i="108"/>
  <c r="AC33" i="104"/>
  <c r="U27" i="108"/>
  <c r="AC35" i="104"/>
  <c r="U28" i="108"/>
  <c r="AC36" i="104"/>
  <c r="U29" i="108"/>
  <c r="AC37" i="104"/>
  <c r="U30" i="108"/>
  <c r="U31" i="108"/>
  <c r="U32" i="108"/>
  <c r="AC42" i="104"/>
  <c r="U34" i="108"/>
  <c r="AC43" i="104"/>
  <c r="U35" i="108"/>
  <c r="U36" i="108"/>
  <c r="U37" i="108"/>
  <c r="U38" i="108"/>
  <c r="AC47" i="104"/>
  <c r="U39" i="108"/>
  <c r="AC48" i="104"/>
  <c r="U40" i="108"/>
  <c r="AC52" i="104"/>
  <c r="U41" i="108"/>
  <c r="U42" i="108"/>
  <c r="AC54" i="104"/>
  <c r="U43" i="108"/>
  <c r="AC55" i="104"/>
  <c r="U44" i="108"/>
  <c r="AC56" i="104"/>
  <c r="U45" i="108"/>
  <c r="AC57" i="104"/>
  <c r="U46" i="108"/>
  <c r="U47" i="108"/>
  <c r="AC59" i="104"/>
  <c r="U48" i="108"/>
  <c r="U49" i="108"/>
  <c r="U50" i="108"/>
  <c r="U51" i="108"/>
  <c r="U53" i="108"/>
  <c r="T3" i="109"/>
  <c r="U54" i="108"/>
  <c r="T4" i="109"/>
  <c r="U55" i="108"/>
  <c r="T5" i="109"/>
  <c r="T9" i="109"/>
  <c r="T10" i="109"/>
  <c r="T12" i="109"/>
  <c r="T24" i="109"/>
  <c r="T26" i="109"/>
  <c r="U22" i="110"/>
  <c r="U7" i="109"/>
  <c r="U8" i="109"/>
  <c r="V1" i="108"/>
  <c r="AD1" i="104"/>
  <c r="AD5" i="104"/>
  <c r="V3" i="108"/>
  <c r="V9" i="108"/>
  <c r="AD16" i="104"/>
  <c r="V10" i="108"/>
  <c r="AD17" i="104"/>
  <c r="V11" i="108"/>
  <c r="V2" i="108"/>
  <c r="AD6" i="104"/>
  <c r="V4" i="108"/>
  <c r="AD7" i="104"/>
  <c r="V5" i="108"/>
  <c r="AD8" i="104"/>
  <c r="V6" i="108"/>
  <c r="AD11" i="104"/>
  <c r="V7" i="108"/>
  <c r="AD14" i="104"/>
  <c r="V8" i="108"/>
  <c r="AD18" i="104"/>
  <c r="V12" i="108"/>
  <c r="AD19" i="104"/>
  <c r="V13" i="108"/>
  <c r="AD20" i="104"/>
  <c r="V14" i="108"/>
  <c r="AD21" i="104"/>
  <c r="V15" i="108"/>
  <c r="AD22" i="104"/>
  <c r="V16" i="108"/>
  <c r="AD23" i="104"/>
  <c r="V17" i="108"/>
  <c r="AD24" i="104"/>
  <c r="V18" i="108"/>
  <c r="AD25" i="104"/>
  <c r="V19" i="108"/>
  <c r="AD26" i="104"/>
  <c r="V20" i="108"/>
  <c r="AD27" i="104"/>
  <c r="V21" i="108"/>
  <c r="AD28" i="104"/>
  <c r="V22" i="108"/>
  <c r="AD29" i="104"/>
  <c r="V23" i="108"/>
  <c r="AD30" i="104"/>
  <c r="V24" i="108"/>
  <c r="AD31" i="104"/>
  <c r="V25" i="108"/>
  <c r="AD32" i="104"/>
  <c r="V26" i="108"/>
  <c r="AD33" i="104"/>
  <c r="V27" i="108"/>
  <c r="AD35" i="104"/>
  <c r="V28" i="108"/>
  <c r="AD36" i="104"/>
  <c r="V29" i="108"/>
  <c r="AD37" i="104"/>
  <c r="V30" i="108"/>
  <c r="V31" i="108"/>
  <c r="V32" i="108"/>
  <c r="AD42" i="104"/>
  <c r="V34" i="108"/>
  <c r="AD43" i="104"/>
  <c r="V35" i="108"/>
  <c r="V36" i="108"/>
  <c r="V37" i="108"/>
  <c r="V38" i="108"/>
  <c r="AD47" i="104"/>
  <c r="V39" i="108"/>
  <c r="AD48" i="104"/>
  <c r="V40" i="108"/>
  <c r="AD52" i="104"/>
  <c r="V41" i="108"/>
  <c r="V42" i="108"/>
  <c r="AD54" i="104"/>
  <c r="V43" i="108"/>
  <c r="AD55" i="104"/>
  <c r="V44" i="108"/>
  <c r="AD56" i="104"/>
  <c r="V45" i="108"/>
  <c r="AD57" i="104"/>
  <c r="V46" i="108"/>
  <c r="V47" i="108"/>
  <c r="AD59" i="104"/>
  <c r="V48" i="108"/>
  <c r="V49" i="108"/>
  <c r="V50" i="108"/>
  <c r="V51" i="108"/>
  <c r="V53" i="108"/>
  <c r="U3" i="109"/>
  <c r="V54" i="108"/>
  <c r="U4" i="109"/>
  <c r="V55" i="108"/>
  <c r="U5" i="109"/>
  <c r="U9" i="109"/>
  <c r="U10" i="109"/>
  <c r="U12" i="109"/>
  <c r="U24" i="109"/>
  <c r="U26" i="109"/>
  <c r="V22" i="110"/>
  <c r="V7" i="109"/>
  <c r="V8" i="109"/>
  <c r="W1" i="108"/>
  <c r="AE1" i="104"/>
  <c r="AE5" i="104"/>
  <c r="W3" i="108"/>
  <c r="W9" i="108"/>
  <c r="AE16" i="104"/>
  <c r="W10" i="108"/>
  <c r="AE17" i="104"/>
  <c r="W11" i="108"/>
  <c r="W2" i="108"/>
  <c r="AE6" i="104"/>
  <c r="W4" i="108"/>
  <c r="AE7" i="104"/>
  <c r="W5" i="108"/>
  <c r="AE8" i="104"/>
  <c r="W6" i="108"/>
  <c r="AE11" i="104"/>
  <c r="W7" i="108"/>
  <c r="AE14" i="104"/>
  <c r="W8" i="108"/>
  <c r="AE18" i="104"/>
  <c r="W12" i="108"/>
  <c r="AE19" i="104"/>
  <c r="W13" i="108"/>
  <c r="AE20" i="104"/>
  <c r="W14" i="108"/>
  <c r="AE21" i="104"/>
  <c r="W15" i="108"/>
  <c r="AE22" i="104"/>
  <c r="W16" i="108"/>
  <c r="AE23" i="104"/>
  <c r="W17" i="108"/>
  <c r="AE24" i="104"/>
  <c r="W18" i="108"/>
  <c r="AE25" i="104"/>
  <c r="W19" i="108"/>
  <c r="AE26" i="104"/>
  <c r="W20" i="108"/>
  <c r="AE27" i="104"/>
  <c r="W21" i="108"/>
  <c r="AE28" i="104"/>
  <c r="W22" i="108"/>
  <c r="AE29" i="104"/>
  <c r="W23" i="108"/>
  <c r="AE30" i="104"/>
  <c r="W24" i="108"/>
  <c r="AE31" i="104"/>
  <c r="W25" i="108"/>
  <c r="AE32" i="104"/>
  <c r="W26" i="108"/>
  <c r="AE33" i="104"/>
  <c r="W27" i="108"/>
  <c r="AE35" i="104"/>
  <c r="W28" i="108"/>
  <c r="AE36" i="104"/>
  <c r="W29" i="108"/>
  <c r="AE37" i="104"/>
  <c r="W30" i="108"/>
  <c r="W31" i="108"/>
  <c r="W32" i="108"/>
  <c r="AE42" i="104"/>
  <c r="W34" i="108"/>
  <c r="AE43" i="104"/>
  <c r="W35" i="108"/>
  <c r="W36" i="108"/>
  <c r="W37" i="108"/>
  <c r="W38" i="108"/>
  <c r="AE47" i="104"/>
  <c r="W39" i="108"/>
  <c r="AE48" i="104"/>
  <c r="W40" i="108"/>
  <c r="AE52" i="104"/>
  <c r="W41" i="108"/>
  <c r="W42" i="108"/>
  <c r="AE54" i="104"/>
  <c r="W43" i="108"/>
  <c r="AE55" i="104"/>
  <c r="W44" i="108"/>
  <c r="AE56" i="104"/>
  <c r="W45" i="108"/>
  <c r="AE57" i="104"/>
  <c r="W46" i="108"/>
  <c r="W47" i="108"/>
  <c r="AE59" i="104"/>
  <c r="W48" i="108"/>
  <c r="W49" i="108"/>
  <c r="W50" i="108"/>
  <c r="W51" i="108"/>
  <c r="W53" i="108"/>
  <c r="V3" i="109"/>
  <c r="W54" i="108"/>
  <c r="V4" i="109"/>
  <c r="W55" i="108"/>
  <c r="V5" i="109"/>
  <c r="V9" i="109"/>
  <c r="V10" i="109"/>
  <c r="V12" i="109"/>
  <c r="V24" i="109"/>
  <c r="V26" i="109"/>
  <c r="W22" i="110"/>
  <c r="W7" i="109"/>
  <c r="W8" i="109"/>
  <c r="X1" i="108"/>
  <c r="AF1" i="104"/>
  <c r="AF5" i="104"/>
  <c r="X3" i="108"/>
  <c r="X9" i="108"/>
  <c r="AF16" i="104"/>
  <c r="X10" i="108"/>
  <c r="AF17" i="104"/>
  <c r="X11" i="108"/>
  <c r="X2" i="108"/>
  <c r="AF6" i="104"/>
  <c r="X4" i="108"/>
  <c r="AF7" i="104"/>
  <c r="X5" i="108"/>
  <c r="AF8" i="104"/>
  <c r="X6" i="108"/>
  <c r="AF11" i="104"/>
  <c r="X7" i="108"/>
  <c r="AF14" i="104"/>
  <c r="X8" i="108"/>
  <c r="AF18" i="104"/>
  <c r="X12" i="108"/>
  <c r="AF19" i="104"/>
  <c r="X13" i="108"/>
  <c r="AF20" i="104"/>
  <c r="X14" i="108"/>
  <c r="AF21" i="104"/>
  <c r="X15" i="108"/>
  <c r="AF22" i="104"/>
  <c r="X16" i="108"/>
  <c r="AF23" i="104"/>
  <c r="X17" i="108"/>
  <c r="AF24" i="104"/>
  <c r="X18" i="108"/>
  <c r="AF25" i="104"/>
  <c r="X19" i="108"/>
  <c r="AF26" i="104"/>
  <c r="X20" i="108"/>
  <c r="AF27" i="104"/>
  <c r="X21" i="108"/>
  <c r="AF28" i="104"/>
  <c r="X22" i="108"/>
  <c r="AF29" i="104"/>
  <c r="X23" i="108"/>
  <c r="AF30" i="104"/>
  <c r="X24" i="108"/>
  <c r="AF31" i="104"/>
  <c r="X25" i="108"/>
  <c r="AF32" i="104"/>
  <c r="X26" i="108"/>
  <c r="AF33" i="104"/>
  <c r="X27" i="108"/>
  <c r="AF35" i="104"/>
  <c r="X28" i="108"/>
  <c r="AF36" i="104"/>
  <c r="X29" i="108"/>
  <c r="AF37" i="104"/>
  <c r="X30" i="108"/>
  <c r="X31" i="108"/>
  <c r="X32" i="108"/>
  <c r="AF42" i="104"/>
  <c r="X34" i="108"/>
  <c r="AF43" i="104"/>
  <c r="X35" i="108"/>
  <c r="X36" i="108"/>
  <c r="X37" i="108"/>
  <c r="X38" i="108"/>
  <c r="AF47" i="104"/>
  <c r="X39" i="108"/>
  <c r="AF48" i="104"/>
  <c r="X40" i="108"/>
  <c r="AF52" i="104"/>
  <c r="X41" i="108"/>
  <c r="X42" i="108"/>
  <c r="AF54" i="104"/>
  <c r="X43" i="108"/>
  <c r="AF55" i="104"/>
  <c r="X44" i="108"/>
  <c r="AF56" i="104"/>
  <c r="X45" i="108"/>
  <c r="AF57" i="104"/>
  <c r="X46" i="108"/>
  <c r="X47" i="108"/>
  <c r="AF59" i="104"/>
  <c r="X48" i="108"/>
  <c r="X49" i="108"/>
  <c r="X50" i="108"/>
  <c r="X51" i="108"/>
  <c r="X53" i="108"/>
  <c r="W3" i="109"/>
  <c r="X54" i="108"/>
  <c r="W4" i="109"/>
  <c r="X55" i="108"/>
  <c r="W5" i="109"/>
  <c r="W9" i="109"/>
  <c r="W10" i="109"/>
  <c r="W12" i="109"/>
  <c r="W24" i="109"/>
  <c r="W26" i="109"/>
  <c r="D31" i="109"/>
  <c r="E29" i="109"/>
  <c r="F29" i="109"/>
  <c r="G29" i="109"/>
  <c r="H29" i="109"/>
  <c r="I29" i="109"/>
  <c r="J29" i="109"/>
  <c r="K29" i="109"/>
  <c r="L29" i="109"/>
  <c r="M29" i="109"/>
  <c r="N29" i="109"/>
  <c r="O29" i="109"/>
  <c r="P29" i="109"/>
  <c r="Q29" i="109"/>
  <c r="R29" i="109"/>
  <c r="S29" i="109"/>
  <c r="T29" i="109"/>
  <c r="U29" i="109"/>
  <c r="V29" i="109"/>
  <c r="W29" i="109"/>
  <c r="D32" i="109"/>
  <c r="D33" i="109"/>
  <c r="C22" i="110"/>
  <c r="W27" i="109"/>
  <c r="V27" i="109"/>
  <c r="U27" i="109"/>
  <c r="T27" i="109"/>
  <c r="S27" i="109"/>
  <c r="R27" i="109"/>
  <c r="Q27" i="109"/>
  <c r="P27" i="109"/>
  <c r="O27" i="109"/>
  <c r="N27" i="109"/>
  <c r="M27" i="109"/>
  <c r="L27" i="109"/>
  <c r="K27" i="109"/>
  <c r="J27" i="109"/>
  <c r="I27" i="109"/>
  <c r="H27" i="109"/>
  <c r="G27" i="109"/>
  <c r="F27" i="109"/>
  <c r="E27" i="109"/>
  <c r="W13" i="109"/>
  <c r="V13" i="109"/>
  <c r="U13" i="109"/>
  <c r="T13" i="109"/>
  <c r="S13" i="109"/>
  <c r="R13" i="109"/>
  <c r="Q13" i="109"/>
  <c r="P13" i="109"/>
  <c r="O13" i="109"/>
  <c r="N13" i="109"/>
  <c r="M13" i="109"/>
  <c r="L13" i="109"/>
  <c r="K13" i="109"/>
  <c r="J13" i="109"/>
  <c r="I13" i="109"/>
  <c r="H13" i="109"/>
  <c r="G13" i="109"/>
  <c r="F13" i="109"/>
  <c r="E13" i="109"/>
  <c r="W21" i="110"/>
  <c r="V21" i="110"/>
  <c r="U21" i="110"/>
  <c r="T21" i="110"/>
  <c r="S21" i="110"/>
  <c r="R21" i="110"/>
  <c r="Q21" i="110"/>
  <c r="P21" i="110"/>
  <c r="O21" i="110"/>
  <c r="N21" i="110"/>
  <c r="M21" i="110"/>
  <c r="L21" i="110"/>
  <c r="K21" i="110"/>
  <c r="J21" i="110"/>
  <c r="I21" i="110"/>
  <c r="H21" i="110"/>
  <c r="G21" i="110"/>
  <c r="F21" i="110"/>
  <c r="E21" i="110"/>
  <c r="D21" i="110"/>
  <c r="C21" i="110"/>
  <c r="W20" i="110"/>
  <c r="V20" i="110"/>
  <c r="U20" i="110"/>
  <c r="T20" i="110"/>
  <c r="S20" i="110"/>
  <c r="R20" i="110"/>
  <c r="Q20" i="110"/>
  <c r="P20" i="110"/>
  <c r="O20" i="110"/>
  <c r="N20" i="110"/>
  <c r="M20" i="110"/>
  <c r="L20" i="110"/>
  <c r="K20" i="110"/>
  <c r="J20" i="110"/>
  <c r="I20" i="110"/>
  <c r="H20" i="110"/>
  <c r="G20" i="110"/>
  <c r="F20" i="110"/>
  <c r="E20" i="110"/>
  <c r="D20" i="110"/>
  <c r="C20" i="110"/>
  <c r="W19" i="110"/>
  <c r="V19" i="110"/>
  <c r="U19" i="110"/>
  <c r="T19" i="110"/>
  <c r="S19" i="110"/>
  <c r="R19" i="110"/>
  <c r="Q19" i="110"/>
  <c r="P19" i="110"/>
  <c r="O19" i="110"/>
  <c r="N19" i="110"/>
  <c r="M19" i="110"/>
  <c r="L19" i="110"/>
  <c r="K19" i="110"/>
  <c r="J19" i="110"/>
  <c r="I19" i="110"/>
  <c r="H19" i="110"/>
  <c r="G19" i="110"/>
  <c r="F19" i="110"/>
  <c r="E19" i="110"/>
  <c r="D19" i="110"/>
  <c r="C19" i="110"/>
  <c r="W18" i="110"/>
  <c r="V18" i="110"/>
  <c r="U18" i="110"/>
  <c r="T18" i="110"/>
  <c r="S18" i="110"/>
  <c r="R18" i="110"/>
  <c r="Q18" i="110"/>
  <c r="P18" i="110"/>
  <c r="O18" i="110"/>
  <c r="N18" i="110"/>
  <c r="M18" i="110"/>
  <c r="L18" i="110"/>
  <c r="K18" i="110"/>
  <c r="J18" i="110"/>
  <c r="I18" i="110"/>
  <c r="H18" i="110"/>
  <c r="G18" i="110"/>
  <c r="F18" i="110"/>
  <c r="E18" i="110"/>
  <c r="D18" i="110"/>
  <c r="C18" i="110"/>
  <c r="W17" i="110"/>
  <c r="V17" i="110"/>
  <c r="U17" i="110"/>
  <c r="T17" i="110"/>
  <c r="S17" i="110"/>
  <c r="R17" i="110"/>
  <c r="Q17" i="110"/>
  <c r="P17" i="110"/>
  <c r="O17" i="110"/>
  <c r="N17" i="110"/>
  <c r="M17" i="110"/>
  <c r="L17" i="110"/>
  <c r="K17" i="110"/>
  <c r="J17" i="110"/>
  <c r="I17" i="110"/>
  <c r="H17" i="110"/>
  <c r="G17" i="110"/>
  <c r="F17" i="110"/>
  <c r="E17" i="110"/>
  <c r="D17" i="110"/>
  <c r="C17" i="110"/>
  <c r="W16" i="110"/>
  <c r="V16" i="110"/>
  <c r="U16" i="110"/>
  <c r="T16" i="110"/>
  <c r="S16" i="110"/>
  <c r="R16" i="110"/>
  <c r="Q16" i="110"/>
  <c r="P16" i="110"/>
  <c r="O16" i="110"/>
  <c r="N16" i="110"/>
  <c r="M16" i="110"/>
  <c r="L16" i="110"/>
  <c r="K16" i="110"/>
  <c r="J16" i="110"/>
  <c r="I16" i="110"/>
  <c r="H16" i="110"/>
  <c r="G16" i="110"/>
  <c r="F16" i="110"/>
  <c r="E16" i="110"/>
  <c r="D16" i="110"/>
  <c r="C16" i="110"/>
  <c r="X14" i="110"/>
  <c r="W13" i="110"/>
  <c r="V13" i="110"/>
  <c r="U13" i="110"/>
  <c r="T13" i="110"/>
  <c r="S13" i="110"/>
  <c r="R13" i="110"/>
  <c r="Q13" i="110"/>
  <c r="P13" i="110"/>
  <c r="O13" i="110"/>
  <c r="N13" i="110"/>
  <c r="M13" i="110"/>
  <c r="L13" i="110"/>
  <c r="K13" i="110"/>
  <c r="J13" i="110"/>
  <c r="I13" i="110"/>
  <c r="H13" i="110"/>
  <c r="G13" i="110"/>
  <c r="F13" i="110"/>
  <c r="E13" i="110"/>
  <c r="D13" i="110"/>
  <c r="C13" i="110"/>
  <c r="W12" i="110"/>
  <c r="V12" i="110"/>
  <c r="U12" i="110"/>
  <c r="T12" i="110"/>
  <c r="S12" i="110"/>
  <c r="R12" i="110"/>
  <c r="Q12" i="110"/>
  <c r="P12" i="110"/>
  <c r="O12" i="110"/>
  <c r="N12" i="110"/>
  <c r="M12" i="110"/>
  <c r="L12" i="110"/>
  <c r="K12" i="110"/>
  <c r="J12" i="110"/>
  <c r="I12" i="110"/>
  <c r="H12" i="110"/>
  <c r="G12" i="110"/>
  <c r="F12" i="110"/>
  <c r="E12" i="110"/>
  <c r="D12" i="110"/>
  <c r="C12" i="110"/>
  <c r="W11" i="110"/>
  <c r="V11" i="110"/>
  <c r="U11" i="110"/>
  <c r="T11" i="110"/>
  <c r="S11" i="110"/>
  <c r="R11" i="110"/>
  <c r="Q11" i="110"/>
  <c r="P11" i="110"/>
  <c r="O11" i="110"/>
  <c r="N11" i="110"/>
  <c r="M11" i="110"/>
  <c r="L11" i="110"/>
  <c r="K11" i="110"/>
  <c r="J11" i="110"/>
  <c r="I11" i="110"/>
  <c r="H11" i="110"/>
  <c r="G11" i="110"/>
  <c r="F11" i="110"/>
  <c r="E11" i="110"/>
  <c r="D11" i="110"/>
  <c r="C11" i="110"/>
  <c r="W10" i="110"/>
  <c r="V10" i="110"/>
  <c r="U10" i="110"/>
  <c r="T10" i="110"/>
  <c r="S10" i="110"/>
  <c r="R10" i="110"/>
  <c r="Q10" i="110"/>
  <c r="P10" i="110"/>
  <c r="O10" i="110"/>
  <c r="N10" i="110"/>
  <c r="M10" i="110"/>
  <c r="L10" i="110"/>
  <c r="K10" i="110"/>
  <c r="J10" i="110"/>
  <c r="I10" i="110"/>
  <c r="H10" i="110"/>
  <c r="G10" i="110"/>
  <c r="F10" i="110"/>
  <c r="E10" i="110"/>
  <c r="D10" i="110"/>
  <c r="C10" i="110"/>
  <c r="W9" i="110"/>
  <c r="V9" i="110"/>
  <c r="U9" i="110"/>
  <c r="T9" i="110"/>
  <c r="S9" i="110"/>
  <c r="R9" i="110"/>
  <c r="Q9" i="110"/>
  <c r="P9" i="110"/>
  <c r="O9" i="110"/>
  <c r="N9" i="110"/>
  <c r="M9" i="110"/>
  <c r="L9" i="110"/>
  <c r="K9" i="110"/>
  <c r="J9" i="110"/>
  <c r="I9" i="110"/>
  <c r="H9" i="110"/>
  <c r="G9" i="110"/>
  <c r="F9" i="110"/>
  <c r="E9" i="110"/>
  <c r="D9" i="110"/>
  <c r="C9" i="110"/>
  <c r="W8" i="110"/>
  <c r="V8" i="110"/>
  <c r="U8" i="110"/>
  <c r="T8" i="110"/>
  <c r="S8" i="110"/>
  <c r="R8" i="110"/>
  <c r="Q8" i="110"/>
  <c r="P8" i="110"/>
  <c r="O8" i="110"/>
  <c r="N8" i="110"/>
  <c r="M8" i="110"/>
  <c r="L8" i="110"/>
  <c r="K8" i="110"/>
  <c r="J8" i="110"/>
  <c r="I8" i="110"/>
  <c r="H8" i="110"/>
  <c r="G8" i="110"/>
  <c r="F8" i="110"/>
  <c r="E8" i="110"/>
  <c r="D8" i="110"/>
  <c r="C8" i="110"/>
  <c r="E55" i="108"/>
  <c r="D5" i="109"/>
  <c r="E54" i="108"/>
  <c r="D4" i="109"/>
  <c r="X52" i="108"/>
  <c r="W2" i="109"/>
  <c r="W52" i="108"/>
  <c r="V2" i="109"/>
  <c r="V52" i="108"/>
  <c r="U2" i="109"/>
  <c r="U52" i="108"/>
  <c r="T2" i="109"/>
  <c r="T52" i="108"/>
  <c r="S2" i="109"/>
  <c r="S52" i="108"/>
  <c r="R2" i="109"/>
  <c r="R52" i="108"/>
  <c r="Q2" i="109"/>
  <c r="Q52" i="108"/>
  <c r="P2" i="109"/>
  <c r="P52" i="108"/>
  <c r="O2" i="109"/>
  <c r="O52" i="108"/>
  <c r="N2" i="109"/>
  <c r="N52" i="108"/>
  <c r="M2" i="109"/>
  <c r="M52" i="108"/>
  <c r="L2" i="109"/>
  <c r="L52" i="108"/>
  <c r="K2" i="109"/>
  <c r="K52" i="108"/>
  <c r="J2" i="109"/>
  <c r="J52" i="108"/>
  <c r="I2" i="109"/>
  <c r="I52" i="108"/>
  <c r="H2" i="109"/>
  <c r="H52" i="108"/>
  <c r="G2" i="109"/>
  <c r="G52" i="108"/>
  <c r="F2" i="109"/>
  <c r="F52" i="108"/>
  <c r="E2" i="109"/>
  <c r="E52" i="108"/>
  <c r="D2" i="109"/>
  <c r="E1" i="109"/>
  <c r="F1" i="109"/>
  <c r="G1" i="109"/>
  <c r="H1" i="109"/>
  <c r="I1" i="109"/>
  <c r="J1" i="109"/>
  <c r="K1" i="109"/>
  <c r="L1" i="109"/>
  <c r="M1" i="109"/>
  <c r="N1" i="109"/>
  <c r="O1" i="109"/>
  <c r="P1" i="109"/>
  <c r="Q1" i="109"/>
  <c r="R1" i="109"/>
  <c r="S1" i="109"/>
  <c r="T1" i="109"/>
  <c r="U1" i="109"/>
  <c r="V1" i="109"/>
  <c r="W1" i="109"/>
  <c r="F59" i="108"/>
  <c r="F60" i="108"/>
  <c r="F61" i="108"/>
  <c r="G59" i="108"/>
  <c r="G60" i="108"/>
  <c r="G61" i="108"/>
  <c r="H59" i="108"/>
  <c r="H60" i="108"/>
  <c r="H61" i="108"/>
  <c r="I59" i="108"/>
  <c r="I60" i="108"/>
  <c r="I61" i="108"/>
  <c r="J59" i="108"/>
  <c r="J60" i="108"/>
  <c r="J61" i="108"/>
  <c r="C62" i="108"/>
  <c r="X59" i="108"/>
  <c r="X60" i="108"/>
  <c r="X61" i="108"/>
  <c r="W59" i="108"/>
  <c r="W60" i="108"/>
  <c r="W61" i="108"/>
  <c r="V59" i="108"/>
  <c r="V60" i="108"/>
  <c r="V61" i="108"/>
  <c r="U59" i="108"/>
  <c r="U60" i="108"/>
  <c r="U61" i="108"/>
  <c r="T59" i="108"/>
  <c r="T60" i="108"/>
  <c r="T61" i="108"/>
  <c r="S59" i="108"/>
  <c r="S60" i="108"/>
  <c r="S61" i="108"/>
  <c r="R59" i="108"/>
  <c r="R60" i="108"/>
  <c r="R61" i="108"/>
  <c r="Q59" i="108"/>
  <c r="Q60" i="108"/>
  <c r="Q61" i="108"/>
  <c r="P59" i="108"/>
  <c r="P60" i="108"/>
  <c r="P61" i="108"/>
  <c r="O59" i="108"/>
  <c r="O60" i="108"/>
  <c r="O61" i="108"/>
  <c r="N59" i="108"/>
  <c r="N60" i="108"/>
  <c r="N61" i="108"/>
  <c r="M59" i="108"/>
  <c r="M60" i="108"/>
  <c r="M61" i="108"/>
  <c r="L59" i="108"/>
  <c r="L60" i="108"/>
  <c r="L61" i="108"/>
  <c r="K59" i="108"/>
  <c r="K60" i="108"/>
  <c r="K61" i="108"/>
  <c r="E59" i="108"/>
  <c r="E60" i="108"/>
  <c r="E61" i="108"/>
  <c r="C65" i="108"/>
  <c r="B65" i="108"/>
  <c r="B64" i="108"/>
  <c r="B66" i="108"/>
  <c r="B67" i="108"/>
  <c r="C64" i="108"/>
  <c r="C66" i="108"/>
  <c r="C67" i="108"/>
  <c r="F6" i="107"/>
  <c r="F5" i="107"/>
  <c r="F4" i="107"/>
  <c r="L38" i="105"/>
  <c r="I39" i="105"/>
  <c r="K39" i="105"/>
  <c r="L39" i="105"/>
  <c r="M39" i="105"/>
  <c r="N39" i="105"/>
  <c r="O39" i="105"/>
  <c r="I40" i="105"/>
  <c r="L40" i="105"/>
  <c r="I41" i="105"/>
  <c r="L41" i="105"/>
  <c r="I42" i="105"/>
  <c r="K42" i="105"/>
  <c r="L42" i="105"/>
  <c r="M42" i="105"/>
  <c r="N42" i="105"/>
  <c r="O42" i="105"/>
  <c r="P42" i="105"/>
  <c r="Q42" i="105"/>
  <c r="R42" i="105"/>
  <c r="S42" i="105"/>
  <c r="T42" i="105"/>
  <c r="U42" i="105"/>
  <c r="V42" i="105"/>
  <c r="W42" i="105"/>
  <c r="X42" i="105"/>
  <c r="Y42" i="105"/>
  <c r="Z42" i="105"/>
  <c r="AA42" i="105"/>
  <c r="AB42" i="105"/>
  <c r="AC42" i="105"/>
  <c r="AD42" i="105"/>
  <c r="I43" i="105"/>
  <c r="K43" i="105"/>
  <c r="L43" i="105"/>
  <c r="M43" i="105"/>
  <c r="N43" i="105"/>
  <c r="O43" i="105"/>
  <c r="P43" i="105"/>
  <c r="Q43" i="105"/>
  <c r="R43" i="105"/>
  <c r="S43" i="105"/>
  <c r="T43" i="105"/>
  <c r="U43" i="105"/>
  <c r="V43" i="105"/>
  <c r="W43" i="105"/>
  <c r="X43" i="105"/>
  <c r="Y43" i="105"/>
  <c r="Z43" i="105"/>
  <c r="AA43" i="105"/>
  <c r="AB43" i="105"/>
  <c r="AC43" i="105"/>
  <c r="AD43" i="105"/>
  <c r="I44" i="105"/>
  <c r="K44" i="105"/>
  <c r="L44" i="105"/>
  <c r="M44" i="105"/>
  <c r="N44" i="105"/>
  <c r="O44" i="105"/>
  <c r="P44" i="105"/>
  <c r="I45" i="105"/>
  <c r="L45" i="105"/>
  <c r="M45" i="105"/>
  <c r="N45" i="105"/>
  <c r="O45" i="105"/>
  <c r="P45" i="105"/>
  <c r="Q45" i="105"/>
  <c r="R45" i="105"/>
  <c r="S45" i="105"/>
  <c r="T45" i="105"/>
  <c r="U45" i="105"/>
  <c r="V45" i="105"/>
  <c r="W45" i="105"/>
  <c r="X45" i="105"/>
  <c r="Y45" i="105"/>
  <c r="Z45" i="105"/>
  <c r="AA45" i="105"/>
  <c r="AB45" i="105"/>
  <c r="AC45" i="105"/>
  <c r="AD45" i="105"/>
  <c r="I46" i="105"/>
  <c r="L46" i="105"/>
  <c r="M46" i="105"/>
  <c r="N46" i="105"/>
  <c r="O46" i="105"/>
  <c r="P46" i="105"/>
  <c r="Q46" i="105"/>
  <c r="R46" i="105"/>
  <c r="S46" i="105"/>
  <c r="T46" i="105"/>
  <c r="U46" i="105"/>
  <c r="V46" i="105"/>
  <c r="W46" i="105"/>
  <c r="X46" i="105"/>
  <c r="Y46" i="105"/>
  <c r="Z46" i="105"/>
  <c r="AA46" i="105"/>
  <c r="AB46" i="105"/>
  <c r="AC46" i="105"/>
  <c r="AD46" i="105"/>
  <c r="I47" i="105"/>
  <c r="K47" i="105"/>
  <c r="L47" i="105"/>
  <c r="M47" i="105"/>
  <c r="N47" i="105"/>
  <c r="O47" i="105"/>
  <c r="P47" i="105"/>
  <c r="Q47" i="105"/>
  <c r="R47" i="105"/>
  <c r="S47" i="105"/>
  <c r="T47" i="105"/>
  <c r="U47" i="105"/>
  <c r="V47" i="105"/>
  <c r="W47" i="105"/>
  <c r="X47" i="105"/>
  <c r="Y47" i="105"/>
  <c r="Z47" i="105"/>
  <c r="AA47" i="105"/>
  <c r="AB47" i="105"/>
  <c r="AC47" i="105"/>
  <c r="AD47" i="105"/>
  <c r="I48" i="105"/>
  <c r="L48" i="105"/>
  <c r="M48" i="105"/>
  <c r="N48" i="105"/>
  <c r="O48" i="105"/>
  <c r="P48" i="105"/>
  <c r="Q48" i="105"/>
  <c r="R48" i="105"/>
  <c r="S48" i="105"/>
  <c r="T48" i="105"/>
  <c r="U48" i="105"/>
  <c r="V48" i="105"/>
  <c r="W48" i="105"/>
  <c r="X48" i="105"/>
  <c r="Y48" i="105"/>
  <c r="Z48" i="105"/>
  <c r="AA48" i="105"/>
  <c r="AB48" i="105"/>
  <c r="AC48" i="105"/>
  <c r="AD48" i="105"/>
  <c r="I52" i="105"/>
  <c r="K52" i="105"/>
  <c r="L52" i="105"/>
  <c r="M52" i="105"/>
  <c r="N52" i="105"/>
  <c r="O52" i="105"/>
  <c r="P52" i="105"/>
  <c r="Q52" i="105"/>
  <c r="R52" i="105"/>
  <c r="S52" i="105"/>
  <c r="T52" i="105"/>
  <c r="U52" i="105"/>
  <c r="V52" i="105"/>
  <c r="W52" i="105"/>
  <c r="X52" i="105"/>
  <c r="Y52" i="105"/>
  <c r="Z52" i="105"/>
  <c r="AA52" i="105"/>
  <c r="AB52" i="105"/>
  <c r="AC52" i="105"/>
  <c r="AD52" i="105"/>
  <c r="I53" i="105"/>
  <c r="L53" i="105"/>
  <c r="M53" i="105"/>
  <c r="N53" i="105"/>
  <c r="O53" i="105"/>
  <c r="P53" i="105"/>
  <c r="Q53" i="105"/>
  <c r="R53" i="105"/>
  <c r="S53" i="105"/>
  <c r="T53" i="105"/>
  <c r="U53" i="105"/>
  <c r="V53" i="105"/>
  <c r="W53" i="105"/>
  <c r="X53" i="105"/>
  <c r="Y53" i="105"/>
  <c r="Z53" i="105"/>
  <c r="AA53" i="105"/>
  <c r="AB53" i="105"/>
  <c r="AC53" i="105"/>
  <c r="AD53" i="105"/>
  <c r="I54" i="105"/>
  <c r="L54" i="105"/>
  <c r="M54" i="105"/>
  <c r="N54" i="105"/>
  <c r="O54" i="105"/>
  <c r="P54" i="105"/>
  <c r="Q54" i="105"/>
  <c r="R54" i="105"/>
  <c r="S54" i="105"/>
  <c r="T54" i="105"/>
  <c r="U54" i="105"/>
  <c r="V54" i="105"/>
  <c r="W54" i="105"/>
  <c r="X54" i="105"/>
  <c r="Y54" i="105"/>
  <c r="Z54" i="105"/>
  <c r="AA54" i="105"/>
  <c r="AB54" i="105"/>
  <c r="AC54" i="105"/>
  <c r="AD54" i="105"/>
  <c r="I55" i="105"/>
  <c r="L55" i="105"/>
  <c r="M55" i="105"/>
  <c r="N55" i="105"/>
  <c r="O55" i="105"/>
  <c r="P55" i="105"/>
  <c r="Q55" i="105"/>
  <c r="R55" i="105"/>
  <c r="S55" i="105"/>
  <c r="T55" i="105"/>
  <c r="U55" i="105"/>
  <c r="V55" i="105"/>
  <c r="W55" i="105"/>
  <c r="X55" i="105"/>
  <c r="Y55" i="105"/>
  <c r="Z55" i="105"/>
  <c r="AA55" i="105"/>
  <c r="AB55" i="105"/>
  <c r="AC55" i="105"/>
  <c r="AD55" i="105"/>
  <c r="I56" i="105"/>
  <c r="L56" i="105"/>
  <c r="M56" i="105"/>
  <c r="N56" i="105"/>
  <c r="O56" i="105"/>
  <c r="P56" i="105"/>
  <c r="Q56" i="105"/>
  <c r="R56" i="105"/>
  <c r="S56" i="105"/>
  <c r="T56" i="105"/>
  <c r="U56" i="105"/>
  <c r="V56" i="105"/>
  <c r="W56" i="105"/>
  <c r="X56" i="105"/>
  <c r="Y56" i="105"/>
  <c r="Z56" i="105"/>
  <c r="AA56" i="105"/>
  <c r="AB56" i="105"/>
  <c r="AC56" i="105"/>
  <c r="AD56" i="105"/>
  <c r="I57" i="105"/>
  <c r="L57" i="105"/>
  <c r="M57" i="105"/>
  <c r="N57" i="105"/>
  <c r="O57" i="105"/>
  <c r="P57" i="105"/>
  <c r="Q57" i="105"/>
  <c r="R57" i="105"/>
  <c r="S57" i="105"/>
  <c r="T57" i="105"/>
  <c r="U57" i="105"/>
  <c r="V57" i="105"/>
  <c r="W57" i="105"/>
  <c r="X57" i="105"/>
  <c r="Y57" i="105"/>
  <c r="Z57" i="105"/>
  <c r="AA57" i="105"/>
  <c r="AB57" i="105"/>
  <c r="AC57" i="105"/>
  <c r="AD57" i="105"/>
  <c r="I58" i="105"/>
  <c r="L58" i="105"/>
  <c r="I59" i="105"/>
  <c r="L59" i="105"/>
  <c r="M59" i="105"/>
  <c r="N59" i="105"/>
  <c r="O59" i="105"/>
  <c r="P59" i="105"/>
  <c r="Q59" i="105"/>
  <c r="R59" i="105"/>
  <c r="S59" i="105"/>
  <c r="T59" i="105"/>
  <c r="U59" i="105"/>
  <c r="V59" i="105"/>
  <c r="W59" i="105"/>
  <c r="X59" i="105"/>
  <c r="Y59" i="105"/>
  <c r="Z59" i="105"/>
  <c r="AA59" i="105"/>
  <c r="AB59" i="105"/>
  <c r="AC59" i="105"/>
  <c r="AD59" i="105"/>
  <c r="I60" i="105"/>
  <c r="L60" i="105"/>
  <c r="M60" i="105"/>
  <c r="N60" i="105"/>
  <c r="O60" i="105"/>
  <c r="P60" i="105"/>
  <c r="I61" i="105"/>
  <c r="L61" i="105"/>
  <c r="M61" i="105"/>
  <c r="N61" i="105"/>
  <c r="O61" i="105"/>
  <c r="P61" i="105"/>
  <c r="Q61" i="105"/>
  <c r="R61" i="105"/>
  <c r="S61" i="105"/>
  <c r="T61" i="105"/>
  <c r="U61" i="105"/>
  <c r="V61" i="105"/>
  <c r="W61" i="105"/>
  <c r="X61" i="105"/>
  <c r="Y61" i="105"/>
  <c r="Z61" i="105"/>
  <c r="AA61" i="105"/>
  <c r="AB61" i="105"/>
  <c r="AC61" i="105"/>
  <c r="AD61" i="105"/>
  <c r="I62" i="105"/>
  <c r="L62" i="105"/>
  <c r="AE62" i="105"/>
  <c r="I15" i="105"/>
  <c r="L15" i="105"/>
  <c r="M15" i="105"/>
  <c r="N15" i="105"/>
  <c r="O15" i="105"/>
  <c r="P15" i="105"/>
  <c r="Q15" i="105"/>
  <c r="R15" i="105"/>
  <c r="S15" i="105"/>
  <c r="T15" i="105"/>
  <c r="U15" i="105"/>
  <c r="V15" i="105"/>
  <c r="W15" i="105"/>
  <c r="X15" i="105"/>
  <c r="Y15" i="105"/>
  <c r="Z15" i="105"/>
  <c r="AA15" i="105"/>
  <c r="AB15" i="105"/>
  <c r="AC15" i="105"/>
  <c r="AD15" i="105"/>
  <c r="I16" i="105"/>
  <c r="L16" i="105"/>
  <c r="M16" i="105"/>
  <c r="N16" i="105"/>
  <c r="O16" i="105"/>
  <c r="P16" i="105"/>
  <c r="Q16" i="105"/>
  <c r="R16" i="105"/>
  <c r="S16" i="105"/>
  <c r="T16" i="105"/>
  <c r="U16" i="105"/>
  <c r="V16" i="105"/>
  <c r="W16" i="105"/>
  <c r="X16" i="105"/>
  <c r="Y16" i="105"/>
  <c r="Z16" i="105"/>
  <c r="AA16" i="105"/>
  <c r="AB16" i="105"/>
  <c r="AC16" i="105"/>
  <c r="AD16" i="105"/>
  <c r="I17" i="105"/>
  <c r="L17" i="105"/>
  <c r="M17" i="105"/>
  <c r="N17" i="105"/>
  <c r="O17" i="105"/>
  <c r="P17" i="105"/>
  <c r="Q17" i="105"/>
  <c r="R17" i="105"/>
  <c r="S17" i="105"/>
  <c r="T17" i="105"/>
  <c r="U17" i="105"/>
  <c r="V17" i="105"/>
  <c r="W17" i="105"/>
  <c r="X17" i="105"/>
  <c r="Y17" i="105"/>
  <c r="Z17" i="105"/>
  <c r="AA17" i="105"/>
  <c r="AB17" i="105"/>
  <c r="AC17" i="105"/>
  <c r="AD17" i="105"/>
  <c r="D18" i="105"/>
  <c r="I18" i="105"/>
  <c r="L18" i="105"/>
  <c r="M18" i="105"/>
  <c r="N18" i="105"/>
  <c r="O18" i="105"/>
  <c r="P18" i="105"/>
  <c r="Q18" i="105"/>
  <c r="R18" i="105"/>
  <c r="S18" i="105"/>
  <c r="T18" i="105"/>
  <c r="U18" i="105"/>
  <c r="V18" i="105"/>
  <c r="W18" i="105"/>
  <c r="X18" i="105"/>
  <c r="Y18" i="105"/>
  <c r="Z18" i="105"/>
  <c r="AA18" i="105"/>
  <c r="AB18" i="105"/>
  <c r="AC18" i="105"/>
  <c r="AD18" i="105"/>
  <c r="I19" i="105"/>
  <c r="L19" i="105"/>
  <c r="M19" i="105"/>
  <c r="N19" i="105"/>
  <c r="O19" i="105"/>
  <c r="P19" i="105"/>
  <c r="Q19" i="105"/>
  <c r="R19" i="105"/>
  <c r="S19" i="105"/>
  <c r="T19" i="105"/>
  <c r="U19" i="105"/>
  <c r="V19" i="105"/>
  <c r="W19" i="105"/>
  <c r="X19" i="105"/>
  <c r="Y19" i="105"/>
  <c r="Z19" i="105"/>
  <c r="AA19" i="105"/>
  <c r="AB19" i="105"/>
  <c r="AC19" i="105"/>
  <c r="AD19" i="105"/>
  <c r="D20" i="105"/>
  <c r="I20" i="105"/>
  <c r="L20" i="105"/>
  <c r="M20" i="105"/>
  <c r="N20" i="105"/>
  <c r="O20" i="105"/>
  <c r="P20" i="105"/>
  <c r="Q20" i="105"/>
  <c r="R20" i="105"/>
  <c r="S20" i="105"/>
  <c r="T20" i="105"/>
  <c r="U20" i="105"/>
  <c r="V20" i="105"/>
  <c r="W20" i="105"/>
  <c r="X20" i="105"/>
  <c r="Y20" i="105"/>
  <c r="Z20" i="105"/>
  <c r="AA20" i="105"/>
  <c r="AB20" i="105"/>
  <c r="AC20" i="105"/>
  <c r="AD20" i="105"/>
  <c r="I21" i="105"/>
  <c r="L21" i="105"/>
  <c r="M21" i="105"/>
  <c r="N21" i="105"/>
  <c r="O21" i="105"/>
  <c r="P21" i="105"/>
  <c r="Q21" i="105"/>
  <c r="R21" i="105"/>
  <c r="S21" i="105"/>
  <c r="T21" i="105"/>
  <c r="U21" i="105"/>
  <c r="V21" i="105"/>
  <c r="W21" i="105"/>
  <c r="X21" i="105"/>
  <c r="Y21" i="105"/>
  <c r="Z21" i="105"/>
  <c r="AA21" i="105"/>
  <c r="AB21" i="105"/>
  <c r="AC21" i="105"/>
  <c r="AD21" i="105"/>
  <c r="I22" i="105"/>
  <c r="L22" i="105"/>
  <c r="M22" i="105"/>
  <c r="N22" i="105"/>
  <c r="O22" i="105"/>
  <c r="P22" i="105"/>
  <c r="Q22" i="105"/>
  <c r="R22" i="105"/>
  <c r="S22" i="105"/>
  <c r="T22" i="105"/>
  <c r="U22" i="105"/>
  <c r="V22" i="105"/>
  <c r="W22" i="105"/>
  <c r="X22" i="105"/>
  <c r="Y22" i="105"/>
  <c r="Z22" i="105"/>
  <c r="AA22" i="105"/>
  <c r="AB22" i="105"/>
  <c r="AC22" i="105"/>
  <c r="AD22" i="105"/>
  <c r="I23" i="105"/>
  <c r="L23" i="105"/>
  <c r="M23" i="105"/>
  <c r="N23" i="105"/>
  <c r="O23" i="105"/>
  <c r="P23" i="105"/>
  <c r="Q23" i="105"/>
  <c r="R23" i="105"/>
  <c r="S23" i="105"/>
  <c r="T23" i="105"/>
  <c r="U23" i="105"/>
  <c r="V23" i="105"/>
  <c r="W23" i="105"/>
  <c r="X23" i="105"/>
  <c r="Y23" i="105"/>
  <c r="Z23" i="105"/>
  <c r="AA23" i="105"/>
  <c r="AB23" i="105"/>
  <c r="AC23" i="105"/>
  <c r="AD23" i="105"/>
  <c r="D24" i="105"/>
  <c r="I24" i="105"/>
  <c r="L24" i="105"/>
  <c r="M24" i="105"/>
  <c r="N24" i="105"/>
  <c r="O24" i="105"/>
  <c r="P24" i="105"/>
  <c r="Q24" i="105"/>
  <c r="R24" i="105"/>
  <c r="S24" i="105"/>
  <c r="T24" i="105"/>
  <c r="U24" i="105"/>
  <c r="V24" i="105"/>
  <c r="W24" i="105"/>
  <c r="X24" i="105"/>
  <c r="Y24" i="105"/>
  <c r="Z24" i="105"/>
  <c r="AA24" i="105"/>
  <c r="AB24" i="105"/>
  <c r="AC24" i="105"/>
  <c r="AD24" i="105"/>
  <c r="I25" i="105"/>
  <c r="L25" i="105"/>
  <c r="M25" i="105"/>
  <c r="N25" i="105"/>
  <c r="O25" i="105"/>
  <c r="P25" i="105"/>
  <c r="Q25" i="105"/>
  <c r="R25" i="105"/>
  <c r="S25" i="105"/>
  <c r="T25" i="105"/>
  <c r="U25" i="105"/>
  <c r="V25" i="105"/>
  <c r="W25" i="105"/>
  <c r="X25" i="105"/>
  <c r="Y25" i="105"/>
  <c r="Z25" i="105"/>
  <c r="AA25" i="105"/>
  <c r="AB25" i="105"/>
  <c r="AC25" i="105"/>
  <c r="AD25" i="105"/>
  <c r="I26" i="105"/>
  <c r="L26" i="105"/>
  <c r="M26" i="105"/>
  <c r="N26" i="105"/>
  <c r="O26" i="105"/>
  <c r="P26" i="105"/>
  <c r="Q26" i="105"/>
  <c r="R26" i="105"/>
  <c r="S26" i="105"/>
  <c r="T26" i="105"/>
  <c r="U26" i="105"/>
  <c r="V26" i="105"/>
  <c r="W26" i="105"/>
  <c r="X26" i="105"/>
  <c r="Y26" i="105"/>
  <c r="Z26" i="105"/>
  <c r="AA26" i="105"/>
  <c r="AB26" i="105"/>
  <c r="AC26" i="105"/>
  <c r="AD26" i="105"/>
  <c r="I27" i="105"/>
  <c r="L27" i="105"/>
  <c r="M27" i="105"/>
  <c r="N27" i="105"/>
  <c r="O27" i="105"/>
  <c r="P27" i="105"/>
  <c r="Q27" i="105"/>
  <c r="R27" i="105"/>
  <c r="S27" i="105"/>
  <c r="T27" i="105"/>
  <c r="U27" i="105"/>
  <c r="V27" i="105"/>
  <c r="W27" i="105"/>
  <c r="X27" i="105"/>
  <c r="Y27" i="105"/>
  <c r="Z27" i="105"/>
  <c r="AA27" i="105"/>
  <c r="AB27" i="105"/>
  <c r="AC27" i="105"/>
  <c r="AD27" i="105"/>
  <c r="I28" i="105"/>
  <c r="L28" i="105"/>
  <c r="M28" i="105"/>
  <c r="N28" i="105"/>
  <c r="O28" i="105"/>
  <c r="P28" i="105"/>
  <c r="Q28" i="105"/>
  <c r="R28" i="105"/>
  <c r="S28" i="105"/>
  <c r="T28" i="105"/>
  <c r="U28" i="105"/>
  <c r="V28" i="105"/>
  <c r="W28" i="105"/>
  <c r="X28" i="105"/>
  <c r="Y28" i="105"/>
  <c r="Z28" i="105"/>
  <c r="AA28" i="105"/>
  <c r="AB28" i="105"/>
  <c r="AC28" i="105"/>
  <c r="AD28" i="105"/>
  <c r="I29" i="105"/>
  <c r="L29" i="105"/>
  <c r="M29" i="105"/>
  <c r="N29" i="105"/>
  <c r="O29" i="105"/>
  <c r="P29" i="105"/>
  <c r="Q29" i="105"/>
  <c r="R29" i="105"/>
  <c r="S29" i="105"/>
  <c r="T29" i="105"/>
  <c r="U29" i="105"/>
  <c r="V29" i="105"/>
  <c r="W29" i="105"/>
  <c r="X29" i="105"/>
  <c r="Y29" i="105"/>
  <c r="Z29" i="105"/>
  <c r="AA29" i="105"/>
  <c r="AB29" i="105"/>
  <c r="AC29" i="105"/>
  <c r="AD29" i="105"/>
  <c r="I30" i="105"/>
  <c r="L30" i="105"/>
  <c r="M30" i="105"/>
  <c r="N30" i="105"/>
  <c r="O30" i="105"/>
  <c r="P30" i="105"/>
  <c r="Q30" i="105"/>
  <c r="R30" i="105"/>
  <c r="S30" i="105"/>
  <c r="T30" i="105"/>
  <c r="U30" i="105"/>
  <c r="V30" i="105"/>
  <c r="W30" i="105"/>
  <c r="X30" i="105"/>
  <c r="Y30" i="105"/>
  <c r="Z30" i="105"/>
  <c r="AA30" i="105"/>
  <c r="AB30" i="105"/>
  <c r="AC30" i="105"/>
  <c r="AD30" i="105"/>
  <c r="I31" i="105"/>
  <c r="L31" i="105"/>
  <c r="M31" i="105"/>
  <c r="N31" i="105"/>
  <c r="O31" i="105"/>
  <c r="P31" i="105"/>
  <c r="Q31" i="105"/>
  <c r="R31" i="105"/>
  <c r="S31" i="105"/>
  <c r="T31" i="105"/>
  <c r="U31" i="105"/>
  <c r="V31" i="105"/>
  <c r="W31" i="105"/>
  <c r="X31" i="105"/>
  <c r="Y31" i="105"/>
  <c r="Z31" i="105"/>
  <c r="AA31" i="105"/>
  <c r="AB31" i="105"/>
  <c r="AC31" i="105"/>
  <c r="AD31" i="105"/>
  <c r="I32" i="105"/>
  <c r="L32" i="105"/>
  <c r="M32" i="105"/>
  <c r="N32" i="105"/>
  <c r="O32" i="105"/>
  <c r="P32" i="105"/>
  <c r="Q32" i="105"/>
  <c r="R32" i="105"/>
  <c r="S32" i="105"/>
  <c r="T32" i="105"/>
  <c r="U32" i="105"/>
  <c r="V32" i="105"/>
  <c r="W32" i="105"/>
  <c r="X32" i="105"/>
  <c r="Y32" i="105"/>
  <c r="Z32" i="105"/>
  <c r="AA32" i="105"/>
  <c r="AB32" i="105"/>
  <c r="AC32" i="105"/>
  <c r="AD32" i="105"/>
  <c r="I33" i="105"/>
  <c r="L33" i="105"/>
  <c r="M33" i="105"/>
  <c r="N33" i="105"/>
  <c r="O33" i="105"/>
  <c r="P33" i="105"/>
  <c r="Q33" i="105"/>
  <c r="R33" i="105"/>
  <c r="S33" i="105"/>
  <c r="T33" i="105"/>
  <c r="U33" i="105"/>
  <c r="V33" i="105"/>
  <c r="W33" i="105"/>
  <c r="X33" i="105"/>
  <c r="Y33" i="105"/>
  <c r="Z33" i="105"/>
  <c r="AA33" i="105"/>
  <c r="AB33" i="105"/>
  <c r="AC33" i="105"/>
  <c r="AD33" i="105"/>
  <c r="I34" i="105"/>
  <c r="L34" i="105"/>
  <c r="M34" i="105"/>
  <c r="N34" i="105"/>
  <c r="O34" i="105"/>
  <c r="P34" i="105"/>
  <c r="I35" i="105"/>
  <c r="L35" i="105"/>
  <c r="M35" i="105"/>
  <c r="N35" i="105"/>
  <c r="O35" i="105"/>
  <c r="P35" i="105"/>
  <c r="Q35" i="105"/>
  <c r="R35" i="105"/>
  <c r="S35" i="105"/>
  <c r="T35" i="105"/>
  <c r="U35" i="105"/>
  <c r="V35" i="105"/>
  <c r="W35" i="105"/>
  <c r="X35" i="105"/>
  <c r="Y35" i="105"/>
  <c r="Z35" i="105"/>
  <c r="AA35" i="105"/>
  <c r="AB35" i="105"/>
  <c r="AC35" i="105"/>
  <c r="AD35" i="105"/>
  <c r="I36" i="105"/>
  <c r="L36" i="105"/>
  <c r="M36" i="105"/>
  <c r="N36" i="105"/>
  <c r="O36" i="105"/>
  <c r="P36" i="105"/>
  <c r="Q36" i="105"/>
  <c r="R36" i="105"/>
  <c r="S36" i="105"/>
  <c r="T36" i="105"/>
  <c r="U36" i="105"/>
  <c r="V36" i="105"/>
  <c r="W36" i="105"/>
  <c r="X36" i="105"/>
  <c r="Y36" i="105"/>
  <c r="Z36" i="105"/>
  <c r="AA36" i="105"/>
  <c r="AB36" i="105"/>
  <c r="AC36" i="105"/>
  <c r="AD36" i="105"/>
  <c r="I37" i="105"/>
  <c r="L37" i="105"/>
  <c r="M37" i="105"/>
  <c r="N37" i="105"/>
  <c r="O37" i="105"/>
  <c r="P37" i="105"/>
  <c r="Q37" i="105"/>
  <c r="R37" i="105"/>
  <c r="S37" i="105"/>
  <c r="T37" i="105"/>
  <c r="U37" i="105"/>
  <c r="V37" i="105"/>
  <c r="W37" i="105"/>
  <c r="X37" i="105"/>
  <c r="Y37" i="105"/>
  <c r="Z37" i="105"/>
  <c r="AA37" i="105"/>
  <c r="AB37" i="105"/>
  <c r="AC37" i="105"/>
  <c r="AD37" i="105"/>
  <c r="AE37" i="105"/>
  <c r="G4" i="105"/>
  <c r="I4" i="105"/>
  <c r="L4" i="105"/>
  <c r="M4" i="105"/>
  <c r="N4" i="105"/>
  <c r="O4" i="105"/>
  <c r="P4" i="105"/>
  <c r="I5" i="105"/>
  <c r="L5" i="105"/>
  <c r="M5" i="105"/>
  <c r="N5" i="105"/>
  <c r="O5" i="105"/>
  <c r="P5" i="105"/>
  <c r="Q5" i="105"/>
  <c r="R5" i="105"/>
  <c r="S5" i="105"/>
  <c r="T5" i="105"/>
  <c r="U5" i="105"/>
  <c r="V5" i="105"/>
  <c r="W5" i="105"/>
  <c r="X5" i="105"/>
  <c r="Y5" i="105"/>
  <c r="Z5" i="105"/>
  <c r="AA5" i="105"/>
  <c r="AB5" i="105"/>
  <c r="AC5" i="105"/>
  <c r="AD5" i="105"/>
  <c r="I6" i="105"/>
  <c r="L6" i="105"/>
  <c r="M6" i="105"/>
  <c r="N6" i="105"/>
  <c r="O6" i="105"/>
  <c r="P6" i="105"/>
  <c r="Q6" i="105"/>
  <c r="R6" i="105"/>
  <c r="S6" i="105"/>
  <c r="T6" i="105"/>
  <c r="U6" i="105"/>
  <c r="V6" i="105"/>
  <c r="W6" i="105"/>
  <c r="X6" i="105"/>
  <c r="Y6" i="105"/>
  <c r="Z6" i="105"/>
  <c r="AA6" i="105"/>
  <c r="AB6" i="105"/>
  <c r="AC6" i="105"/>
  <c r="AD6" i="105"/>
  <c r="I7" i="105"/>
  <c r="L7" i="105"/>
  <c r="M7" i="105"/>
  <c r="N7" i="105"/>
  <c r="O7" i="105"/>
  <c r="P7" i="105"/>
  <c r="Q7" i="105"/>
  <c r="R7" i="105"/>
  <c r="S7" i="105"/>
  <c r="T7" i="105"/>
  <c r="U7" i="105"/>
  <c r="V7" i="105"/>
  <c r="W7" i="105"/>
  <c r="X7" i="105"/>
  <c r="Y7" i="105"/>
  <c r="Z7" i="105"/>
  <c r="AA7" i="105"/>
  <c r="AB7" i="105"/>
  <c r="AC7" i="105"/>
  <c r="AD7" i="105"/>
  <c r="I8" i="105"/>
  <c r="L8" i="105"/>
  <c r="M8" i="105"/>
  <c r="N8" i="105"/>
  <c r="O8" i="105"/>
  <c r="P8" i="105"/>
  <c r="Q8" i="105"/>
  <c r="R8" i="105"/>
  <c r="S8" i="105"/>
  <c r="T8" i="105"/>
  <c r="U8" i="105"/>
  <c r="V8" i="105"/>
  <c r="W8" i="105"/>
  <c r="X8" i="105"/>
  <c r="Y8" i="105"/>
  <c r="Z8" i="105"/>
  <c r="AA8" i="105"/>
  <c r="AB8" i="105"/>
  <c r="AC8" i="105"/>
  <c r="AD8" i="105"/>
  <c r="I9" i="105"/>
  <c r="L9" i="105"/>
  <c r="M9" i="105"/>
  <c r="N9" i="105"/>
  <c r="O9" i="105"/>
  <c r="P9" i="105"/>
  <c r="Q9" i="105"/>
  <c r="R9" i="105"/>
  <c r="S9" i="105"/>
  <c r="T9" i="105"/>
  <c r="U9" i="105"/>
  <c r="V9" i="105"/>
  <c r="W9" i="105"/>
  <c r="X9" i="105"/>
  <c r="Y9" i="105"/>
  <c r="Z9" i="105"/>
  <c r="AA9" i="105"/>
  <c r="AB9" i="105"/>
  <c r="AC9" i="105"/>
  <c r="AD9" i="105"/>
  <c r="I10" i="105"/>
  <c r="L10" i="105"/>
  <c r="M10" i="105"/>
  <c r="N10" i="105"/>
  <c r="O10" i="105"/>
  <c r="P10" i="105"/>
  <c r="Q10" i="105"/>
  <c r="R10" i="105"/>
  <c r="S10" i="105"/>
  <c r="T10" i="105"/>
  <c r="U10" i="105"/>
  <c r="V10" i="105"/>
  <c r="W10" i="105"/>
  <c r="X10" i="105"/>
  <c r="Y10" i="105"/>
  <c r="Z10" i="105"/>
  <c r="AA10" i="105"/>
  <c r="AB10" i="105"/>
  <c r="AC10" i="105"/>
  <c r="AD10" i="105"/>
  <c r="I11" i="105"/>
  <c r="L11" i="105"/>
  <c r="M11" i="105"/>
  <c r="N11" i="105"/>
  <c r="O11" i="105"/>
  <c r="P11" i="105"/>
  <c r="Q11" i="105"/>
  <c r="R11" i="105"/>
  <c r="S11" i="105"/>
  <c r="T11" i="105"/>
  <c r="U11" i="105"/>
  <c r="V11" i="105"/>
  <c r="W11" i="105"/>
  <c r="X11" i="105"/>
  <c r="Y11" i="105"/>
  <c r="Z11" i="105"/>
  <c r="AA11" i="105"/>
  <c r="AB11" i="105"/>
  <c r="AC11" i="105"/>
  <c r="AD11" i="105"/>
  <c r="I12" i="105"/>
  <c r="L12" i="105"/>
  <c r="M12" i="105"/>
  <c r="N12" i="105"/>
  <c r="O12" i="105"/>
  <c r="P12" i="105"/>
  <c r="Q12" i="105"/>
  <c r="R12" i="105"/>
  <c r="S12" i="105"/>
  <c r="T12" i="105"/>
  <c r="U12" i="105"/>
  <c r="V12" i="105"/>
  <c r="W12" i="105"/>
  <c r="X12" i="105"/>
  <c r="Y12" i="105"/>
  <c r="Z12" i="105"/>
  <c r="AA12" i="105"/>
  <c r="AB12" i="105"/>
  <c r="AC12" i="105"/>
  <c r="AD12" i="105"/>
  <c r="I13" i="105"/>
  <c r="L13" i="105"/>
  <c r="M13" i="105"/>
  <c r="N13" i="105"/>
  <c r="O13" i="105"/>
  <c r="P13" i="105"/>
  <c r="Q13" i="105"/>
  <c r="R13" i="105"/>
  <c r="S13" i="105"/>
  <c r="T13" i="105"/>
  <c r="U13" i="105"/>
  <c r="V13" i="105"/>
  <c r="W13" i="105"/>
  <c r="X13" i="105"/>
  <c r="Y13" i="105"/>
  <c r="Z13" i="105"/>
  <c r="AA13" i="105"/>
  <c r="AB13" i="105"/>
  <c r="AC13" i="105"/>
  <c r="AD13" i="105"/>
  <c r="I14" i="105"/>
  <c r="L14" i="105"/>
  <c r="M14" i="105"/>
  <c r="N14" i="105"/>
  <c r="O14" i="105"/>
  <c r="P14" i="105"/>
  <c r="Q14" i="105"/>
  <c r="R14" i="105"/>
  <c r="S14" i="105"/>
  <c r="T14" i="105"/>
  <c r="U14" i="105"/>
  <c r="V14" i="105"/>
  <c r="W14" i="105"/>
  <c r="X14" i="105"/>
  <c r="Y14" i="105"/>
  <c r="Z14" i="105"/>
  <c r="AA14" i="105"/>
  <c r="AB14" i="105"/>
  <c r="AC14" i="105"/>
  <c r="AD14" i="105"/>
  <c r="AE14" i="105"/>
  <c r="AG62" i="104"/>
  <c r="AG37" i="104"/>
  <c r="AG14" i="104"/>
  <c r="AD64" i="105"/>
  <c r="AB16" i="106"/>
  <c r="AC64" i="105"/>
  <c r="AA16" i="106"/>
  <c r="AB64" i="105"/>
  <c r="Z16" i="106"/>
  <c r="AA64" i="105"/>
  <c r="Y16" i="106"/>
  <c r="Z64" i="105"/>
  <c r="X16" i="106"/>
  <c r="Y64" i="105"/>
  <c r="W16" i="106"/>
  <c r="X64" i="105"/>
  <c r="V16" i="106"/>
  <c r="W64" i="105"/>
  <c r="U16" i="106"/>
  <c r="V64" i="105"/>
  <c r="T16" i="106"/>
  <c r="U64" i="105"/>
  <c r="S16" i="106"/>
  <c r="T64" i="105"/>
  <c r="R16" i="106"/>
  <c r="S64" i="105"/>
  <c r="Q16" i="106"/>
  <c r="R64" i="105"/>
  <c r="P16" i="106"/>
  <c r="Q64" i="105"/>
  <c r="O16" i="106"/>
  <c r="P64" i="105"/>
  <c r="N16" i="106"/>
  <c r="O64" i="105"/>
  <c r="M16" i="106"/>
  <c r="N64" i="105"/>
  <c r="L16" i="106"/>
  <c r="M64" i="105"/>
  <c r="K16" i="106"/>
  <c r="L64" i="105"/>
  <c r="J16" i="106"/>
  <c r="K64" i="105"/>
  <c r="I16" i="106"/>
  <c r="AF64" i="104"/>
  <c r="AB15" i="106"/>
  <c r="AE64" i="104"/>
  <c r="AA15" i="106"/>
  <c r="AD64" i="104"/>
  <c r="Z15" i="106"/>
  <c r="AC64" i="104"/>
  <c r="Y15" i="106"/>
  <c r="AB64" i="104"/>
  <c r="X15" i="106"/>
  <c r="AA64" i="104"/>
  <c r="W15" i="106"/>
  <c r="Z64" i="104"/>
  <c r="V15" i="106"/>
  <c r="Y64" i="104"/>
  <c r="U15" i="106"/>
  <c r="X64" i="104"/>
  <c r="T15" i="106"/>
  <c r="W64" i="104"/>
  <c r="S15" i="106"/>
  <c r="V64" i="104"/>
  <c r="R15" i="106"/>
  <c r="U64" i="104"/>
  <c r="Q15" i="106"/>
  <c r="T64" i="104"/>
  <c r="P15" i="106"/>
  <c r="S64" i="104"/>
  <c r="O15" i="106"/>
  <c r="R64" i="104"/>
  <c r="N15" i="106"/>
  <c r="Q64" i="104"/>
  <c r="M15" i="106"/>
  <c r="P64" i="104"/>
  <c r="L15" i="106"/>
  <c r="O64" i="104"/>
  <c r="K15" i="106"/>
  <c r="N64" i="104"/>
  <c r="J15" i="106"/>
  <c r="M64" i="104"/>
  <c r="I15" i="106"/>
  <c r="J14" i="106"/>
  <c r="K14" i="106"/>
  <c r="L14" i="106"/>
  <c r="M14" i="106"/>
  <c r="N14" i="106"/>
  <c r="O14" i="106"/>
  <c r="P14" i="106"/>
  <c r="Q14" i="106"/>
  <c r="R14" i="106"/>
  <c r="S14" i="106"/>
  <c r="T14" i="106"/>
  <c r="U14" i="106"/>
  <c r="V14" i="106"/>
  <c r="W14" i="106"/>
  <c r="X14" i="106"/>
  <c r="Y14" i="106"/>
  <c r="Z14" i="106"/>
  <c r="AA14" i="106"/>
  <c r="AB14" i="106"/>
  <c r="M65" i="104"/>
  <c r="F8" i="106"/>
  <c r="R65" i="104"/>
  <c r="F9" i="106"/>
  <c r="Z65" i="104"/>
  <c r="F10" i="106"/>
  <c r="F11" i="106"/>
  <c r="I4" i="104"/>
  <c r="I5" i="104"/>
  <c r="I6" i="104"/>
  <c r="I7" i="104"/>
  <c r="I8" i="104"/>
  <c r="I11" i="104"/>
  <c r="I14" i="104"/>
  <c r="I16" i="104"/>
  <c r="I17" i="104"/>
  <c r="I18" i="104"/>
  <c r="I19" i="104"/>
  <c r="I20" i="104"/>
  <c r="I21" i="104"/>
  <c r="I22" i="104"/>
  <c r="I23" i="104"/>
  <c r="I24" i="104"/>
  <c r="I25" i="104"/>
  <c r="I26" i="104"/>
  <c r="I27" i="104"/>
  <c r="I28" i="104"/>
  <c r="I29" i="104"/>
  <c r="I30" i="104"/>
  <c r="I31" i="104"/>
  <c r="I32" i="104"/>
  <c r="I33" i="104"/>
  <c r="I34" i="104"/>
  <c r="I35" i="104"/>
  <c r="I36" i="104"/>
  <c r="I37" i="104"/>
  <c r="I39" i="104"/>
  <c r="I42" i="104"/>
  <c r="I43" i="104"/>
  <c r="I44" i="104"/>
  <c r="I47" i="104"/>
  <c r="I48" i="104"/>
  <c r="I52" i="104"/>
  <c r="I54" i="104"/>
  <c r="I55" i="104"/>
  <c r="I56" i="104"/>
  <c r="I57" i="104"/>
  <c r="I59" i="104"/>
  <c r="I60" i="104"/>
  <c r="I65" i="104"/>
  <c r="F7" i="106"/>
  <c r="K9" i="104"/>
  <c r="K10" i="104"/>
  <c r="K12" i="104"/>
  <c r="K13" i="104"/>
  <c r="K15" i="104"/>
  <c r="K45" i="104"/>
  <c r="K46" i="104"/>
  <c r="K53" i="104"/>
  <c r="K58" i="104"/>
  <c r="K61" i="104"/>
  <c r="K62" i="104"/>
  <c r="K65" i="104"/>
  <c r="K64" i="104"/>
  <c r="X65" i="105"/>
  <c r="P65" i="105"/>
  <c r="K65" i="105"/>
  <c r="I65" i="105"/>
  <c r="I64" i="105"/>
  <c r="E8" i="106"/>
  <c r="E9" i="106"/>
  <c r="E10" i="106"/>
  <c r="E11" i="106"/>
  <c r="G5" i="105"/>
  <c r="G6" i="105"/>
  <c r="G7" i="105"/>
  <c r="G8" i="105"/>
  <c r="G11" i="105"/>
  <c r="G14" i="105"/>
  <c r="G16" i="105"/>
  <c r="G17" i="105"/>
  <c r="G18" i="105"/>
  <c r="G19" i="105"/>
  <c r="G20" i="105"/>
  <c r="G21" i="105"/>
  <c r="G22" i="105"/>
  <c r="G23" i="105"/>
  <c r="G24" i="105"/>
  <c r="G25" i="105"/>
  <c r="G26" i="105"/>
  <c r="G27" i="105"/>
  <c r="G28" i="105"/>
  <c r="G29" i="105"/>
  <c r="G30" i="105"/>
  <c r="G31" i="105"/>
  <c r="G32" i="105"/>
  <c r="G33" i="105"/>
  <c r="G34" i="105"/>
  <c r="G35" i="105"/>
  <c r="G36" i="105"/>
  <c r="G37" i="105"/>
  <c r="G39" i="105"/>
  <c r="G42" i="105"/>
  <c r="G43" i="105"/>
  <c r="G44" i="105"/>
  <c r="G47" i="105"/>
  <c r="G48" i="105"/>
  <c r="G52" i="105"/>
  <c r="G54" i="105"/>
  <c r="G55" i="105"/>
  <c r="G56" i="105"/>
  <c r="G57" i="105"/>
  <c r="G59" i="105"/>
  <c r="G60" i="105"/>
  <c r="G65" i="105"/>
  <c r="E7" i="106"/>
  <c r="Q3" i="105"/>
  <c r="R3" i="105"/>
  <c r="S3" i="105"/>
  <c r="T3" i="105"/>
  <c r="U3" i="105"/>
  <c r="V3" i="105"/>
  <c r="W3" i="105"/>
  <c r="X3" i="105"/>
  <c r="Y3" i="105"/>
  <c r="Z3" i="105"/>
  <c r="AA3" i="105"/>
  <c r="AB3" i="105"/>
  <c r="AC3" i="105"/>
  <c r="AD3" i="105"/>
  <c r="M1" i="105"/>
  <c r="N1" i="105"/>
  <c r="O1" i="105"/>
  <c r="P1" i="105"/>
  <c r="Q1" i="105"/>
  <c r="R1" i="105"/>
  <c r="S1" i="105"/>
  <c r="T1" i="105"/>
  <c r="U1" i="105"/>
  <c r="V1" i="105"/>
  <c r="W1" i="105"/>
  <c r="X1" i="105"/>
  <c r="Y1" i="105"/>
  <c r="Z1" i="105"/>
  <c r="AA1" i="105"/>
  <c r="AB1" i="105"/>
  <c r="AC1" i="105"/>
  <c r="AD1" i="105"/>
  <c r="I51" i="105"/>
  <c r="I50" i="105"/>
  <c r="I49" i="105"/>
  <c r="AE1" i="105"/>
  <c r="AF1" i="105"/>
  <c r="AG1" i="105"/>
  <c r="AH1" i="105"/>
  <c r="AI1" i="105"/>
  <c r="AJ1" i="105"/>
  <c r="AK1" i="105"/>
  <c r="AL1" i="105"/>
  <c r="AM1" i="105"/>
  <c r="S3" i="104"/>
  <c r="T3" i="104"/>
  <c r="U3" i="104"/>
  <c r="V3" i="104"/>
  <c r="W3" i="104"/>
  <c r="X3" i="104"/>
  <c r="Y3" i="104"/>
  <c r="Z3" i="104"/>
  <c r="AA3" i="104"/>
  <c r="AB3" i="104"/>
  <c r="AC3" i="104"/>
  <c r="AD3" i="104"/>
  <c r="AE3" i="104"/>
  <c r="AF3" i="104"/>
  <c r="ED48" i="101"/>
  <c r="ED47" i="101"/>
  <c r="ED46" i="101"/>
  <c r="K41" i="104"/>
  <c r="K40" i="104"/>
  <c r="AG1" i="104"/>
  <c r="AH1" i="104"/>
  <c r="AI1" i="104"/>
  <c r="AJ1" i="104"/>
  <c r="AK1" i="104"/>
  <c r="AL1" i="104"/>
  <c r="AM1" i="104"/>
  <c r="AN1" i="104"/>
  <c r="AO1" i="104"/>
  <c r="AV60" i="101"/>
  <c r="CH60" i="101"/>
  <c r="CE60" i="101"/>
  <c r="CB60" i="101"/>
  <c r="BY60" i="101"/>
  <c r="BV60" i="101"/>
  <c r="AV55" i="101"/>
  <c r="AV56" i="101"/>
  <c r="AV57" i="101"/>
  <c r="AV58" i="101"/>
  <c r="AV59" i="101"/>
  <c r="AV61" i="101"/>
  <c r="AV62" i="101"/>
  <c r="AV63" i="101"/>
  <c r="AV64" i="101"/>
  <c r="AV65" i="101"/>
  <c r="AV66" i="101"/>
  <c r="AV67" i="101"/>
  <c r="AV68" i="101"/>
  <c r="AV69" i="101"/>
  <c r="AV70" i="101"/>
  <c r="AV71" i="101"/>
  <c r="AV72" i="101"/>
  <c r="AV73" i="101"/>
  <c r="AV74" i="101"/>
  <c r="AV75" i="101"/>
  <c r="AV76" i="101"/>
  <c r="AV77" i="101"/>
  <c r="AV78" i="101"/>
  <c r="AV79" i="101"/>
  <c r="AV80" i="101"/>
  <c r="AV81" i="101"/>
  <c r="AV82" i="101"/>
  <c r="AV83" i="101"/>
  <c r="AV26" i="101"/>
  <c r="AV27" i="101"/>
  <c r="AV28" i="101"/>
  <c r="AV29" i="101"/>
  <c r="AV30" i="101"/>
  <c r="AV31" i="101"/>
  <c r="AV32" i="101"/>
  <c r="AV33" i="101"/>
  <c r="AV34" i="101"/>
  <c r="AV35" i="101"/>
  <c r="AV36" i="101"/>
  <c r="AV37" i="101"/>
  <c r="AV38" i="101"/>
  <c r="AV39" i="101"/>
  <c r="AV40" i="101"/>
  <c r="AV41" i="101"/>
  <c r="AV42" i="101"/>
  <c r="AV43" i="101"/>
  <c r="AV44" i="101"/>
  <c r="AV45" i="101"/>
  <c r="AV46" i="101"/>
  <c r="AV47" i="101"/>
  <c r="AV48" i="101"/>
  <c r="AV49" i="101"/>
  <c r="AV50" i="101"/>
  <c r="AV51" i="101"/>
  <c r="AV52" i="101"/>
  <c r="AV53" i="101"/>
  <c r="AV54" i="101"/>
  <c r="AV25" i="101"/>
  <c r="ED45" i="101"/>
  <c r="ED41" i="101"/>
  <c r="ED39" i="101"/>
  <c r="AL85" i="101"/>
  <c r="E85" i="101"/>
  <c r="C85" i="101"/>
  <c r="H29" i="102"/>
  <c r="I29" i="102"/>
  <c r="K25" i="101"/>
  <c r="BQ83" i="101"/>
  <c r="BP83" i="101"/>
  <c r="BO83" i="101"/>
  <c r="BN83" i="101"/>
  <c r="BM83" i="101"/>
  <c r="BL83" i="101"/>
  <c r="BK83" i="101"/>
  <c r="BJ83" i="101"/>
  <c r="BI83" i="101"/>
  <c r="BH83" i="101"/>
  <c r="BG83" i="101"/>
  <c r="BF83" i="101"/>
  <c r="BE83" i="101"/>
  <c r="BD83" i="101"/>
  <c r="BC83" i="101"/>
  <c r="BB83" i="101"/>
  <c r="BA83" i="101"/>
  <c r="AZ83" i="101"/>
  <c r="AY83" i="101"/>
  <c r="BQ82" i="101"/>
  <c r="BP82" i="101"/>
  <c r="BO82" i="101"/>
  <c r="BN82" i="101"/>
  <c r="BM82" i="101"/>
  <c r="BL82" i="101"/>
  <c r="BK82" i="101"/>
  <c r="BJ82" i="101"/>
  <c r="BI82" i="101"/>
  <c r="BH82" i="101"/>
  <c r="BG82" i="101"/>
  <c r="BF82" i="101"/>
  <c r="BE82" i="101"/>
  <c r="BD82" i="101"/>
  <c r="BC82" i="101"/>
  <c r="BB82" i="101"/>
  <c r="BA82" i="101"/>
  <c r="AZ82" i="101"/>
  <c r="AY82" i="101"/>
  <c r="AI82" i="101"/>
  <c r="AH82" i="101"/>
  <c r="AG82" i="101"/>
  <c r="AF82" i="101"/>
  <c r="AE82" i="101"/>
  <c r="AD82" i="101"/>
  <c r="AC82" i="101"/>
  <c r="AB82" i="101"/>
  <c r="AA82" i="101"/>
  <c r="Z82" i="101"/>
  <c r="Y82" i="101"/>
  <c r="X82" i="101"/>
  <c r="W82" i="101"/>
  <c r="V82" i="101"/>
  <c r="U82" i="101"/>
  <c r="T82" i="101"/>
  <c r="S82" i="101"/>
  <c r="R82" i="101"/>
  <c r="Q82" i="101"/>
  <c r="G16" i="102"/>
  <c r="N20" i="102"/>
  <c r="AZ45" i="101"/>
  <c r="BA45" i="101"/>
  <c r="BB45" i="101"/>
  <c r="BC45" i="101"/>
  <c r="BD45" i="101"/>
  <c r="BE45" i="101"/>
  <c r="BF45" i="101"/>
  <c r="BG45" i="101"/>
  <c r="BH45" i="101"/>
  <c r="BI45" i="101"/>
  <c r="BJ45" i="101"/>
  <c r="BK45" i="101"/>
  <c r="BL45" i="101"/>
  <c r="BM45" i="101"/>
  <c r="BN45" i="101"/>
  <c r="BO45" i="101"/>
  <c r="BP45" i="101"/>
  <c r="BQ45" i="101"/>
  <c r="K23" i="103"/>
  <c r="H22" i="103"/>
  <c r="H21" i="103"/>
  <c r="K22" i="103"/>
  <c r="G21" i="103"/>
  <c r="G19" i="103"/>
  <c r="C20" i="103"/>
  <c r="C23" i="103"/>
  <c r="C24" i="103"/>
  <c r="C16" i="103"/>
  <c r="C15" i="103"/>
  <c r="C4" i="103"/>
  <c r="C6" i="103"/>
  <c r="C10" i="103"/>
  <c r="BB77" i="101"/>
  <c r="BC77" i="101"/>
  <c r="BD77" i="101"/>
  <c r="BE77" i="101"/>
  <c r="BF77" i="101"/>
  <c r="BG77" i="101"/>
  <c r="BH77" i="101"/>
  <c r="BI77" i="101"/>
  <c r="BJ77" i="101"/>
  <c r="BK77" i="101"/>
  <c r="BL77" i="101"/>
  <c r="BM77" i="101"/>
  <c r="BN77" i="101"/>
  <c r="BO77" i="101"/>
  <c r="BP77" i="101"/>
  <c r="BQ77" i="101"/>
  <c r="J18" i="102"/>
  <c r="O23" i="102"/>
  <c r="L27" i="102"/>
  <c r="L28" i="102"/>
  <c r="K26" i="102"/>
  <c r="K25" i="102"/>
  <c r="I24" i="102"/>
  <c r="C12" i="102"/>
  <c r="D12" i="102"/>
  <c r="M12" i="102"/>
  <c r="N12" i="102"/>
  <c r="M11" i="102"/>
  <c r="N11" i="102"/>
  <c r="M10" i="102"/>
  <c r="N10" i="102"/>
  <c r="I25" i="102"/>
  <c r="F23" i="102"/>
  <c r="C17" i="102"/>
  <c r="J12" i="102"/>
  <c r="K12" i="102"/>
  <c r="J11" i="102"/>
  <c r="K11" i="102"/>
  <c r="J10" i="102"/>
  <c r="K10" i="102"/>
  <c r="C25" i="102"/>
  <c r="G11" i="102"/>
  <c r="H11" i="102"/>
  <c r="G12" i="102"/>
  <c r="H12" i="102"/>
  <c r="G10" i="102"/>
  <c r="H10" i="102"/>
  <c r="B4" i="102"/>
  <c r="B6" i="102"/>
  <c r="C11" i="102"/>
  <c r="D11" i="102"/>
  <c r="C10" i="102"/>
  <c r="D10" i="102"/>
  <c r="H17" i="102"/>
  <c r="G22" i="102"/>
  <c r="AL91" i="1"/>
  <c r="AL86" i="1"/>
  <c r="AL67" i="1"/>
  <c r="AL53" i="1"/>
  <c r="AL40" i="1"/>
  <c r="AL27" i="1"/>
  <c r="AL26" i="1"/>
  <c r="AL25" i="1"/>
  <c r="AJ91" i="1"/>
  <c r="AJ86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P53" i="1"/>
  <c r="I3" i="99"/>
  <c r="G24" i="99"/>
  <c r="I23" i="99"/>
  <c r="I40" i="99"/>
  <c r="I59" i="99"/>
  <c r="I61" i="99"/>
  <c r="I63" i="99"/>
  <c r="F25" i="100"/>
  <c r="E23" i="100"/>
  <c r="E22" i="100"/>
  <c r="E21" i="100"/>
  <c r="E20" i="100"/>
  <c r="E19" i="100"/>
  <c r="E18" i="100"/>
  <c r="E17" i="100"/>
  <c r="E16" i="100"/>
  <c r="E15" i="100"/>
  <c r="E14" i="100"/>
  <c r="E13" i="100"/>
  <c r="E12" i="100"/>
  <c r="E11" i="100"/>
  <c r="E10" i="100"/>
  <c r="E9" i="100"/>
  <c r="E8" i="100"/>
  <c r="E7" i="100"/>
  <c r="E6" i="100"/>
  <c r="E5" i="100"/>
  <c r="E4" i="100"/>
  <c r="E3" i="100"/>
  <c r="I5" i="99"/>
  <c r="F58" i="99"/>
  <c r="F57" i="99"/>
  <c r="F56" i="99"/>
  <c r="F55" i="99"/>
  <c r="F54" i="99"/>
  <c r="F53" i="99"/>
  <c r="F52" i="99"/>
  <c r="F51" i="99"/>
  <c r="F50" i="99"/>
  <c r="F49" i="99"/>
  <c r="F48" i="99"/>
  <c r="F47" i="99"/>
  <c r="F46" i="99"/>
  <c r="F45" i="99"/>
  <c r="F44" i="99"/>
  <c r="F43" i="99"/>
  <c r="F42" i="99"/>
  <c r="F41" i="99"/>
  <c r="F40" i="99"/>
  <c r="F39" i="99"/>
  <c r="F38" i="99"/>
  <c r="F37" i="99"/>
  <c r="F36" i="99"/>
  <c r="F35" i="99"/>
  <c r="F34" i="99"/>
  <c r="F33" i="99"/>
  <c r="F32" i="99"/>
  <c r="F31" i="99"/>
  <c r="F30" i="99"/>
  <c r="F29" i="99"/>
  <c r="F28" i="99"/>
  <c r="F27" i="99"/>
  <c r="F26" i="99"/>
  <c r="F25" i="99"/>
  <c r="F24" i="99"/>
  <c r="F23" i="99"/>
  <c r="F22" i="99"/>
  <c r="F21" i="99"/>
  <c r="F20" i="99"/>
  <c r="F19" i="99"/>
  <c r="F18" i="99"/>
  <c r="F17" i="99"/>
  <c r="F16" i="99"/>
  <c r="F15" i="99"/>
  <c r="F14" i="99"/>
  <c r="F13" i="99"/>
  <c r="F12" i="99"/>
  <c r="F11" i="99"/>
  <c r="F10" i="99"/>
  <c r="F9" i="99"/>
  <c r="F8" i="99"/>
  <c r="F7" i="99"/>
  <c r="F6" i="99"/>
  <c r="F5" i="99"/>
  <c r="F4" i="99"/>
  <c r="F3" i="99"/>
  <c r="EC25" i="1"/>
  <c r="EC27" i="1"/>
  <c r="EC29" i="1"/>
  <c r="EC31" i="1"/>
  <c r="EC32" i="1"/>
  <c r="EC33" i="1"/>
  <c r="EC35" i="1"/>
  <c r="EC38" i="1"/>
  <c r="EC40" i="1"/>
  <c r="EC41" i="1"/>
  <c r="EC42" i="1"/>
  <c r="EC43" i="1"/>
  <c r="EC45" i="1"/>
  <c r="EC47" i="1"/>
  <c r="EC48" i="1"/>
  <c r="EC53" i="1"/>
  <c r="EC55" i="1"/>
  <c r="EC58" i="1"/>
  <c r="EC60" i="1"/>
  <c r="EC61" i="1"/>
  <c r="EC62" i="1"/>
  <c r="EC63" i="1"/>
  <c r="EC64" i="1"/>
  <c r="EC65" i="1"/>
  <c r="EC66" i="1"/>
  <c r="EC67" i="1"/>
  <c r="EC68" i="1"/>
  <c r="EC69" i="1"/>
  <c r="EC70" i="1"/>
  <c r="EC71" i="1"/>
  <c r="EC72" i="1"/>
  <c r="EC74" i="1"/>
  <c r="EC75" i="1"/>
  <c r="EC76" i="1"/>
  <c r="EC77" i="1"/>
  <c r="EC78" i="1"/>
  <c r="EC79" i="1"/>
  <c r="EC80" i="1"/>
  <c r="EC81" i="1"/>
  <c r="EC82" i="1"/>
  <c r="EC83" i="1"/>
  <c r="EC84" i="1"/>
  <c r="EC85" i="1"/>
  <c r="EC86" i="1"/>
  <c r="EC87" i="1"/>
  <c r="EC88" i="1"/>
  <c r="EC90" i="1"/>
  <c r="EC91" i="1"/>
  <c r="EC92" i="1"/>
  <c r="EC93" i="1"/>
  <c r="EC94" i="1"/>
  <c r="EC95" i="1"/>
  <c r="EC96" i="1"/>
  <c r="EC97" i="1"/>
  <c r="EC101" i="1"/>
  <c r="U25" i="1"/>
  <c r="T25" i="1"/>
  <c r="S25" i="1"/>
  <c r="R25" i="1"/>
  <c r="Q25" i="1"/>
  <c r="P25" i="1"/>
  <c r="BB25" i="1"/>
  <c r="BA25" i="1"/>
  <c r="AZ25" i="1"/>
  <c r="AY25" i="1"/>
  <c r="AX25" i="1"/>
  <c r="AW25" i="1"/>
</calcChain>
</file>

<file path=xl/comments1.xml><?xml version="1.0" encoding="utf-8"?>
<comments xmlns="http://schemas.openxmlformats.org/spreadsheetml/2006/main">
  <authors>
    <author>Ivone Patricia Arazo Silva</author>
  </authors>
  <commentList>
    <comment ref="C5" authorId="0" shapeId="0">
      <text>
        <r>
          <rPr>
            <b/>
            <sz val="9"/>
            <color indexed="81"/>
            <rFont val="Tahoma"/>
            <family val="2"/>
          </rPr>
          <t>Ivone Patricia Arazo Silva:</t>
        </r>
        <r>
          <rPr>
            <sz val="9"/>
            <color indexed="81"/>
            <rFont val="Tahoma"/>
            <family val="2"/>
          </rPr>
          <t xml:space="preserve">
Los cuerpos de agua se identificaron para efectos del cálculo,pero, en general, no son suelos a habilitar. Se debería hacer el estudio de detalle para determinar, cuando se requiera si algunos de estos están en predios de propiedad privada. </t>
        </r>
      </text>
    </comment>
  </commentList>
</comments>
</file>

<file path=xl/comments10.xml><?xml version="1.0" encoding="utf-8"?>
<comments xmlns="http://schemas.openxmlformats.org/spreadsheetml/2006/main">
  <authors>
    <author>Laura Victoria Arzayus Correa</author>
  </authors>
  <commentList>
    <comment ref="B34" authorId="0" shapeId="0">
      <text>
        <r>
          <rPr>
            <b/>
            <sz val="9"/>
            <color indexed="81"/>
            <rFont val="Tahoma"/>
            <family val="2"/>
          </rPr>
          <t>Laura Victoria Arzayus Correa: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ELIMINAR. Y LA PLATA?</t>
        </r>
      </text>
    </comment>
    <comment ref="B37" authorId="0" shapeId="0">
      <text>
        <r>
          <rPr>
            <b/>
            <sz val="14"/>
            <color indexed="81"/>
            <rFont val="Tahoma"/>
            <family val="2"/>
          </rPr>
          <t>Laura Victoria Arzayus Correa:</t>
        </r>
        <r>
          <rPr>
            <sz val="14"/>
            <color indexed="81"/>
            <rFont val="Tahoma"/>
            <family val="2"/>
          </rPr>
          <t xml:space="preserve">
Ajustar con la ficha. NO SE MIDE EN PORCENTAJE DE AVANCE</t>
        </r>
      </text>
    </comment>
  </commentList>
</comments>
</file>

<file path=xl/comments2.xml><?xml version="1.0" encoding="utf-8"?>
<comments xmlns="http://schemas.openxmlformats.org/spreadsheetml/2006/main">
  <authors>
    <author>Ivone Patricia Arazo Silva</author>
  </authors>
  <commentList>
    <comment ref="D3" authorId="0" shapeId="0">
      <text>
        <r>
          <rPr>
            <b/>
            <sz val="9"/>
            <color indexed="81"/>
            <rFont val="Tahoma"/>
            <family val="2"/>
          </rPr>
          <t>Ivone Patricia Arazo Silva:</t>
        </r>
        <r>
          <rPr>
            <sz val="9"/>
            <color indexed="81"/>
            <rFont val="Tahoma"/>
            <family val="2"/>
          </rPr>
          <t xml:space="preserve">
Según listado POT VIGENTE… los proyectos pendientes por ejecución. </t>
        </r>
      </text>
    </comment>
  </commentList>
</comments>
</file>

<file path=xl/comments3.xml><?xml version="1.0" encoding="utf-8"?>
<comments xmlns="http://schemas.openxmlformats.org/spreadsheetml/2006/main">
  <authors>
    <author>Cristhian Ortega Ávila - Socioeconómico</author>
  </authors>
  <commentList>
    <comment ref="A1" authorId="0" shapeId="0">
      <text>
        <r>
          <rPr>
            <sz val="10"/>
            <color indexed="81"/>
            <rFont val="Calibri"/>
          </rPr>
          <t>DADEP:
INFORMACIÓN ENTREGADA POR SHD</t>
        </r>
      </text>
    </comment>
  </commentList>
</comments>
</file>

<file path=xl/comments4.xml><?xml version="1.0" encoding="utf-8"?>
<comments xmlns="http://schemas.openxmlformats.org/spreadsheetml/2006/main">
  <authors>
    <author>Cristhian Ortega Ávila - Socioeconómico</author>
  </authors>
  <commentList>
    <comment ref="E1" authorId="0" shapeId="0">
      <text>
        <r>
          <rPr>
            <sz val="10"/>
            <color indexed="81"/>
            <rFont val="Calibri"/>
          </rPr>
          <t>DADEP:
LAS CATEGORÍAS FUERON DEFINIDAS POR LA SRI DEL DADEP</t>
        </r>
      </text>
    </comment>
  </commentList>
</comments>
</file>

<file path=xl/comments5.xml><?xml version="1.0" encoding="utf-8"?>
<comments xmlns="http://schemas.openxmlformats.org/spreadsheetml/2006/main">
  <authors>
    <author>Cristhian Ortega Ávila - Socioeconómico</author>
  </authors>
  <commentList>
    <comment ref="B13" authorId="0" shapeId="0">
      <text>
        <r>
          <rPr>
            <sz val="10"/>
            <color indexed="81"/>
            <rFont val="Calibri"/>
          </rPr>
          <t>DADEP:
SE REALIZÓ UN EJERCICIO DE CLASIFICACIÓN DE CADA PROYECTOS ESTAS CATEGORÍAS. VER HOJA BASE DE DATOS POAI FILTROS</t>
        </r>
      </text>
    </comment>
  </commentList>
</comments>
</file>

<file path=xl/comments6.xml><?xml version="1.0" encoding="utf-8"?>
<comments xmlns="http://schemas.openxmlformats.org/spreadsheetml/2006/main">
  <authors>
    <author>Cristhian Ortega Ávila - Socioeconómico</author>
  </authors>
  <commentList>
    <comment ref="E4" authorId="0" shapeId="0">
      <text>
        <r>
          <rPr>
            <sz val="10"/>
            <color indexed="81"/>
            <rFont val="Calibri"/>
          </rPr>
          <t xml:space="preserve">DADEP:
PROYECTOS DEL POAI DE CADA AÑO QUE SE RELACIONAN CON LOS TEMAS RELACIONADOS CON LA POLÍTICA
</t>
        </r>
      </text>
    </comment>
  </commentList>
</comments>
</file>

<file path=xl/comments7.xml><?xml version="1.0" encoding="utf-8"?>
<comments xmlns="http://schemas.openxmlformats.org/spreadsheetml/2006/main">
  <authors>
    <author>Cristhian Ortega Ávila - Socioeconómico</author>
  </authors>
  <commentList>
    <comment ref="B6" authorId="0" shapeId="0">
      <text>
        <r>
          <rPr>
            <sz val="10"/>
            <color indexed="81"/>
            <rFont val="Calibri"/>
          </rPr>
          <t xml:space="preserve">DADEP:
SE ASUME CRECIMIENTO DEL 3,5% POR INFLACIÓN
</t>
        </r>
      </text>
    </comment>
  </commentList>
</comments>
</file>

<file path=xl/comments8.xml><?xml version="1.0" encoding="utf-8"?>
<comments xmlns="http://schemas.openxmlformats.org/spreadsheetml/2006/main">
  <authors>
    <author>Laura Victoria Arzayus Correa</author>
    <author>Juan Camilo Mantilla Gonzalez</author>
  </authors>
  <commentList>
    <comment ref="H23" authorId="0" shapeId="0">
      <text>
        <r>
          <rPr>
            <b/>
            <sz val="9"/>
            <color indexed="81"/>
            <rFont val="Tahoma"/>
            <family val="2"/>
          </rPr>
          <t>Laura Victoria Arzayus Correa:</t>
        </r>
        <r>
          <rPr>
            <sz val="9"/>
            <color indexed="81"/>
            <rFont val="Tahoma"/>
            <family val="2"/>
          </rPr>
          <t xml:space="preserve">
ESTA CASILLA NO VA EN EL NUEVO FORMATO
</t>
        </r>
      </text>
    </comment>
    <comment ref="AO23" authorId="0" shapeId="0">
      <text>
        <r>
          <rPr>
            <b/>
            <sz val="9"/>
            <color indexed="81"/>
            <rFont val="Tahoma"/>
            <family val="2"/>
          </rPr>
          <t>Laura Victoria Arzayus Correa:</t>
        </r>
        <r>
          <rPr>
            <sz val="9"/>
            <color indexed="81"/>
            <rFont val="Tahoma"/>
            <family val="2"/>
          </rPr>
          <t xml:space="preserve">
ESTA CASILLA CAMBIA EN EL NUEVO FORMATO
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>Laura Victoria Arzayus Correa:</t>
        </r>
        <r>
          <rPr>
            <sz val="9"/>
            <color indexed="81"/>
            <rFont val="Tahoma"/>
            <family val="2"/>
          </rPr>
          <t xml:space="preserve">
Se eliminó Localidad y se dejó sólo UPZ
</t>
        </r>
      </text>
    </comment>
    <comment ref="AY25" authorId="0" shapeId="0">
      <text>
        <r>
          <rPr>
            <b/>
            <sz val="9"/>
            <color indexed="81"/>
            <rFont val="Tahoma"/>
            <family val="2"/>
          </rPr>
          <t>Laura Victoria Arzayus Correa:</t>
        </r>
        <r>
          <rPr>
            <sz val="9"/>
            <color indexed="81"/>
            <rFont val="Tahoma"/>
            <family val="2"/>
          </rPr>
          <t xml:space="preserve">
REVISAR ANUALIZACIÓN CON ASIGNACIÓN DE RECURSOS</t>
        </r>
      </text>
    </comment>
    <comment ref="BS25" authorId="1" shapeId="0">
      <text>
        <r>
          <rPr>
            <b/>
            <sz val="9"/>
            <color indexed="81"/>
            <rFont val="Tahoma"/>
            <family val="2"/>
          </rPr>
          <t>Juan Camilo Mantilla Gonzalez: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Cada fila con su propio valor</t>
        </r>
      </text>
    </comment>
    <comment ref="BS28" authorId="0" shapeId="0">
      <text>
        <r>
          <rPr>
            <b/>
            <sz val="9"/>
            <color indexed="81"/>
            <rFont val="Tahoma"/>
            <family val="2"/>
          </rPr>
          <t>Laura Victoria Arzayus Correa: inicia en 2019</t>
        </r>
      </text>
    </comment>
    <comment ref="BS29" authorId="1" shapeId="0">
      <text>
        <r>
          <rPr>
            <b/>
            <sz val="9"/>
            <color indexed="81"/>
            <rFont val="Tahoma"/>
            <family val="2"/>
          </rPr>
          <t>Juan Camilo Mantilla Gonzalez: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Un valor en cada fila</t>
        </r>
      </text>
    </comment>
    <comment ref="BS31" authorId="1" shapeId="0">
      <text>
        <r>
          <rPr>
            <b/>
            <sz val="9"/>
            <color indexed="81"/>
            <rFont val="Tahoma"/>
            <family val="2"/>
          </rPr>
          <t>Juan Camilo Mantilla Gonzalez: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Un valor por línea</t>
        </r>
      </text>
    </comment>
    <comment ref="BS34" authorId="1" shapeId="0">
      <text>
        <r>
          <rPr>
            <b/>
            <sz val="9"/>
            <color indexed="81"/>
            <rFont val="Tahoma"/>
            <family val="2"/>
          </rPr>
          <t>Juan Camilo Mantilla Gonzalez:</t>
        </r>
        <r>
          <rPr>
            <sz val="9"/>
            <color indexed="81"/>
            <rFont val="Tahoma"/>
            <family val="2"/>
          </rPr>
          <t xml:space="preserve">
Valor por línea</t>
        </r>
      </text>
    </comment>
    <comment ref="BS39" authorId="0" shapeId="0">
      <text>
        <r>
          <rPr>
            <b/>
            <sz val="9"/>
            <color indexed="81"/>
            <rFont val="Tahoma"/>
            <family val="2"/>
          </rPr>
          <t>Laura Victoria Arzayus Correa: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Un valor por fila</t>
        </r>
      </text>
    </comment>
    <comment ref="BS41" authorId="0" shapeId="0">
      <text>
        <r>
          <rPr>
            <b/>
            <sz val="9"/>
            <color indexed="81"/>
            <rFont val="Tahoma"/>
            <family val="2"/>
          </rPr>
          <t>Laura Victoria Arzayus Correa: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Un valor por fila</t>
        </r>
      </text>
    </comment>
    <comment ref="BS44" authorId="0" shapeId="0">
      <text>
        <r>
          <rPr>
            <b/>
            <sz val="9"/>
            <color indexed="81"/>
            <rFont val="Tahoma"/>
            <family val="2"/>
          </rPr>
          <t>Laura Victoria Arzayus Correa: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Un valor por línea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S51" authorId="0" shapeId="0">
      <text>
        <r>
          <rPr>
            <b/>
            <sz val="9"/>
            <color indexed="81"/>
            <rFont val="Tahoma"/>
            <family val="2"/>
          </rPr>
          <t>Laura Victoria Arzayus Correa: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Un valor por línea</t>
        </r>
      </text>
    </comment>
    <comment ref="AR53" authorId="0" shapeId="0">
      <text>
        <r>
          <rPr>
            <b/>
            <sz val="9"/>
            <color indexed="81"/>
            <rFont val="Tahoma"/>
            <family val="2"/>
          </rPr>
          <t>Laura Victoria Arzayus Correa:</t>
        </r>
        <r>
          <rPr>
            <sz val="9"/>
            <color indexed="81"/>
            <rFont val="Tahoma"/>
            <family val="2"/>
          </rPr>
          <t xml:space="preserve">
DE DONDE SALE ESTE VALOR?</t>
        </r>
      </text>
    </comment>
    <comment ref="AR54" authorId="0" shapeId="0">
      <text>
        <r>
          <rPr>
            <b/>
            <sz val="9"/>
            <color indexed="81"/>
            <rFont val="Tahoma"/>
            <family val="2"/>
          </rPr>
          <t>Laura Victoria Arzayus Correa: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de donde sale este valor?</t>
        </r>
      </text>
    </comment>
    <comment ref="BS54" authorId="0" shapeId="0">
      <text>
        <r>
          <rPr>
            <b/>
            <sz val="9"/>
            <color indexed="81"/>
            <rFont val="Tahoma"/>
            <family val="2"/>
          </rPr>
          <t>Laura Victoria Arzayus Correa: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El segundo indicadoe se elimina, que hacemos con esa plata?</t>
        </r>
      </text>
    </comment>
    <comment ref="AM55" authorId="0" shapeId="0">
      <text>
        <r>
          <rPr>
            <b/>
            <sz val="9"/>
            <color indexed="81"/>
            <rFont val="Tahoma"/>
            <family val="2"/>
          </rPr>
          <t>Laura Victoria Arzayus Correa: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ELIMINAR. Y LA PLATA?</t>
        </r>
      </text>
    </comment>
    <comment ref="AM58" authorId="0" shapeId="0">
      <text>
        <r>
          <rPr>
            <b/>
            <sz val="14"/>
            <color indexed="81"/>
            <rFont val="Tahoma"/>
            <family val="2"/>
          </rPr>
          <t>Laura Victoria Arzayus Correa:</t>
        </r>
        <r>
          <rPr>
            <sz val="14"/>
            <color indexed="81"/>
            <rFont val="Tahoma"/>
            <family val="2"/>
          </rPr>
          <t xml:space="preserve">
Ajustar con la ficha. NO SE MIDE EN PORCENTAJE DE AVANCE</t>
        </r>
      </text>
    </comment>
    <comment ref="BS58" authorId="0" shapeId="0">
      <text>
        <r>
          <rPr>
            <b/>
            <sz val="9"/>
            <color indexed="81"/>
            <rFont val="Tahoma"/>
            <family val="2"/>
          </rPr>
          <t>Laura Victoria Arzayus Correa: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Un valor solamente</t>
        </r>
      </text>
    </comment>
    <comment ref="P60" authorId="0" shapeId="0">
      <text>
        <r>
          <rPr>
            <b/>
            <sz val="9"/>
            <color indexed="81"/>
            <rFont val="Tahoma"/>
            <family val="2"/>
          </rPr>
          <t>Laura Victoria Arzayus Correa:</t>
        </r>
        <r>
          <rPr>
            <sz val="9"/>
            <color indexed="81"/>
            <rFont val="Tahoma"/>
            <family val="2"/>
          </rPr>
          <t xml:space="preserve">
Deterjminar según ejecución de productos
</t>
        </r>
      </text>
    </comment>
    <comment ref="AX63" authorId="0" shapeId="0">
      <text>
        <r>
          <rPr>
            <b/>
            <sz val="9"/>
            <color indexed="81"/>
            <rFont val="Tahoma"/>
            <family val="2"/>
          </rPr>
          <t>Laura Victoria Arzayus Correa:</t>
        </r>
        <r>
          <rPr>
            <sz val="9"/>
            <color indexed="81"/>
            <rFont val="Tahoma"/>
            <family val="2"/>
          </rPr>
          <t xml:space="preserve">
Verificar
</t>
        </r>
      </text>
    </comment>
    <comment ref="BS63" authorId="0" shapeId="0">
      <text>
        <r>
          <rPr>
            <b/>
            <sz val="9"/>
            <color indexed="81"/>
            <rFont val="Tahoma"/>
            <family val="2"/>
          </rPr>
          <t>Laura Victoria Arzayus Correa:</t>
        </r>
        <r>
          <rPr>
            <sz val="9"/>
            <color indexed="81"/>
            <rFont val="Tahoma"/>
            <family val="2"/>
          </rPr>
          <t xml:space="preserve">
No empieza 2018
</t>
        </r>
      </text>
    </comment>
    <comment ref="BV66" authorId="0" shapeId="0">
      <text>
        <r>
          <rPr>
            <b/>
            <sz val="9"/>
            <color indexed="81"/>
            <rFont val="Tahoma"/>
            <family val="2"/>
          </rPr>
          <t>Laura Victoria Arzayus Correa:</t>
        </r>
        <r>
          <rPr>
            <sz val="9"/>
            <color indexed="81"/>
            <rFont val="Tahoma"/>
            <family val="2"/>
          </rPr>
          <t xml:space="preserve">
Producto de largo plazo</t>
        </r>
      </text>
    </comment>
    <comment ref="AY67" authorId="0" shapeId="0">
      <text>
        <r>
          <rPr>
            <b/>
            <sz val="9"/>
            <color indexed="81"/>
            <rFont val="Tahoma"/>
            <family val="2"/>
          </rPr>
          <t>Laura Victoria Arzayus Correa:</t>
        </r>
        <r>
          <rPr>
            <sz val="9"/>
            <color indexed="81"/>
            <rFont val="Tahoma"/>
            <family val="2"/>
          </rPr>
          <t xml:space="preserve">
Ponerle plata por favor
</t>
        </r>
      </text>
    </comment>
    <comment ref="BS69" authorId="0" shapeId="0">
      <text>
        <r>
          <rPr>
            <b/>
            <sz val="9"/>
            <color indexed="81"/>
            <rFont val="Tahoma"/>
            <family val="2"/>
          </rPr>
          <t>Laura Victoria Arzayus Correa:</t>
        </r>
        <r>
          <rPr>
            <sz val="9"/>
            <color indexed="81"/>
            <rFont val="Tahoma"/>
            <family val="2"/>
          </rPr>
          <t xml:space="preserve">
Revisar valores. Sólo uno en esta fila</t>
        </r>
      </text>
    </comment>
    <comment ref="CI73" authorId="0" shapeId="0">
      <text>
        <r>
          <rPr>
            <b/>
            <sz val="9"/>
            <color indexed="81"/>
            <rFont val="Tahoma"/>
            <family val="2"/>
          </rPr>
          <t>Laura Victoria Arzayus Correa:</t>
        </r>
        <r>
          <rPr>
            <sz val="9"/>
            <color indexed="81"/>
            <rFont val="Tahoma"/>
            <family val="2"/>
          </rPr>
          <t xml:space="preserve">
Meta de largo plazo
</t>
        </r>
      </text>
    </comment>
    <comment ref="CK80" authorId="0" shapeId="0">
      <text>
        <r>
          <rPr>
            <b/>
            <sz val="9"/>
            <color indexed="81"/>
            <rFont val="Tahoma"/>
            <family val="2"/>
          </rPr>
          <t>Laura Victoria Arzayus Correa:</t>
        </r>
        <r>
          <rPr>
            <sz val="9"/>
            <color indexed="81"/>
            <rFont val="Tahoma"/>
            <family val="2"/>
          </rPr>
          <t xml:space="preserve">
Está planteado largo plazo
</t>
        </r>
      </text>
    </comment>
    <comment ref="BS84" authorId="0" shapeId="0">
      <text>
        <r>
          <rPr>
            <b/>
            <sz val="9"/>
            <color indexed="81"/>
            <rFont val="Tahoma"/>
            <family val="2"/>
          </rPr>
          <t>Laura Victoria Arzayus Correa:</t>
        </r>
        <r>
          <rPr>
            <sz val="9"/>
            <color indexed="81"/>
            <rFont val="Tahoma"/>
            <family val="2"/>
          </rPr>
          <t xml:space="preserve">
Este resultado se elimina. Que hacemos con la plata?</t>
        </r>
      </text>
    </comment>
  </commentList>
</comments>
</file>

<file path=xl/comments9.xml><?xml version="1.0" encoding="utf-8"?>
<comments xmlns="http://schemas.openxmlformats.org/spreadsheetml/2006/main">
  <authors>
    <author>Cristhian Ortega Ávila - Socioeconómico</author>
  </authors>
  <commentList>
    <comment ref="C15" authorId="0" shapeId="0">
      <text>
        <r>
          <rPr>
            <sz val="10"/>
            <color indexed="81"/>
            <rFont val="Calibri"/>
          </rPr>
          <t>DADEP:
ESTOS CÁLCULOS SE PRESENTAN EN EL DOCUMENTO DE FINANCIACIÓN</t>
        </r>
      </text>
    </comment>
  </commentList>
</comments>
</file>

<file path=xl/sharedStrings.xml><?xml version="1.0" encoding="utf-8"?>
<sst xmlns="http://schemas.openxmlformats.org/spreadsheetml/2006/main" count="29894" uniqueCount="2129">
  <si>
    <t>Entidad</t>
  </si>
  <si>
    <t>Responsable de la ejecución</t>
  </si>
  <si>
    <t>No</t>
  </si>
  <si>
    <t>Indicadores de resultado</t>
  </si>
  <si>
    <t>Indicadores de producto</t>
  </si>
  <si>
    <t>Tiempos de ejecución</t>
  </si>
  <si>
    <t>Metas anuales de 
producto</t>
  </si>
  <si>
    <t>Meta de producto Final</t>
  </si>
  <si>
    <t>Nombre del indicador de resultado</t>
  </si>
  <si>
    <t>Fórmula del indicador de resultado</t>
  </si>
  <si>
    <t>Línea de seguimiento</t>
  </si>
  <si>
    <t>Tipo de anualización</t>
  </si>
  <si>
    <t>LÍNEA DE SEGUIMIENTO</t>
  </si>
  <si>
    <t>Indicador del PDD</t>
  </si>
  <si>
    <t>Línea base</t>
  </si>
  <si>
    <t>Línea de Poblacionales</t>
  </si>
  <si>
    <t>SECTORES</t>
  </si>
  <si>
    <t>ENTIDAD</t>
  </si>
  <si>
    <t>Línea de Territorios</t>
  </si>
  <si>
    <t>GestiónPública</t>
  </si>
  <si>
    <t>Secretaría General</t>
  </si>
  <si>
    <t>Línea Ambiental</t>
  </si>
  <si>
    <t>Dpto. Admitivo. del Servicio Civil Dsitrital</t>
  </si>
  <si>
    <t>Gobierno</t>
  </si>
  <si>
    <t>Línea de Economía</t>
  </si>
  <si>
    <t>Secretaría de Gobierno</t>
  </si>
  <si>
    <t>SeguridadConvivenciayJusticia</t>
  </si>
  <si>
    <t>Línea de Procesos de Información</t>
  </si>
  <si>
    <t>Dpto Admitivo. de la Defensoría del Espacio Público DADEP</t>
  </si>
  <si>
    <t>GestiónJurídica</t>
  </si>
  <si>
    <t>TIPO DE ACUMULACIÓN</t>
  </si>
  <si>
    <t>Instituto Distrital de la Participación y Acción Comunal IDPAC</t>
  </si>
  <si>
    <t xml:space="preserve">Hacienda </t>
  </si>
  <si>
    <t>Suma</t>
  </si>
  <si>
    <t>Fondo de Prevención y Atención de Emergencias FOPAE</t>
  </si>
  <si>
    <t>Planeación</t>
  </si>
  <si>
    <t>Constante</t>
  </si>
  <si>
    <t>Secretaría de Seguridad, Convivencia y Justicia</t>
  </si>
  <si>
    <t>DesarrolloEconómicoIndustriayTurismo</t>
  </si>
  <si>
    <t>Creciente</t>
  </si>
  <si>
    <t>UAE Cuerpo Oficial de Bomberos de Bogotá</t>
  </si>
  <si>
    <t xml:space="preserve">Educación </t>
  </si>
  <si>
    <t>Decreciente</t>
  </si>
  <si>
    <t>Secretaría Jurídica</t>
  </si>
  <si>
    <t>Salud</t>
  </si>
  <si>
    <t>Unidad Administrativa Especial de Catastro Distrital</t>
  </si>
  <si>
    <t>IntegraciónSocial</t>
  </si>
  <si>
    <t>Fondo de Prestaciones Económicas, Cesantías y Pensiones FONCEP</t>
  </si>
  <si>
    <t>CulturaRecreaciónyDeporte</t>
  </si>
  <si>
    <t>Lotería de Bogotá</t>
  </si>
  <si>
    <t>Ambiente</t>
  </si>
  <si>
    <t>Movilidad</t>
  </si>
  <si>
    <t>Instituto para la economía social IPES</t>
  </si>
  <si>
    <t>Hábitat</t>
  </si>
  <si>
    <t>Instituto Distrital de Turismo</t>
  </si>
  <si>
    <t>Mujer</t>
  </si>
  <si>
    <t>Corporación para el Desarollo y la productividad Bogotá Región</t>
  </si>
  <si>
    <t>Instituto para la Investigación Educativa y el Desarrollo Pedagógico IDEP</t>
  </si>
  <si>
    <t xml:space="preserve">Universidad Distrital Francisco Jose de Caldas </t>
  </si>
  <si>
    <t>Fondo Financiero Distrital de Salud</t>
  </si>
  <si>
    <t>Hospitales (22)</t>
  </si>
  <si>
    <t>Instituto para la Protección de la Niñez y la Juventud IDIPRON</t>
  </si>
  <si>
    <t>Instituto Distrital de Recreación y Deporte IDRD</t>
  </si>
  <si>
    <t>Orquesta Filarmónica de Bogotá</t>
  </si>
  <si>
    <t>Instituto Distrital del Patrimonio Cultural IDPC</t>
  </si>
  <si>
    <t>FUENTE</t>
  </si>
  <si>
    <t>Fundación Gilberto Alzate Avendaño</t>
  </si>
  <si>
    <t xml:space="preserve">Funcionamiento
</t>
  </si>
  <si>
    <t>Canal Capital</t>
  </si>
  <si>
    <t>Inversión</t>
  </si>
  <si>
    <t>Jardín Botánico "José Celestino Mutis"</t>
  </si>
  <si>
    <t xml:space="preserve">Cooperación </t>
  </si>
  <si>
    <t>Instituto de protección y bienestar animal</t>
  </si>
  <si>
    <t>Crédito</t>
  </si>
  <si>
    <t>Instituto Distrital de Gestión de Riesgos y Cambio Climático IDIGER</t>
  </si>
  <si>
    <t>Instituto de Desarrollo Urbano 
IDU</t>
  </si>
  <si>
    <t>Fondo de Educación y Seguridad Vial
FONDATT</t>
  </si>
  <si>
    <t>Metas anuales de resultado</t>
  </si>
  <si>
    <t>Unidad Administrativa Especial de Rehabilitación y Mantenimiento Vial</t>
  </si>
  <si>
    <t>INDICADOR PDD</t>
  </si>
  <si>
    <t>Empresa de Transporte del Tercer Milenio -Transmilenio S.A.</t>
  </si>
  <si>
    <t>Sí</t>
  </si>
  <si>
    <t>Terminal de Transporte S.A.</t>
  </si>
  <si>
    <t>Caja de Vivienda Popular</t>
  </si>
  <si>
    <t>Unidad Administrativa Especial de Servicios Públicos UAESP</t>
  </si>
  <si>
    <t>NIVEL DE TERRITORIALIZACIÓN</t>
  </si>
  <si>
    <t>Empresa de Renovación y Desarrollo Urbano de Bogotá D.C.</t>
  </si>
  <si>
    <t>UPZ</t>
  </si>
  <si>
    <t>Empresa de Acueducto y Alcantarillado de Bogotá EAAB – ESP</t>
  </si>
  <si>
    <t>Localidad</t>
  </si>
  <si>
    <t>Empresa de Telecomunicaciones de Bogotá S.A.ETB - ESP</t>
  </si>
  <si>
    <t>Empresa de Energía de Bogotá S.A. EEB - ESP</t>
  </si>
  <si>
    <t>Meta de resultado Final</t>
  </si>
  <si>
    <t>Producto esperado</t>
  </si>
  <si>
    <t>Fórmula del indicador de producto</t>
  </si>
  <si>
    <t>Línea de Seguimiento</t>
  </si>
  <si>
    <t>Fecha de inicio</t>
  </si>
  <si>
    <t>Fecha de finalización</t>
  </si>
  <si>
    <t>Costo total</t>
  </si>
  <si>
    <t xml:space="preserve">Sector </t>
  </si>
  <si>
    <t>Dirección/Subdirección/Grupo/Unidad</t>
  </si>
  <si>
    <t>Persona de contacto</t>
  </si>
  <si>
    <t>Teléfono</t>
  </si>
  <si>
    <t>Correo electrónico</t>
  </si>
  <si>
    <t>Valor</t>
  </si>
  <si>
    <t>Año</t>
  </si>
  <si>
    <t>Meta 2018</t>
  </si>
  <si>
    <t>Meta 2020</t>
  </si>
  <si>
    <t>Meta 2021</t>
  </si>
  <si>
    <t>Meta 2022</t>
  </si>
  <si>
    <t>Meta 2023</t>
  </si>
  <si>
    <t>Meta 2024</t>
  </si>
  <si>
    <t>Meta 2025</t>
  </si>
  <si>
    <t>Meta 2026</t>
  </si>
  <si>
    <t>Meta 2027</t>
  </si>
  <si>
    <t>Meta 2028</t>
  </si>
  <si>
    <t>Meta 2029</t>
  </si>
  <si>
    <t>Meta 2030</t>
  </si>
  <si>
    <t>Meta 2031</t>
  </si>
  <si>
    <t>Meta 2032</t>
  </si>
  <si>
    <t>Meta 2033</t>
  </si>
  <si>
    <t>Meta 2034</t>
  </si>
  <si>
    <t>Meta 2035</t>
  </si>
  <si>
    <t>Meta 2036</t>
  </si>
  <si>
    <t>Meta 2037</t>
  </si>
  <si>
    <t>Meta 2038</t>
  </si>
  <si>
    <t>Porcentaje de avance en la ejecución de la red de espacios con potencial de aprovechamiento</t>
  </si>
  <si>
    <t xml:space="preserve">Nombre indicador 
de producto </t>
  </si>
  <si>
    <t>Territorios</t>
  </si>
  <si>
    <t xml:space="preserve">
Espacio público Total</t>
  </si>
  <si>
    <t>Resultado
esperado</t>
  </si>
  <si>
    <t>M2 de Espacio Público Total generado en áreas de suelos de protección por riesgos</t>
  </si>
  <si>
    <t>M2 de espacio público natural en condición inadecuada recuperado, restaurado o rehabilitado para su uso, goce y disfrute desde sus funciones ecológicas, servicios ecosistémicos y conectividad</t>
  </si>
  <si>
    <t>M2 de elementos constitutivos naturales del espacio público intervenidos con procesos de restauración ecológica</t>
  </si>
  <si>
    <t>Porcentaje de avance en procesos integrales para la productividad y la prestación de servicios ecosistémicos</t>
  </si>
  <si>
    <t>M2 de elementos constitutivos naturales del espacio público adecuados con estructuras ecoeficientes y sostenibles</t>
  </si>
  <si>
    <t>M2 de espacio público con mejoras en su capacidad de absorción hídrica mediante zonas blandas (SUDS, suelos permeables, humedales)</t>
  </si>
  <si>
    <t>(Acciones ejecutadas para  la consolidación del Sistema de Gestión del EP y Modelo de Gestión y Administración de la PDEP/Total de acciones establecidas para la consolidación)*100</t>
  </si>
  <si>
    <t>Porcentaje de avance en la aplicación de batería de indicadores cuantitativos y cualitativos del espacio público</t>
  </si>
  <si>
    <t>(Indicadores cuantitativos y cualitativos aplicados/Total de indicadores cualitativos y cuantitativos creados)*100</t>
  </si>
  <si>
    <t>(Acciones ejecutadas para el diseño del sistema de seguimiento a indicadores de gestión institucional de la PDEP/Total de acciones planeadas)*100</t>
  </si>
  <si>
    <t>Porcentaje de avance en la ejecución de iniciativas incluidas en el PARI para gestionar y financiar  EP objeto de recuperación</t>
  </si>
  <si>
    <t>(Iniciativas del PARI ejecutadas / Total de iniciativas incluidas)*100</t>
  </si>
  <si>
    <t>(Acciones ejecutadas para la implementación de la Red/Total de acciones planeadas)*100</t>
  </si>
  <si>
    <t>Meta 2019</t>
  </si>
  <si>
    <t>Ponderación relativa del indicador de producto
(%)</t>
  </si>
  <si>
    <t xml:space="preserve">
Decreciente
</t>
  </si>
  <si>
    <t>M2 de Espacio Público Efectivo generado en las localidades deficitarias</t>
  </si>
  <si>
    <t>gavila@dadep.gov.co</t>
  </si>
  <si>
    <t>Secretaria Distrital de Ambiente</t>
  </si>
  <si>
    <t>Subdirección de Registro Inmobiliario</t>
  </si>
  <si>
    <t>Guillermo Enrique Ávila Barragán</t>
  </si>
  <si>
    <t>_</t>
  </si>
  <si>
    <t>Secretaria Distrital de Movilidad</t>
  </si>
  <si>
    <t>Ingrid Portilla</t>
  </si>
  <si>
    <t>iportilla@movilidadbogota.gov.co</t>
  </si>
  <si>
    <t>María Claudia López</t>
  </si>
  <si>
    <t>maria.lopez@scrd.gov.co</t>
  </si>
  <si>
    <t>Secretaria Distrital de Desarrollo Económico</t>
  </si>
  <si>
    <t>Maricela Zabaleta</t>
  </si>
  <si>
    <t>mazabaleta@desarrolloeconomico.gov.co</t>
  </si>
  <si>
    <t>Porcentaje de avance en el número de Ha de cobertura arbórea en parques metropolitanos</t>
  </si>
  <si>
    <t>Departamento Administrativo de la Defensoría del Espacio Público</t>
  </si>
  <si>
    <t>M2 de espacio público con implementación de nuevas tecnologías</t>
  </si>
  <si>
    <t>Subsecretario General de Ambiente</t>
  </si>
  <si>
    <t>Oscar Ferney López Espitia</t>
  </si>
  <si>
    <t>3778899 ext. 8878</t>
  </si>
  <si>
    <t>oscar.lopez@ambientebogota.gov.co</t>
  </si>
  <si>
    <t>Corresponsables de la ejecución</t>
  </si>
  <si>
    <t>Instituto Distrital de Patrimonio Cultural</t>
  </si>
  <si>
    <t>Costo</t>
  </si>
  <si>
    <t>Recurso disponible.</t>
  </si>
  <si>
    <t>Fuente de financiación</t>
  </si>
  <si>
    <t>Diferencia entre espacio público efectivo por localidad deficitaria y su estándar mínimo establecido por la normatividad distrital vigente.</t>
  </si>
  <si>
    <t>Diferencia entre espacio público efectivo por UPZ deficitaria y su estándar mínimo establecido por la normatividad distrital vigente.</t>
  </si>
  <si>
    <t>M2 de Espacio Público Efectivo generado en las UPZ deficitarias</t>
  </si>
  <si>
    <t>M2 de Espacio Público Efectivo generado en áreas de suelos de protección por riesgos</t>
  </si>
  <si>
    <t>Sumatoria de m2 de EPE generado en suelos de protección por riesgos / Área total de suelos de protección por riesgos</t>
  </si>
  <si>
    <t>Sumatoria de m2 de EPT generado en suelos de protección por riesgos / Área total de suelos de protección por riesgos</t>
  </si>
  <si>
    <t>M2 de Espacios públicos restituidos para el uso, goce y disfrute de la ciudadanía</t>
  </si>
  <si>
    <t>M2 de Espacio Público adecuado con accesibilidad universal y con estándares de acuerdo a las necesidades diferenciales de la ciudadanía</t>
  </si>
  <si>
    <t>Número de intervenciones socioculturales para mejorar el uso, goce y disfrute para las mujeres</t>
  </si>
  <si>
    <t>Sumatoria de intervenciones socioculturales para mejorar el uso, goce y disfrute para las mujeres</t>
  </si>
  <si>
    <t>M2 de EP intervenido físico-espacialmente para mejorar el uso, goce y disfrute para las mujeres</t>
  </si>
  <si>
    <t>Sumatoria de M2 de EP adaptado de acuerdo a a cada una de las categorías de la pirámide de jerarquía de movilidad urbana / Total de M2 del Sistema de infraestructura vial</t>
  </si>
  <si>
    <t>Número de intervenciones socioculturales para la recuperación de Plazas Fundacionales y espacio público en Sectores de Interés Cultural</t>
  </si>
  <si>
    <t>Sumatoria de intervenciones socioculturales para la recuperación de Plazas Fundacionales y espacio público en Sectores de Interés Cultural</t>
  </si>
  <si>
    <t>M2 de andenes con estándares para diseño y construcción de acuerdo a las necesidades diferenciales de la ciudadanía</t>
  </si>
  <si>
    <t>Sumatoria de m2 intervenido físico-espacialmente para mejorar el uso, goce y disfrute para las mujeres</t>
  </si>
  <si>
    <t>NOMBRE</t>
  </si>
  <si>
    <t>Déficit de espacio público efectivo por localidad deficitaria</t>
  </si>
  <si>
    <t>Déficit de espacio público efectivo por UPZ deficitaria</t>
  </si>
  <si>
    <t>M2 de espacio público adaptado al cambio climático y con capacidad de resiliencia</t>
  </si>
  <si>
    <t>Número de intervenciones socioculturales en Espacios residuales, remanentes y culatas</t>
  </si>
  <si>
    <t>Sumatoria de intervenciones socioculturales en espacios residuales, remanentes y culatas</t>
  </si>
  <si>
    <t>Sumatoria M2 de elementos constitutivos naturales del EP productivos /Área total de elementos constitutivos naturales con potencial para la productividad</t>
  </si>
  <si>
    <t>Sumatoria M2 de elementos constitutivos naturales del EP con prestación de servicios ecosistémicos / Área total de elementos constitutivos naturales con potencial para la prestación de servicios ecosistémicos</t>
  </si>
  <si>
    <t>M2 de Espacio Público recuperado ambientalmente de corredores viales y alamedas</t>
  </si>
  <si>
    <t>Sumatoria M2 de EP recuperado de corredores viales y alamedas / Área total de corredores viales y alamedas</t>
  </si>
  <si>
    <t>Porcentaje de avance en la consolidación del Sistema de Gestión del espacio público y Modelo de Gestión y Administración de la Política Distrital de Espacio Público</t>
  </si>
  <si>
    <t>Número de actos administrativos para los lineamientos para establecer las condiciones óptimas de diseño y construcción de la generación, recuperación y sostenibilidad del espacio público</t>
  </si>
  <si>
    <t>Sumatoria de actos administrativos para los lineamientos para establecer las condiciones óptimas de diseño y construcción de la generación, recuperación y sostenibilidad del espacio público</t>
  </si>
  <si>
    <t>Número de actos administrativos de creación o modificación de lineamientos para la articulación y armonización de competencias, procesos administrativos y policivos entre entidades distritales que intervienen en el EP</t>
  </si>
  <si>
    <t>Sumatoria de Actos administrativos de lineamientos normativos de gestión y coordinación institucional del modelo de gestión y administración de la PDEP creados e implementados</t>
  </si>
  <si>
    <t>Porcentaje de avance del diseño del sistema de seguimiento y evaluación de gestión institucional de la PDEP</t>
  </si>
  <si>
    <t>Porcentaje del cumplimiento de los objetivos mediante el seguimiento y evaluación a la gestión institucional de la PDEP</t>
  </si>
  <si>
    <t>(Porcentaje del cumplimiento de objetivos de la gestión institucional de la PDEP aplicados/Total de objetivos de la PDEP)*100</t>
  </si>
  <si>
    <t>M2 de espacio público recuperados de acuerdo con lo establecido en el Plan Anualizado de Recuperación - PARI</t>
  </si>
  <si>
    <t xml:space="preserve">Porcentaje de avance en la ejecución de proyectos de cultura ciudadana con experiencias colectivas de creación artística, recreación y deporte en el espacio público
</t>
  </si>
  <si>
    <t>(Proyectos de cultura ciudadana ejecutados en el EP/Total de proyectos de cultura ciudadana en el EP planeados)*100</t>
  </si>
  <si>
    <t>Número de campañas y dinámicas que promuevan la apropiación, el uso, goce y disfrute del espacio público por parte de la ciudadanía</t>
  </si>
  <si>
    <t>Sumatoria de Dinámicas (talleres, actividades, convocatorias, concursos, cartillas...) y campañas que promuevan  la apropiación, el uso, goce y disfrute del espacio público ejecutadas</t>
  </si>
  <si>
    <t>Número de actos administrativos de Lineamientos para el aprovechamiento económico en espacios públicos producto de cesiones y recuperados (zonas bajo puentes, publicidad exterior visual, mobiliario urbano)</t>
  </si>
  <si>
    <t>Sumatoria de áreas con aprovechamiento económico del EP</t>
  </si>
  <si>
    <t>M2 de EP existentes con potencial de aprovechamiento económico habilitados</t>
  </si>
  <si>
    <t>Sumatoria M2 de EP con potencial de aprovechamiento económico habilitados</t>
  </si>
  <si>
    <t>M2 de EP existentes con comercio de temporada y servicios en centralidades habilitados</t>
  </si>
  <si>
    <t>Sumatoria M2 de EP con comercio de temporada y servicios en centralidades habilitados</t>
  </si>
  <si>
    <t>M2 de Espacios públicos restituidos para el uso, goce y disfrute de la ciudadanía / Total de M2 en condición inadecuada</t>
  </si>
  <si>
    <t>Línea de poblaciones</t>
  </si>
  <si>
    <t>suma</t>
  </si>
  <si>
    <t>M2 de áreas con aprovechamiento económico del espacio público</t>
  </si>
  <si>
    <t>Número de Instrumentos de planeación, gestión y financiación para la generación, recuperación y sostenibilidad del espacio público</t>
  </si>
  <si>
    <t>M2 de elementos constitutivos naturales del espacio público con prestación de servicios ecosistémicos</t>
  </si>
  <si>
    <t xml:space="preserve">M2 de áreas degradadas de elementos constitutivos del Espacio Público recuperados ambientalmente </t>
  </si>
  <si>
    <t>Sumatoria M2 de espacio público recuperados de acuerdo con lo establecido en el Plan Anualizado de Recuperación - PARI</t>
  </si>
  <si>
    <t>Departamento Administrativo de la Defensoría del Espacio Público; 
Secretaria Distrital de Planeación</t>
  </si>
  <si>
    <t>Subdirección de Registro Inmobiliario; Dirección del Taller de Espacio Público</t>
  </si>
  <si>
    <t>Guillermo Enrique Ávila Barragán; Mónica Ocampo Villegas</t>
  </si>
  <si>
    <t>3822510; 
3104363967</t>
  </si>
  <si>
    <t>gavila@dadep.gov.co;
mocampov@sdp.gov.co</t>
  </si>
  <si>
    <t>Planeación; Hacienda; CulturaRecreaciónyDeporte; Movilidad; Gobierno</t>
  </si>
  <si>
    <t>Secretaria Distrital de Planeación; Secretaria Distrital de Hacienda; Instituto Distrital de Recreación y Deportes; Instituto de Desarrollo Urbano; Unidad de Mantenimiento Vial; Departamento Administrativo de la Defensoria del Espacio Público</t>
  </si>
  <si>
    <t>Dirección del Taller de Espacio Público; Subsecretario Técnico; Oficina Asesora de Planeación; Asesor de la Subdirección General de Desarrollo Urbano; _; Subdirección de Registro Inmobiliario</t>
  </si>
  <si>
    <t>Mónica Ocampo Villegas; Julio Alejandro Herrera; Martha Rodriguez Martinez; Lazaro Andrés Trujillo Mosquera; _; Guillermo Enrique Ávila Barragán</t>
  </si>
  <si>
    <t>3104363967; 3385000; 3106967796; 3153298783; 3779555; 3822510</t>
  </si>
  <si>
    <t>mocampov@sdp.gov.co; _; martha.rodriguez@idrd.gov.co; lazaro.trujillo@idu.gov.co; _; gavila@dadep.gov.co</t>
  </si>
  <si>
    <t>Desarrollo Económico</t>
  </si>
  <si>
    <t>Importancia relativa del objetivo específico
(%)</t>
  </si>
  <si>
    <t xml:space="preserve">Objetivos Específicos </t>
  </si>
  <si>
    <t>Importancia relativa del indicador de resultado
(%)</t>
  </si>
  <si>
    <t xml:space="preserve">Espacio Público Total (EPT) </t>
  </si>
  <si>
    <t>M2 de espacio público incluido en el Plan Anualizado de Recuperación Integral - PARI, con recuperación física, ambiental, cultural y social</t>
  </si>
  <si>
    <t>Sumatoria de m2 de Espacio Público Efectivo generado en UPZ deficitarias / Número de habitantes en UPZ deficitarias</t>
  </si>
  <si>
    <t>M2 de Espacio público restituido jurídicamente</t>
  </si>
  <si>
    <t>Sumatoria de m2 de EP adecuado con accesibilidad universal y con estándares de acuerdo a las necesidades diferenciales de la ciudadanía / Total de M2 de EPT</t>
  </si>
  <si>
    <t>Número de intervenciones socioculturales  para mejorar el uso, goce y disfrute para primera infancia, infancia, adolescencia, y personas mayores</t>
  </si>
  <si>
    <t>Sumatoria de intervenciones socioculturales  para mejorar el uso, goce y disfrute para primera infancia, infancia, adolescencia, y personas mayores</t>
  </si>
  <si>
    <t>M2 de EP intervenido físico-espacialmente para mejorar el uso, goce y disfrute para primera infancia, infancia, adolescencia, y personas mayores</t>
  </si>
  <si>
    <t>Sumatoria de M2 de EP intervenido físico-espacialmente para mejorar el uso, goce y disfrute para primera infancia, infancia, adolescencia, y personas mayores</t>
  </si>
  <si>
    <t>M2 de Espacio público adaptado de acuerdo a la pirámide de jerarquía de movilidad urbana</t>
  </si>
  <si>
    <t>M2 de espacio público intervenido en Centros Poblados Rurales con características de multifuncionalidad en el diseño y calidad</t>
  </si>
  <si>
    <t>Sumatoria de m2 de áreas de espacio público intervenidas en Centros Poblados Rurales con características de multifuncionalidad en el diseño y calidad</t>
  </si>
  <si>
    <t>Sumatoria de m2 de elementos constitutivos naturales del EP restaurados/Área total de elementos constitutivos naturales</t>
  </si>
  <si>
    <t>M2 de elementos constitutivos naturales del espacio público productivos</t>
  </si>
  <si>
    <t>Sumatoria M2 de elementos constitutivos naturales del EP con estructuras ecoeficientes y sostenibles/Área total de elementos constitutivos naturales</t>
  </si>
  <si>
    <t>M2 de espacio público renaturalizados</t>
  </si>
  <si>
    <t>Sumatoria de M2 de espacio público renaturalizados</t>
  </si>
  <si>
    <t>(Sumatoria de Ha de cobertura arbórea en parques metropolitanos desarrolladas/Total de Ha de cobertura arbórea en parques metropolitanos planeadas para desarrollar)*100</t>
  </si>
  <si>
    <t>Sumatoria de m2 de EP con mejoras en capacidad de absorción hídrica mediante zonas blandas/Área total de EP por mejorar en su capacidad de absorción hídrica</t>
  </si>
  <si>
    <t>Número de Capacitaciones para la apropiación e implementación del Modelo de Gestión de EP y del Modelo de Gestión y Administración de la PDEP</t>
  </si>
  <si>
    <t>Sumatoria (Estrategias pedagógicas ejecutadas (talleres, actividades, convocatorias, concursos, cartillas...) que instruyan sobre el Modelo de Gestión de EP y del Modelo de Gestión y Administración de la PDEP</t>
  </si>
  <si>
    <t>(Proyectos ejecutados en espacio público con condiciones críticas de contaminación atmosférica y contaminación en el medio ambiente/Total de proyectos establecidos)*100</t>
  </si>
  <si>
    <t>Sumatoria de Instrumentos de planeación, gestión y financiación para la generación, recuperación y sostenibilidad del espacio público  creados y aplicados</t>
  </si>
  <si>
    <t>Sumatoria de m2 de espacios residuales, remanentes y culatas intervenidos físicamente/Área total de espacios residuales, remanentes y culatas existentes</t>
  </si>
  <si>
    <t>Sumatoria de actos administrativos de lineamientos para el aprovechamiento económico en espacios públicos</t>
  </si>
  <si>
    <t>Porcentaje de avance en la implementación del Modelo de Aprovechamiento Económico en el Espacio Público del Distrito</t>
  </si>
  <si>
    <t>(M2 de espacio público efectivo + M2 de espacio público no efectivo) / Número de habitantes</t>
  </si>
  <si>
    <t>M2 de espacio público natural en condición inadecuada recuperado, restaurado o rehabilitado/Área total de espacio público natural</t>
  </si>
  <si>
    <t>M2 de espacio público adaptado al cambio climático con capacidad de resiliencia/Área total de EP por adaptar</t>
  </si>
  <si>
    <t>M2 de espacio público recuperado física, ambiental, cultural y socialmente/Área total de EP priorizado e intervenido en el PARI</t>
  </si>
  <si>
    <t xml:space="preserve">Porcentaje de avance en la implementación del Modelo de Aprovechamiento Económico en el espacio público del Distrito
</t>
  </si>
  <si>
    <t>(Acciones ejecutadas para  la implementación del Modelo de Aprovechamiento Económico de espacio público/Total de acciones establecidas para la implementación)*100</t>
  </si>
  <si>
    <t>Sumatoria de m2 de Espacio Público Efectivo generado
en localidades deficitarias / Número de habitantes en localidades deficitarias</t>
  </si>
  <si>
    <t>M2 de Espacio Público Efectivo y Total generado en áreas de tratamiento de consolidación</t>
  </si>
  <si>
    <t>M2 de Espacio Público Efectivo y Total generado en áreas de tratamiento de mejoramiento integral</t>
  </si>
  <si>
    <t>M2 de EPE y EPT generado en áreas de tratamientos de renovación</t>
  </si>
  <si>
    <t>M2 de EPE y EPT generado en áreas de tratamientos de  desarrollo</t>
  </si>
  <si>
    <t xml:space="preserve">
Sumatoria de m2 de EPE y EPT generado en áreas con tratamientos de consolidación / Área total con tratamiento de consolidación </t>
  </si>
  <si>
    <t xml:space="preserve">Sumatoria de m2 de EPE y EPT generado en áreas con tratamientos de mejoramiento integral / Área total con tratamientos de  mejoramiento integral  </t>
  </si>
  <si>
    <t xml:space="preserve">Sumatoria de m2 de EPE y EPT generado en áreas de tratamiento de renovación / Área total de suelos en tratamientos de renovación  </t>
  </si>
  <si>
    <t>Sumatoria de m2 de EPE y EPT generado en áreas de tratamiento de desarrollo / Área total de suelos en tratamientos de  desarrollo</t>
  </si>
  <si>
    <t>Sumatoria de m2 de EPE y EPT generado como transición para la conexión urbana y rural / Área total con potencial para la conexión urbana y rural</t>
  </si>
  <si>
    <t>M2 de Espacio Público Efectivo  y Total generado como transición para la conexión urbana y rural</t>
  </si>
  <si>
    <t>M2 de Espacio Público Total -EPT- generado en suelo rural</t>
  </si>
  <si>
    <t>M2 de Espacio Público Efectivo -EPE- generado en suelo rural</t>
  </si>
  <si>
    <t>M2 de Espacio Público Efectivo -EPE generado e incorporado en áreas de la EEP</t>
  </si>
  <si>
    <t>Sumatoria de m2 de EPT generado en suelo rural / Número de habitantes en suelo rural</t>
  </si>
  <si>
    <t>Sumatoria de m2 de EPE generado en suelo rural / Número de habitantes en suelo rural</t>
  </si>
  <si>
    <t>Sumatoria de m2 de EPE generado e incorporado en áreas de la EEP  / Área total de la EEP con potencial como EPE</t>
  </si>
  <si>
    <t>M2 de Espacio Público Total EPT generado e incorporado en áreas de la EEP</t>
  </si>
  <si>
    <t>M2 de EP generados o incorporados a través de un fondo creado</t>
  </si>
  <si>
    <t>Sumatoria de m2 de EPT generado e incorporado en áreas de la EEP  / Área total de la EEP con potencial como EPT</t>
  </si>
  <si>
    <t xml:space="preserve">Sumatoria de M2 de EP generados o incorporados a través del fondo creado / Área total de la EEP con potencial como EP </t>
  </si>
  <si>
    <t>Sumatoria M2 de espacio público  adaptado bajo criterios de urbanismo sostenible/Área total de EP por intervenir con criterios de urbanismo sostenible</t>
  </si>
  <si>
    <t xml:space="preserve"> M2 de espacio público adaptado bajo criterios de urbanismo sostenible</t>
  </si>
  <si>
    <t>(Sumatoria de Acciones ejecutadas para la creación y ejecución del SGA el EP)*100</t>
  </si>
  <si>
    <t>(Sumatoria de Acciones ejecutadas para el diseño del sistema de seguimiento a indicadores de EP)*100</t>
  </si>
  <si>
    <t>Porcentaje de avance en la creación y ejecución del Sistema de Gestión Ambiental del espacio público</t>
  </si>
  <si>
    <t>Porcentaje de avance en el diseño del sistema de seguimiento a indicadores de espacio público</t>
  </si>
  <si>
    <t>M2 de espacios públicos, Bienes fiscales, bienes afectos a uso público, áreas verdes y comunales escriturados e incorporados al inventario de Espacio Público</t>
  </si>
  <si>
    <t>Sumatoria de m2 de espacios públicos, Bienes fiscales, bienes afectos a uso público, áreas verdes y comunales escriturados e incorporados/Área total que requiere procesos de saneamiento</t>
  </si>
  <si>
    <t>Sumatoria de M2 de espacios cualificados con tecnologías alternativas/Área total de espacios públicos identificados y priorizados</t>
  </si>
  <si>
    <t>Número de espacios de participación y estrategias pedagógicas ejecutadas (talleres, actividades, convocatorias, concursos, cartillas...) que promuevan la construcción de ciudadanía.</t>
  </si>
  <si>
    <t>Sumatoria de espacios de participación y Estrategias pedagógicas (talleres, actividades, convocatorias, concursos, cartillas...) ejecutadas</t>
  </si>
  <si>
    <t>M2 recibidos de zonas en condición física y funcional para el aprovechamiento económico</t>
  </si>
  <si>
    <t xml:space="preserve">Sumatoria de M2 recibidos de zonas en condición física y funcional para el aprovechamiento económico </t>
  </si>
  <si>
    <t>Porcentaje de avance en procesos integrales de restauración ecológica de los elementos constitutivos naturales del EP</t>
  </si>
  <si>
    <t>FGEP</t>
  </si>
  <si>
    <t>PARI</t>
  </si>
  <si>
    <t>Porcentaje de avance por proceso de restauración requeridos
Promedio de avance del total de procesos de restauración requeridos</t>
  </si>
  <si>
    <t>Porcentaje de avance por proceso de rehabilitación requeridos
Promedio de avance del total de procesos de rehabilitación requeridos</t>
  </si>
  <si>
    <t>COSTOS Y RECURSOS DISPONIBLES</t>
  </si>
  <si>
    <t>Nuevas Manzanas</t>
  </si>
  <si>
    <t>CATEGORIA</t>
  </si>
  <si>
    <t>ESCALA</t>
  </si>
  <si>
    <t>Origen</t>
  </si>
  <si>
    <t>ÁREA (ha)</t>
  </si>
  <si>
    <t>ÁREA (m2)</t>
  </si>
  <si>
    <t>EEP</t>
  </si>
  <si>
    <t>Áreas Protegidas</t>
  </si>
  <si>
    <t>Proyectos de restauración ecológica integral de parques minero industriales</t>
  </si>
  <si>
    <t>PDEP</t>
  </si>
  <si>
    <t xml:space="preserve">Recuperación geomorfológica y estabilización de taludes </t>
  </si>
  <si>
    <t>Cuerpos de Agua</t>
  </si>
  <si>
    <t>Canales (Varias localidades)</t>
  </si>
  <si>
    <t>Embalse La Regadera</t>
  </si>
  <si>
    <t>Darsena</t>
  </si>
  <si>
    <t>Humedal Capellania</t>
  </si>
  <si>
    <t>Humedal Cordoba</t>
  </si>
  <si>
    <t>Humedal de Techo</t>
  </si>
  <si>
    <t>Humedal El Burro</t>
  </si>
  <si>
    <t>Humedal Guaymaral - Torca</t>
  </si>
  <si>
    <t>Humedal Jaboque</t>
  </si>
  <si>
    <t>AMBOS</t>
  </si>
  <si>
    <t>Humedal Juan Amarillo o Tibabuyes</t>
  </si>
  <si>
    <t>Humedal La Conejera</t>
  </si>
  <si>
    <t>Humedal La Vaca</t>
  </si>
  <si>
    <t>Humedal Meandro del Say</t>
  </si>
  <si>
    <t>Humedal Santa Maria del Lago</t>
  </si>
  <si>
    <t>Humedal Tibanica</t>
  </si>
  <si>
    <t>Humedal Salitre</t>
  </si>
  <si>
    <t>Humedal El Tunjo</t>
  </si>
  <si>
    <t>Humedal La Isla</t>
  </si>
  <si>
    <t>Ronda Hidraúlica</t>
  </si>
  <si>
    <t>Malecón Peatonal Rio Bogota\Parque lineal</t>
  </si>
  <si>
    <t>PARQUES LINEALES</t>
  </si>
  <si>
    <t>POT</t>
  </si>
  <si>
    <t>Antonio Nariño</t>
  </si>
  <si>
    <t>Barrios Unidos</t>
  </si>
  <si>
    <t>Bosa</t>
  </si>
  <si>
    <t>Chapinero</t>
  </si>
  <si>
    <t>Ciudad Bolivar</t>
  </si>
  <si>
    <t>Engativa</t>
  </si>
  <si>
    <t>Fontibon</t>
  </si>
  <si>
    <t>Kennedy</t>
  </si>
  <si>
    <t>Puente Aranda</t>
  </si>
  <si>
    <t>Rafael Uribe Uribe</t>
  </si>
  <si>
    <t>San Cristóbal</t>
  </si>
  <si>
    <t>Suba</t>
  </si>
  <si>
    <t>Teusaquillo</t>
  </si>
  <si>
    <t>Tunjuelito</t>
  </si>
  <si>
    <t>Usaquen</t>
  </si>
  <si>
    <t>ZMPA</t>
  </si>
  <si>
    <t>Candelaria</t>
  </si>
  <si>
    <t>Los Martires</t>
  </si>
  <si>
    <t>San Cristobal</t>
  </si>
  <si>
    <t>Santa Fe</t>
  </si>
  <si>
    <t>Usme</t>
  </si>
  <si>
    <t>AMBOS
(POT Y PDEP)</t>
  </si>
  <si>
    <t>EPE</t>
  </si>
  <si>
    <t>Metropolitano</t>
  </si>
  <si>
    <t>Guaymaral Usaquén</t>
  </si>
  <si>
    <t>Guaymaral Suba</t>
  </si>
  <si>
    <t>Santa Lucía</t>
  </si>
  <si>
    <t>Parque del Indio de las Cometas</t>
  </si>
  <si>
    <t>Reconciliación</t>
  </si>
  <si>
    <t>Simón Bolívar (nuevo sector - Centro Bolivariano)</t>
  </si>
  <si>
    <t>Arboleda Santa Teresita</t>
  </si>
  <si>
    <t>El Porvenir (Gibraltar)</t>
  </si>
  <si>
    <t>Simón Bolívar (Sector CUR)</t>
  </si>
  <si>
    <t>Planta de Tratamiento Salitre</t>
  </si>
  <si>
    <t xml:space="preserve">Zonal / Vecinal </t>
  </si>
  <si>
    <t>Veraguas (Predio fiscal)</t>
  </si>
  <si>
    <t>San José de Usme</t>
  </si>
  <si>
    <t>Altos de la Estancia</t>
  </si>
  <si>
    <t>Hacienda Los Molinos</t>
  </si>
  <si>
    <t>Bonanza</t>
  </si>
  <si>
    <t xml:space="preserve">Urbanización La Esperanza </t>
  </si>
  <si>
    <t>San Vicente</t>
  </si>
  <si>
    <t>Ramón Jimeno</t>
  </si>
  <si>
    <t>Buenavista Porvenir</t>
  </si>
  <si>
    <t>El Taller (El Ensueño)</t>
  </si>
  <si>
    <t>30% del total de la EEP sin cuerpos de agua</t>
  </si>
  <si>
    <t>50% para EPE
50% para EPT</t>
  </si>
  <si>
    <t>Potencial</t>
  </si>
  <si>
    <t>Subsecretaria de Planeación y Política
Subdirección de Registro Inmobiliario
Dirección del Taller del Espacio Público</t>
  </si>
  <si>
    <t>Armando Ojeda Acosta
Guillermo Enrique Ávila Barragán 
Mónica Ocampo Villegas</t>
  </si>
  <si>
    <t>3002410824
3822510310 
4363967</t>
  </si>
  <si>
    <t>aojedaa@habitatbogota.gov.co
gavila@dadep.gov.co
mocampo@sdp.gov.co</t>
  </si>
  <si>
    <t>Hábitat
Gobierno</t>
  </si>
  <si>
    <t>Caja de Vivienda Popular
Instituto de Desarrollo Urbano
Instituto Distrital de Recreación y Deporte</t>
  </si>
  <si>
    <t>Subdirección de Programas y Proyectos
Asesor de la Subdirección General de Desarrollo Urbano
Oficina Asesora de Planeación</t>
  </si>
  <si>
    <t>sandra.jimenez@habitatbogota.gov.co
lazaro.trujillo@idu.gov.co
martha.rodriguez@idrd.gov.co</t>
  </si>
  <si>
    <t>Subsecretaria de Planeación y Política
Subdirección de Registro Inmobiliario</t>
  </si>
  <si>
    <t>Armando Ojeda Acosta
Guillermo Enrique Ávila Barragán</t>
  </si>
  <si>
    <t>3002410824
3822511</t>
  </si>
  <si>
    <t>aojedaa@habitatbogota.gov.co
gavila@dadep.gov.co</t>
  </si>
  <si>
    <t>Secretaria Distrital de Planeación
Caja de Vivienda Popular
Instituto de Desarrollo Urbano
Instituto Distrital de Recreación y Deporte</t>
  </si>
  <si>
    <t>Dirección del Taller del Espacio Público
Subdirección de Programas y Proyectos
Asesor de la Subdirección General de Desarrollo Urbano
Oficina Asesora de Planeación</t>
  </si>
  <si>
    <t>mocampo@sdp.gov.co
sandra.jimenez@habitatbogota.gov.co
lazaro.trujillo@idu.gov.co
martha.rodriguez@idrd.gov.co</t>
  </si>
  <si>
    <t>Hábitat
Gobierno
Planeación</t>
  </si>
  <si>
    <t>Planeación
Gobierno</t>
  </si>
  <si>
    <t>Secretaria Distrital de Planeación
Departamento Administrativo de la Defensoría del Espacio Público</t>
  </si>
  <si>
    <t>Dirección del Taller de Espacio Público
Subdirección de Registro Inmobiliario</t>
  </si>
  <si>
    <t>Mónica Ocampo Villegas
Guillermo Enrique Ávila Barragán</t>
  </si>
  <si>
    <t>3104363967
3822510</t>
  </si>
  <si>
    <t>mocampov@sdp.gov.co
gavila@dadep.gov.co</t>
  </si>
  <si>
    <t>Planeación
Ambiente</t>
  </si>
  <si>
    <t>Secretaria Distrital de Planeación
Secretaria Distrital de Ambiente</t>
  </si>
  <si>
    <t>Dirección del Taller de Espacio Público
Subsecretaría General de Ambiente</t>
  </si>
  <si>
    <t>Mónica Ocampo Villegas
Oscar Ferney López Espitia</t>
  </si>
  <si>
    <t>3104363967
3778899 ext. 8878</t>
  </si>
  <si>
    <t>mocampov@sdp.gov.co
oscar.lopez@ambientebogota.gov.co</t>
  </si>
  <si>
    <t>Cultura, Recreación y Deporte 
Hábitat
Gobierno</t>
  </si>
  <si>
    <t>Oficina Asesora de Planeación
Asesor EAAB
Subdirección de Registro Inmobiliario</t>
  </si>
  <si>
    <t>3106967796
3125872548
3822510</t>
  </si>
  <si>
    <t>martha.rodriguez@idrd.gov.co
mpedrozag@acueducto.com.co
gavila@dadep.gov.co</t>
  </si>
  <si>
    <t>Cultura, Recreación y Deporte
Hábitat
Gobierno</t>
  </si>
  <si>
    <t>Planeación
Movilidad
Gobierno</t>
  </si>
  <si>
    <t>Dirección del Taller de Espacio Público
Asesor de la Subdirección General de Desarrollo Urbano
Subdirección de Registro Inmobiliario</t>
  </si>
  <si>
    <t>3104363967
3153298783
3822510</t>
  </si>
  <si>
    <t>mocampov@sdp.gov.co
lazaro.trujillo@idu.gov.co
gavila@dadep.gov.co</t>
  </si>
  <si>
    <t>Ambiente
Planeación</t>
  </si>
  <si>
    <t>Secretaria Distrital de Ambiente
Secretaria Distrital de Planeación</t>
  </si>
  <si>
    <t>Subsecretario General de Ambiente
Dirección del Taller de Espacio Público</t>
  </si>
  <si>
    <t>Oscar Ferney López Espitia
Mónica Ocampo Villegas</t>
  </si>
  <si>
    <t>3778899 ext. 8878
3104363967</t>
  </si>
  <si>
    <t>oscar.lopez@ambientebogota.gov.co
mocampov@sdp.gov.co</t>
  </si>
  <si>
    <t>Secretaria Distrital de Planeación
Secretaria Distrital de Ambiente
Instituto Distrital de Recreación y Deporte
Empresa de Acueducto y Alcantarillado de Bogotá</t>
  </si>
  <si>
    <t>Dirección del Taller de Espacio Público
Subsecretario General de Ambiente
Oficina Asesora de Planeación
Asesor EAAB</t>
  </si>
  <si>
    <t>Planeación
Ambiente
Cultura, Recreación  y Deporte
Hábitat</t>
  </si>
  <si>
    <t>3104363967
3778899 ext. 8878
3106967796
3125872548</t>
  </si>
  <si>
    <t>mocampov@sdp.gov.co
oscar.lopez@ambientebogota.gov.co
martha.rodriguez@idrd.gov.co
mpedrozag@acueducto.com.co</t>
  </si>
  <si>
    <t>Instituto Distrital de Gestión de Riesgos y Cambio Climático
Secretaria Distrital de Planeación</t>
  </si>
  <si>
    <t>Subdirector Reducción del Riesgo y Adaptación al Cambio Climático
Dirección del Taller de Espacio Público</t>
  </si>
  <si>
    <t>Danilo Ruiz Plazas
Mónica Ocampo Villegas</t>
  </si>
  <si>
    <t>3232104842
3104363967</t>
  </si>
  <si>
    <t>druiz@idiger.gov.co
mocampov@sdp.gov.co</t>
  </si>
  <si>
    <t>Ambiente
Hábitat
Cultura, Recreación y Deporte
Gobierno</t>
  </si>
  <si>
    <t>Subsecretaria de Planeación y Política
Subdirección de Programas y Proyectos
Oficina Asesora de Planeación
Subdirección de Registro Inmobiliario</t>
  </si>
  <si>
    <t>armando.ojeda@habitatbogota.gov.co
sandra.jimenez@habitatbogota.gov.co
martha.rodriguez@idrd.gov.co
gavila@dadep.gov.co</t>
  </si>
  <si>
    <t>Cultura, Recreación y Deporte
Movilidad</t>
  </si>
  <si>
    <t>Secretaria de Cultura, Recreación y Deporte
Instituto de Desarrollo Urbano</t>
  </si>
  <si>
    <t>Despacho Secretaría de Cultura, Recreación y Deporte
Asesor de la Subdirección General de Desarrollo Urbano</t>
  </si>
  <si>
    <t>3274850
3153298783</t>
  </si>
  <si>
    <t>maria.lopez@scrd.gov.co
lazaro.trujillo@idu.gov.co</t>
  </si>
  <si>
    <t>jose.duarte@idt.gov.co</t>
  </si>
  <si>
    <t xml:space="preserve">
Planeación 
Cultura, Recreación y Deporte
Mujer
Gobierno</t>
  </si>
  <si>
    <t>Dirección del Taller de Espacio Público
Dirección IDT
Dirección IDARTES
Subsecretaria de Fortalecimiento de Capacidades y Oportunidades
Dirección IDPAC
Subdirección de Registro Inmobiliario
Alcaldes Locales</t>
  </si>
  <si>
    <t>Mónica Ocampo Villegas
José Andrés Duarte
Juliana Restrepo Tirado
Claudia Alejandra Gelvez
Antonio Hernández Llamas
Guillermo Enrique Ávila Barragán
Alcaldes Locales</t>
  </si>
  <si>
    <t xml:space="preserve">mocampov@sdp.gov.co
jose.duarte@idt.gov.co
juliana.restrepo@bogota.gov.co
cgelvez@sdmujer.gov.co
ahernandez@participacionbogota.gov.co
gavila@dadep.gov.co
-
</t>
  </si>
  <si>
    <t>Movilidad
Gobierno</t>
  </si>
  <si>
    <t>Instituto de Desarrollo Urbano
Departamento Administrativo de la Defensoría del Espacio Público</t>
  </si>
  <si>
    <t>Asesor de la Subdirección General de Desarrollo Urbano
Subdirección de Registro Inmobiliario</t>
  </si>
  <si>
    <t>3153298783
3822510</t>
  </si>
  <si>
    <t>lazaro.trujillo@idu.gov.co
gavila@dadep.gov.co</t>
  </si>
  <si>
    <t>Cultura, Recreación y Deporte</t>
  </si>
  <si>
    <t>Dirección IDT</t>
  </si>
  <si>
    <t>José Andrés Duarte</t>
  </si>
  <si>
    <t>Secretaria Distrital de Planeación
Secretaria Distrital de Movilidad
Departamento Administrativo de la Defensoría del Espacio Público</t>
  </si>
  <si>
    <t>Dirección del Taller de Espacio Público
Secretaria Distrital de Movilidad
Subdirección de Registro Inmobiliario</t>
  </si>
  <si>
    <t>Mónica Ocampo Villegas
Ingrid Portilla
Guillermo Enrique Ávila Barragán</t>
  </si>
  <si>
    <t>3104363967
3649400
3822510</t>
  </si>
  <si>
    <t>mocampov@sdp.gov.co
iportilla@movilidadbogota.gov.co
gavila@dadep.gov.co</t>
  </si>
  <si>
    <t xml:space="preserve">Instituto de Desarrollo Urbano
</t>
  </si>
  <si>
    <t>Asesor de la Subdirección</t>
  </si>
  <si>
    <t>lazaro.trujillo@idu.gov.co</t>
  </si>
  <si>
    <t>Secretaria Distrital de Movilidad
Instituto de Desarrollo Urbano
Departamento Administrativo de la Defensoría del Espacio Público</t>
  </si>
  <si>
    <t>Despacho Secretaría Distrital de Movilidad
Asesor de la Subdirección General de Desarrollo Urbano
Subdirección de Registro Inmobiliario</t>
  </si>
  <si>
    <t>3649400
3153298783
3822510</t>
  </si>
  <si>
    <t>iportilla@movilidadbogota.gov.co
lazaro.trujillo@idu.gov.co
gavila@dadep.gov.co</t>
  </si>
  <si>
    <t>Movilidad
Gobierno
Salud
Mujer
Integración Social</t>
  </si>
  <si>
    <t>3104363967
2170711
3795750
3169001
2417900
3822510
-</t>
  </si>
  <si>
    <t>Álvaro Sandoval Reyes
-
Luis Gonzalo Morales Sánchez
Claudia Alejandra Gelvez
Cristina Vélez Valencia</t>
  </si>
  <si>
    <t>3779550
-
3649090
3169001
3808380</t>
  </si>
  <si>
    <t xml:space="preserve">atencionalciudadano@umv.gov.co
-
lmorales@saludcapital.gov.co
cgelvez@sdmujer.gov.co 
cvelez@sdis.gov.co
</t>
  </si>
  <si>
    <t xml:space="preserve"> -</t>
  </si>
  <si>
    <t>Planeación
Cultura, Recreación y Deporte
Ambiente</t>
  </si>
  <si>
    <t>Secretaria Distrital de Planeación
Instituto Distrital de Recreación y Deportes
Jardín Botánico de Bogotá</t>
  </si>
  <si>
    <t>Dirección del Taller de Espacio Público
Oficina Asesora de Planeación
Subsecretaría General</t>
  </si>
  <si>
    <t>3104363967
3106967796
3108074346</t>
  </si>
  <si>
    <t>mocampov@sdp.gov.co
martha.rodriguez@idrd.gov.co
calvarez@jbb.gov.co</t>
  </si>
  <si>
    <t>Ambiente
Movilidad</t>
  </si>
  <si>
    <t>Secretaria Distrital de Ambiente
Instituto de Desarrollo Urbano</t>
  </si>
  <si>
    <t>Subsecretario General de Ambiente
Asesor de la Subdirección General de Desarrollo Urbano</t>
  </si>
  <si>
    <t>3778899 ext. 8878
3002410824</t>
  </si>
  <si>
    <t>oscar.lopez@ambientebogota.gov.co
lazaro.trujillo@idu.gov.co</t>
  </si>
  <si>
    <t>Cultura, Recreación y Deporte
Gobierno
Ambiente
Hábitat</t>
  </si>
  <si>
    <t>Oficina Asesora de Planeación
Subdirección de Registro Inmobiliario
Subsecretaría General
Asesor EAAB</t>
  </si>
  <si>
    <t>3106967796
3822510
3108074346
3125872548</t>
  </si>
  <si>
    <t>martha.rodriguez@idrd.gov.co
gavila@dadep.gov.co
calvarez@jbb.gov.co
mpedrozag@acueducto.com.co</t>
  </si>
  <si>
    <t>3106967796; 3274850; 2976030</t>
  </si>
  <si>
    <t>Oficina Asesora de Planeación 
Despacho Secretaría de Cultura, Recreación y Deporte
Dirección IPES</t>
  </si>
  <si>
    <t>martha.rodriguez@idrd.gov.co
maria.lopez@scrd.gov.co
mgvalero@ipes.gov.co</t>
  </si>
  <si>
    <t>Secretaria Distrital de Ambiente
Jardín Botánico de Bogotá</t>
  </si>
  <si>
    <t>Oscar Ferney López Espitia
Patricia Álvarez</t>
  </si>
  <si>
    <t>3778899 ext. 8878
3108074346</t>
  </si>
  <si>
    <t>oscar.lopez@ambientebogota.gov.co
calvarez@jbb.gov.co</t>
  </si>
  <si>
    <t>Ambiente
Cultura, Recreación y Deporte
Hábitat
Movilidad</t>
  </si>
  <si>
    <t xml:space="preserve">Jardín Botánico de Bogotá
Instituto Distrital de Recreación y Deportes
Empresa de Acueducto y Alcantarillado de Bogotá
Instituto de Desarrollo Urbano </t>
  </si>
  <si>
    <t xml:space="preserve">Subsecretaría General
Oficina Asesora de Planeación
Asesor EAAB
Asesor de la Subdirección General de Desarrollo Urbano; </t>
  </si>
  <si>
    <t xml:space="preserve">3108074346
3106967796
3125872548
3153298783; </t>
  </si>
  <si>
    <t xml:space="preserve">calvarez@jbb.gov.co
martha.rodriguez@idrd.gov.co
mpedrozag@acueducto.com.co
lazaro.trujillo@idu.gov.co; </t>
  </si>
  <si>
    <t>Ambiente
Hábitat</t>
  </si>
  <si>
    <t>Secretaria Distrital de Ambiente
Secretaria Distrital del Hábitat</t>
  </si>
  <si>
    <t>Oscar Ferney López Espitia
Armando Ojeda Acosta</t>
  </si>
  <si>
    <t>3778899
3002410824</t>
  </si>
  <si>
    <t>oscar.lopez@ambientebogota.gov.co
aojedaa@habitatbogota.gov.co</t>
  </si>
  <si>
    <t>Planeación
Cultura, Recreación y Deporte
Ambiente
Movilidad
Gobierno</t>
  </si>
  <si>
    <t>Dirección del Taller de Espacio Público
Secretaria de Cultura, Recreación y Deporte
Oficina Asesora de Planeación
Subsecretaría General
Subdirector Reducción del Riesgo y Adaptación al Cambio Climático
Asesor de la Subdirección General de Desarrollo Urbano
Subdirección de Registro Inmobiliario</t>
  </si>
  <si>
    <t>3104363967
3274850
3106967796
3108074346
3232104842
3153298783
3822510</t>
  </si>
  <si>
    <t>mocampov@sdp.gov.co
maria.lopez@scrd.gov.co
martha.rodriguez@idrd.gov.co
calvarez@jbb.gov.co
druiz@idiger.gov.co
lazaro.trujillo@idu.gov.co
gavila@dadep.gov.co</t>
  </si>
  <si>
    <t>Empresa de Acueducto y Alcantarillado de Bogotá</t>
  </si>
  <si>
    <t>Asesor EAAB</t>
  </si>
  <si>
    <t>mpedrozag@acueducto.com.co</t>
  </si>
  <si>
    <t>Secretaria Distrital del Hábitat
Departamento Administrativo de la Defensoría del Espacio Público</t>
  </si>
  <si>
    <t>Secretaria Distrital del Hábitat
Departamento Administrativo de la Defensoría del Espacio Público 
Secretaría Distrital de Planeación</t>
  </si>
  <si>
    <t>Hábitat
Movilidad
Cultura, Recreación y Deporte</t>
  </si>
  <si>
    <t>Sandra Milena Jiménez Castaño
Lázaro Andrés Trujillo Mosquera
Martha Rodríguez Martínez</t>
  </si>
  <si>
    <t>3581600 ext. 1402
3002410824
3153298783</t>
  </si>
  <si>
    <t>Planeación
Hábitat
Movilidad
Cultura, Recreación y Deporte</t>
  </si>
  <si>
    <t>Mónica Ocampo Villegas
Sandra Milena Jiménez Castaño
Lázaro Andrés Trujillo Mosquera
Martha Rodríguez Martínez</t>
  </si>
  <si>
    <t>3104363967
3581600 ext. 1402
3002410824
3153298783</t>
  </si>
  <si>
    <t>Hábitat
Movilidad
Cultura, Recreación y Deporte
Gobierno</t>
  </si>
  <si>
    <t>Empresa de Renovación Urbana
Instituto de Desarrollo Urbano
Instituto Distrital de Recreación y Deporte
Alcaldías Locales</t>
  </si>
  <si>
    <t>M2 de Espacio Público Efectivo -EPE y Total -EPT- generado para conexión físico espacial con la ciudad-región</t>
  </si>
  <si>
    <t>Sumatoria M2 de Espacio Público Efectivo -EPE- y Total -EPT- generado para conexión físico espacial con la ciudad-región / Área total con potencial para la conexión con la ciudad-región</t>
  </si>
  <si>
    <t>Instituto Distrital de Recreación y Deporte
Empresa de Acueducto y Alcantarillado de Bogotá
Departamento Administrativo de la Defensoría del Espacio Público</t>
  </si>
  <si>
    <t>Martha Rodríguez Martínez
Mónica Garcés Pedroza
Guillermo Enrique Ávila Barragán</t>
  </si>
  <si>
    <t>Secretaria Distrital de Planeación
Instituto de Desarrollo Urbano
Departamento Administrativo de la Defensoría del Espacio Público</t>
  </si>
  <si>
    <t>Mónica Ocampo Villegas
Lázaro Andrés Trujillo Mosquera
Guillermo Enrique Ávila Barragán</t>
  </si>
  <si>
    <t>Mónica Ocampo Villegas
Oscar Ferney López Espitia
Martha Rodríguez Martínez
Mónica Garcés Pedroza</t>
  </si>
  <si>
    <t>Secretaria Distrital del Hábitat
Caja de Vivienda Popular
Instituto Distrital de Recreación y Deporte
Departamento Administrativo de la Defensoría del Espacio Público</t>
  </si>
  <si>
    <t>Armando Ojeda Acosta
Sandra Milena Jiménez Castaño
Martha Rodríguez Martínez
Guillermo Enrique Ávila Barragán</t>
  </si>
  <si>
    <t>3002410824
3581600 ext. 1402
3106967796
3822510</t>
  </si>
  <si>
    <t>Ingrid portilla
Lázaro Andrés Trujillo Mosquera
Guillermo Enrique Ávila Barragán</t>
  </si>
  <si>
    <t>Unidades de Rehabilitación y Mantenimiento Vial
Alcaldías Locales
Secretaría Distrital de Salud
Secretaría Distrital de Mujer
Secretaría Distrital de Integración Social</t>
  </si>
  <si>
    <t xml:space="preserve">Dirección UMV
Alcaldías Locales
Despacho Secretaría de Salud
Subsecretaria de Fortalecimiento de Capacidades y Oportunidades
Despacho Secretaría de Integración Social </t>
  </si>
  <si>
    <t>Lázaro Andrés Trujillo Mosquera</t>
  </si>
  <si>
    <t>M2 de Plazas fundacionales y EP en Sectores de Interés Cultural intervenidos físico-espacialmente</t>
  </si>
  <si>
    <t>Sumatoria de m2 de Plazas fundacionales y EP en Sectores de Interés Cultural intervenidos físico-espacialmente  / Área total de m2 de Plazas fundacionales y EP en SIC</t>
  </si>
  <si>
    <t xml:space="preserve"> Lázaro Andrés Trujillo Mosquera
Guillermo Enrique Ávila Barragán</t>
  </si>
  <si>
    <t>M2 de Espacios residuales, remanentes y culatas intervenidos físico-espacialmente</t>
  </si>
  <si>
    <t>María Claudia López
Lázaro Andrés Trujillo Mosquera</t>
  </si>
  <si>
    <t>Secretaria Distrital de Planeación
Instituto Distrital de Turismo
Instituto Distrital de las Artes
Secretaria Distrital de la Mujer
Instituto Distrital de la Participación y Acción Comunal
Departamento Administrativo de la Defensoría del Espacio Público
Alcaldías Locales</t>
  </si>
  <si>
    <t>Mónica Ocampo Villegas
Martha Rodríguez Martínez
Patricia Álvarez</t>
  </si>
  <si>
    <t>Oscar Ferney López Espitia
Lázaro Andrés Trujillo Mosquera</t>
  </si>
  <si>
    <t>Instituto Distrital de Recreación y Deporte
Departamento Administrativo de la Defensoría del Espacio Público
Jardín Botánico de Bogotá
Empresa de Acueducto y Alcantarillado de Bogotá</t>
  </si>
  <si>
    <t>Martha Rodríguez Martínez
Guillermo Enrique Ávila Barragán
Patricia Álvarez
Mónica Garcés Pedroza</t>
  </si>
  <si>
    <t>Sumatoria M2 de  áreas degradadas de elementos constitutivos del Espacio Público recuperados ambientalmente  / Área total de elementos naturales del EP con  función de conexión ecológica degradada</t>
  </si>
  <si>
    <t>Cultura, Recreación y Deporte
Desarrollo Económico, Industria y Turismo</t>
  </si>
  <si>
    <t>Instituto Distrital de Recreación y Deporte
Secretaria de Cultura Recreación y Deporte
Instituto para la Economía Social</t>
  </si>
  <si>
    <t>Martha Rodríguez Martínez
María Claudia López
Gladys Valero</t>
  </si>
  <si>
    <t>Subsecretario General de Ambiente
Subsecretaría General</t>
  </si>
  <si>
    <t xml:space="preserve">Patricia Álvarez
Martha Rodríguez Martínez
Mónica Garcés Pedroza
Lázaro Andrés Trujillo Mosquera; </t>
  </si>
  <si>
    <t>Subsecretario General de Ambiente
Secretaria Distrital del Hábitat</t>
  </si>
  <si>
    <t>Secretaria Distrital de Planeación
Secretaria de Cultura, Recreación y Deporte
Instituto Distrital de Recreación y Deportes
Jardín Botánico de Bogotá
Instituto Distrital de Gestión de Riesgos y Cambio Climático
Instituto de Desarrollo Urbano
Departamento Administrativo de la Defensoría del Espacio Público</t>
  </si>
  <si>
    <t>Mónica Ocampo Villegas
María Claudia López
Martha Rodríguez Martínez
Patricia Álvarez
Danilo Ruiz Plazas
Lázaro Andrés Trujillo Mosquera
Guillermo Enrique Ávila Barragán</t>
  </si>
  <si>
    <t>Mónica Garcés Pedroza</t>
  </si>
  <si>
    <t>Línea de economía</t>
  </si>
  <si>
    <t>(Acciones ejecutadas para la implementación del Modelo/Total de acciones planeadas)*100</t>
  </si>
  <si>
    <t>Gobierno
Planeación</t>
  </si>
  <si>
    <t>Departamento Administrativo de la Defensoría del Espacio Público
Secretaria Distrital de Planeación</t>
  </si>
  <si>
    <t>Subdirección de Registro Inmobiliario
Dirección del Taller de Espacio Público</t>
  </si>
  <si>
    <t>Guillermo Enrique Ávila Barragán
Mónica Ocampo Villegas</t>
  </si>
  <si>
    <t>3822510
3104363967</t>
  </si>
  <si>
    <t>gavila@dadep.gov.co
mocampov@sdp.gov.co</t>
  </si>
  <si>
    <t xml:space="preserve">      -</t>
  </si>
  <si>
    <t>Secretaria Distrital del Hábitat
Empresa de Renovación Urbana</t>
  </si>
  <si>
    <t>Gestión Pública
Gobierno</t>
  </si>
  <si>
    <t>Secretaria General
Departamento Administrativo del Servicio Distrital
Alcaldías Locales</t>
  </si>
  <si>
    <t xml:space="preserve">Gestión Pública </t>
  </si>
  <si>
    <t>Departamento Administrativo del Servicio Distrital</t>
  </si>
  <si>
    <t>Planeación
Cultura, Recreación y Deporte
Gobierno</t>
  </si>
  <si>
    <t>Secretaria Distrital de Planeación
Secretaria de Cultura, Recreación y Deporte
Instituto Distrital de Recreación y Deportes
Departamento Administrativo de la Defensoría del Espacio Público</t>
  </si>
  <si>
    <t>Dirección del Taller de Espacio Público
Despacho Secretaría de Cultura, Recreación y Deporte
Oficina Asesora de Planeación
Subdirección de Registro Inmobiliario</t>
  </si>
  <si>
    <t>Mónica Ocampo Villegas
María Claudia López
Martha Rodríguez Martínez
Guillermo Enrique Ávila Barragán</t>
  </si>
  <si>
    <t>3104363967
3274850
3106967796
3822510</t>
  </si>
  <si>
    <t>mocampov@sdp.gov.co
maria.lopez@scrd.gov.co
martha.rodriguez@idrd.gov.co
gavila@dadep.gov.co</t>
  </si>
  <si>
    <t>Departamento Administrativo de la Defensoría del Espacio Público  
Secretaria Distrital de Planeación</t>
  </si>
  <si>
    <t>Guillermo Enrique Ávila Barragán 
Mónica Ocampo Villegas</t>
  </si>
  <si>
    <t>Mujer
Cultura, Recreación y Deporte
Hacienda
Movilidad</t>
  </si>
  <si>
    <t>Secretaria Distrital de la Mujer
Secretaría de Cultura, Recreación y Deporte
Unidad Administrativa Especial de Catastro Distrital
Instituto de Desarrollo Urbano</t>
  </si>
  <si>
    <t>Subsecretaria de Fortalecimiento de Capacidades y Oportunidades
Despacho Secretaría de Cultura, Recreación y Deporte
Dirección UAEC
Asesor de la Subdirección General de Desarrollo Urbano</t>
  </si>
  <si>
    <t>Claudia Alejandra Gelvez Ramírez
María Claudia López
Olga Lúcía López
Lázaro Andrés Trujillo Mosquera</t>
  </si>
  <si>
    <t>3169001
3274850
2347600
3153298783</t>
  </si>
  <si>
    <t>cgelvez@sdmujer.gov.co
maria.lopez@scrd.gov.co
 _
lazaro.trujillo@idu.gov.co</t>
  </si>
  <si>
    <t>3822510
3104363968</t>
  </si>
  <si>
    <t>3169001
3274850
2347600
3153298784</t>
  </si>
  <si>
    <t>3822510
3104363969</t>
  </si>
  <si>
    <t>3169001
3274850
2347600
3153298785</t>
  </si>
  <si>
    <t>Planeación
Gestión Pública</t>
  </si>
  <si>
    <t>Secretaria Distrital de Planeación
Secretaria General</t>
  </si>
  <si>
    <t>Dirección del Taller de Espacio Público
 -</t>
  </si>
  <si>
    <t>Mónica Ocampo Villegas
_</t>
  </si>
  <si>
    <t>3104363967
3813000</t>
  </si>
  <si>
    <t>mocampov@sdp.gov.co
_</t>
  </si>
  <si>
    <t>Hacienda
Cultura, Recreación y Deporte
Movilidad</t>
  </si>
  <si>
    <t>Secretaria Distrital de Hacienda
Instituto Distrital de Recreación y Deporte
Instituto de Desarrollo Urbano
Unidad de Mantenimiento Vial</t>
  </si>
  <si>
    <t xml:space="preserve">Subsecretario Técnico
Oficina Asesora de Planeación
Asesor de la Subdirección General de Desarrollo Urbano
Dirección UMV </t>
  </si>
  <si>
    <t>3385000
3106967796
3153298783
3779555</t>
  </si>
  <si>
    <t>Julio Alejandro Herrera
Martha Rodríguez Martínez
Lázaro Andrés Trujillo Mosquera
Álvaro Sandoval Reyes</t>
  </si>
  <si>
    <t>jaherrrera@shd.gov.co
martha.rodriguez@idrd.gov.co
lazaro.trujillo@idu.gov.co
atencionalciudadano@umv.gov.co</t>
  </si>
  <si>
    <t>Despacho Secretaría de Cultura, Recreación y Deporte</t>
  </si>
  <si>
    <t>Secretaría de Cultura, Recreación y Deporte</t>
  </si>
  <si>
    <t>Cultura, Recreación y Deporte
Desarrollo Económico, Industria y Turismo
Mujer
Ambiente
Gobierno</t>
  </si>
  <si>
    <t>Instituto Distrital de Recreación y Deportes
Instituto Distrital de las Artes
Instituto Distrital de Turismo
Secretaria Distrital de la Mujer
Secretaria Distrital de Ambiente
Jardín Botánico de Bogotá
Instituto Distrital de Gestión de Riesgos y Cambio Climático
Instituto Distrital de la Participación y Acción Comunal
Departamento Administrativo de la Defensoría del Espacio Público</t>
  </si>
  <si>
    <t>Oficina Asesora de Planeación
Dirección IDARTES 
Dirección IDT
Subsecretaria de Fortalecimiento de Capacidades y Oportunidades
Subsecretario General de Ambiente
Subsecretaría General;
Subdirector Reducción del Riesgo y Adaptación al Cambio Climático
Dirección IDPAC
Subdirección de Registro Inmobiliario</t>
  </si>
  <si>
    <t>Martha Rodríguez Martínez
José Andrés Duarte
Juliana Restrepo Tirado
Claudia Alejandra Gelvez Ramírez
Oscar Ferney López Espitia
Patricia Álvarez
Danilo Ruiz Plazas
Antonio Hernández Llamas
Guillermo Enrique Ávila Barragán</t>
  </si>
  <si>
    <t>3106967796
2170711
3795750
3169001
3778899 ext. 8878
3108074346
3232104842
2417900 ext. 110
3822510</t>
  </si>
  <si>
    <t>martha.rodriguez@idrd.gov.co
jose.duarte@idt.gov.co
juliana.restrepo@bogota.gov.co
cgelvez@sdmujer.gov.co
oscar.lopez@ambientebogota.gov.c
calvarez@jbb.gov.co
druiz@idiger.gov.co
ahernandez@participacionbogota.gov.co
gavila@dadep.gov.co</t>
  </si>
  <si>
    <t>Despacho Secretaría Distrital de Desarrollo Económico</t>
  </si>
  <si>
    <t>Gobierno
Hábitat</t>
  </si>
  <si>
    <t>Instituto Distrital de la Participación y Acción Comunal
Empresa de Telecomunicaciones de Bogotá
Empresa de Energía de Bogotá</t>
  </si>
  <si>
    <t>Dirección IDPAC</t>
  </si>
  <si>
    <t>Antonio Hernández Llamas</t>
  </si>
  <si>
    <t>2417900 ext. 110</t>
  </si>
  <si>
    <t>ahernandez@participacionbogota.gov.co</t>
  </si>
  <si>
    <t>Cultura, Recreación y Deporte
Gobierno</t>
  </si>
  <si>
    <t>Secretaría de Cultura, Recreación y Deporte
Departamento Administrativo de la Defensoría del Espacio Público</t>
  </si>
  <si>
    <t>Despacho Secretaría de Cultura, Recreación y Deporte
Subdirección de Registro Inmobiliario</t>
  </si>
  <si>
    <t>María Claudia López
Guillermo Enrique Ávila Barragán</t>
  </si>
  <si>
    <t>3274850
3822510</t>
  </si>
  <si>
    <t>maria.lopez@scrd.gov.co
gavila@dadep.gov.co</t>
  </si>
  <si>
    <t>Educación
Movilidad
Mujer
Ambiente</t>
  </si>
  <si>
    <t>Secretaría Distrital de Educación
Secretaría Distrital de Movilidad
Secretaría Distrital de la Mujer
Secretaría Distrital de Ambiente
Jardín Botánico de Bogotá
Instituto Distrital de Protección y Bienestar Animal</t>
  </si>
  <si>
    <t>Despacho Secretaría Distrital de Educación 
Despacho Secretaría Distrital de Movilidad
Subsecretaria de Fortalecimiento de Capacidades y Oportunidades
Subsecretario General de Ambiente
Subsecretaría General
Dirección IDBYPA</t>
  </si>
  <si>
    <t>Claudia Puentes Riaño
Ingrid Portilla
Claudia Alejandra Gelvez Ramírez
Oscar Ferney López Espitia
Patricia Álvarez
Clara Lucía Sandoval</t>
  </si>
  <si>
    <t>3241000
3649400
3169001
3778899 ext. 8878
3108074346
6477117</t>
  </si>
  <si>
    <t xml:space="preserve"> 
 -
iportilla@movilidadbogota.gov.co
cgelves@sdmujer.gov.co
oscar.lopez@ambientebogota.gov.c
calvarez@jbb.gov.co
proteccionanimal@alcaldiabogota.gov.co</t>
  </si>
  <si>
    <t>Departamento Administrativo de la Defensoría del Espacio Público
Secretaría Distrital de Desarrollo Económico</t>
  </si>
  <si>
    <t>Subdirección de Registro Inmobiliario
Despacho Secretaría Distrital de Desarrollo Económico</t>
  </si>
  <si>
    <t>Guillermo Enrique Ávila Barragán
Maricela Zabaleta</t>
  </si>
  <si>
    <t>3822510
3057104366</t>
  </si>
  <si>
    <t>gavila@dadep.gov.co
mazabaleta@desarrolloeconomico.gov.co</t>
  </si>
  <si>
    <t>Secretaria Distrital de Gobierno
Instituto para la Economía Social</t>
  </si>
  <si>
    <t>Subsecretaría de Asuntos Locales
Dirección IPES</t>
  </si>
  <si>
    <t>Iván Casa Ruiz
Gladys Valero</t>
  </si>
  <si>
    <t>3387000 Ext. 4110 - 4111
2976030</t>
  </si>
  <si>
    <t xml:space="preserve">ivan.casas@gobiernobogota.gov.co 
mgvalero@ipes.gov.co
</t>
  </si>
  <si>
    <t>Departamento Administrativo de la Defensoría del Espacio Público
Secretaria Distrital de Planeación
Secretaria Distrital de Desarrollo Económico</t>
  </si>
  <si>
    <t>Subdirección de Registro Inmobiliario
Dirección del Taller de Espacio Público
Secretaria Distrital de Desarrollo Económico</t>
  </si>
  <si>
    <t>Guillermo Enrique Ávila Barragán
Mónica Ocampo Villegas
Maricela Zabaleta</t>
  </si>
  <si>
    <t>3822510
3104363967
3057104366</t>
  </si>
  <si>
    <t>gavila@dadep.gov.co
mocampov@sdp.gov.co
mazabaleta@desarrolloeconomico.gov.co</t>
  </si>
  <si>
    <t>Desarrollo Económico, Industria y Turismo
Mujer
Movilidad
Gobierno</t>
  </si>
  <si>
    <t>Gobierno
Desarrollo Económico, Industria y Turismo</t>
  </si>
  <si>
    <t>Gobierno
Planeación
Desarrollo Económico, Industria y Turismo</t>
  </si>
  <si>
    <t xml:space="preserve"> Dirección IPES
Subsecretaria de Fortalecimiento de Capacidades y Oportunidades
Asesor de la Subdirección General de Desarrollo Urbano
Subsecretaría de Asuntos Locales</t>
  </si>
  <si>
    <t>Gladys Valero
Claudia Alejandra Gelvez Ramírez
Lázaro Andrés Trujillo Mosquera
Iván Casa Ruiz</t>
  </si>
  <si>
    <t>2976030
3169001
3153298783
3387000 Ext. 4110 - 4111</t>
  </si>
  <si>
    <t xml:space="preserve">mgvalero@ipes.gov.co
cgelves@sdmujer.gtov.co
lazaro.trujillo@idu.gov.co
ivan.casas@gobiernobogota.gov.co  </t>
  </si>
  <si>
    <t xml:space="preserve">Instituto para la Economía Social
Secretaria Distrital de la Mujer
Instituto de Desarrollo Urbano
Secretaria Distrital de Gobierno
</t>
  </si>
  <si>
    <t>Instituto para la Economía Social
Secretaria Distrital de la Mujer
Instituto de Desarrollo Urbano
Secretaria Distrital de Gobierno</t>
  </si>
  <si>
    <t>Dirección de Cultura Ciudadana</t>
  </si>
  <si>
    <t>Victor Manuel Rodríguez</t>
  </si>
  <si>
    <t xml:space="preserve">victor.rodriguez@scrd.gov.co </t>
  </si>
  <si>
    <t xml:space="preserve">Departamento Administrativo de la Defensoría del Espacio Público  </t>
  </si>
  <si>
    <t>Porcentaje de avance en la medición de transformaciones culturales en el  espacio público según lineamientos de intervención de la PDEP</t>
  </si>
  <si>
    <t>(Indicador de transformaciones culturales medido/Total de indicadore de transformación cultural existente)*100</t>
  </si>
  <si>
    <t>Por Definir</t>
  </si>
  <si>
    <t>N/A</t>
  </si>
  <si>
    <t>Por definir</t>
  </si>
  <si>
    <t>NA</t>
  </si>
  <si>
    <t xml:space="preserve">Porcentaje de grupos según enfoques incluidos en procesos pedagógicos del EP
</t>
  </si>
  <si>
    <t>Número de Procesos pedagógicos, de participación y divulgación permanentes en el espacio público con actores y grupos con necesidades diferenciales</t>
  </si>
  <si>
    <t>Úrsula Ablanque Mejia
Lázaro Andrés Trujillo Mosquera
Martha Rodríguez Martínez</t>
  </si>
  <si>
    <t xml:space="preserve">3599494
3153298783
3106967796 </t>
  </si>
  <si>
    <t>Gerencia ERU
Asesor de la Subdirección General de Desarrollo Urbano
Oficina Asesora de Planeación
Alcaldías Locales</t>
  </si>
  <si>
    <t xml:space="preserve">atencionalciudadano@eru.gov.co
lazaro.trujillo@idu.gov.co
martha.rodriguez@idrd.gov.co
</t>
  </si>
  <si>
    <t>Subsecretaria de Planeación y Política
Gerencia ERU</t>
  </si>
  <si>
    <t>Armando Ojeda Acosta
Úrsula Ablanque Mejia</t>
  </si>
  <si>
    <t>3002410824
3599494</t>
  </si>
  <si>
    <t>armando.ojeda@habitatbogota.gov.co
armando.ojeda@habitatbogota.gov.co</t>
  </si>
  <si>
    <t xml:space="preserve"> </t>
  </si>
  <si>
    <t>1. Aumentar el Espacio Público Total y Espacio Público Efectivo con condiciones adecuadas y equitativamente en todo el territorio distrital</t>
  </si>
  <si>
    <t>1.1 Disminución del déficit de Espacio Público Efectivo y las condiciones de inequidad territorial</t>
  </si>
  <si>
    <t>1.1.1 Espacio público efectivo generado en localidades deficitarias</t>
  </si>
  <si>
    <t>1.1.2 Espacio público efectivo generado en UPZ deficitarias</t>
  </si>
  <si>
    <t>1.2 Aumento del Espacio Público en todo el territorio del Distrito de Bogotá</t>
  </si>
  <si>
    <t>1.2.1 Espacio público efectivo -EPE- y total -EPT- generado en áreas de tratamientos de consolidación y mejoramiento integral</t>
  </si>
  <si>
    <t>1.2.2 Espacio público efectivo -EPE- y total -EPT- generado en áreas de tratamiento de desarrollo y/o renovación urbana</t>
  </si>
  <si>
    <t>1.2.3 Espacio público efectivo -EPE- y total -EPT- generado para la conexión físico-espacial  con la ciudad región</t>
  </si>
  <si>
    <t>1.2.4 Espacio público efectivo y total generado como transición para la conexión urbana y rural</t>
  </si>
  <si>
    <t>1.2.5 Espacio público total -EPT-generado en suelo rural</t>
  </si>
  <si>
    <t>1.2.6 Espacio público efectivo -EPE- generado en suelo rural</t>
  </si>
  <si>
    <t>1.2.7Espacio público efectivo -EPE- generado e incorporado en áreas de la Estructura Ecológica Principal (EEP)</t>
  </si>
  <si>
    <t>1.2.8 Espacio público total -EPT- generado e incorporado en áreas de la Estructura Ecológica Principal (EEP)</t>
  </si>
  <si>
    <t>1.2.9 EP generado o incorporado con recursos de un Fondo creado para la adquisición de la Estructura Ecológica Principal (EEP)</t>
  </si>
  <si>
    <t>1.2.10 Espacio público efectivo -EPE-  generado en suelos de protección por riesgos</t>
  </si>
  <si>
    <t>1.2.11 Espacio público total -EPT- generado en suelos de protección por riesgos</t>
  </si>
  <si>
    <t xml:space="preserve">2. Restituir jurídicamente, físico-espacial, ambiental, social y culturalmente los espacios públicos en condición inadecuada para su uso, goce y disfrute por parte de la ciudadanía
</t>
  </si>
  <si>
    <t>2.1 Espacios públicos restituidos para su uso, goce y disfrute por parte de la ciudadanía</t>
  </si>
  <si>
    <t>2.2 Espacio público natural y construido, en condición inadecuada, recuperado, rehabilitado o restaurado para su uso, goce y disfrute desde sus funciones ecológicas, servicios ecosistémicos y conectividad</t>
  </si>
  <si>
    <t>2.1.1 Espacio público restituido jurídicamente para garantizar su goce, uso y disfrute por parte de la ciudadanía</t>
  </si>
  <si>
    <t>2.1.2 Espacio público adecuado para garantizar su uso, goce y disfrute por grupos poblacionales con necesidades diferencial</t>
  </si>
  <si>
    <t>2.1.3 Espacio público adaptado de acuerdo a la pirámide de jerarquía de movilidad urbana (peatón, ciclista, transporte público, transporte de carga, vehículo particular)</t>
  </si>
  <si>
    <t>2.1.4 Espacio público recuperado en Plazas fundacionales y Sectores de Interés Cultural</t>
  </si>
  <si>
    <t>2.1.5 Espacio público recuperado en Centros Poblados Rurales con características de multifuncionalidad en el diseño y calidad</t>
  </si>
  <si>
    <t xml:space="preserve"> 2.1.6 Espacios públicos residuales, remanentes y culatas intervenidos</t>
  </si>
  <si>
    <t xml:space="preserve"> 2.2.1 Elementos constitutivos naturales del espacio público restaurados ecológicamente</t>
  </si>
  <si>
    <t>2.2.2 Elementos constitutivos naturales del espacio público rehabilitados para la productividad y la prestación de servicios ecosistémicos</t>
  </si>
  <si>
    <t>2.2.3 Corredores viales y alamedas recuperados ambientalmente</t>
  </si>
  <si>
    <t>2.2.4 Recuperación ambiental  de áreas degradadas en su conexión ecológica con elementos constitutivos naturales del espacio público</t>
  </si>
  <si>
    <t>2.2.5 Elementos constitutivos naturales del espacio público, adecuados con estructuras ecoeficientes y sostenibles para diferentes usos</t>
  </si>
  <si>
    <t xml:space="preserve">2.2.6 Espacio público renaturalizado para la armonía paisajística y ecosistémica </t>
  </si>
  <si>
    <t>2.2.7 Espacio público mejorado en su capacidad de absorción hídrica y el buen manejo de las escorrentías superficiales</t>
  </si>
  <si>
    <t>2.2.8 Espacio público recuperado bajo criterios de urbanismo sostenible (infraestructura verde, techos verdes, pavimentos permeables)</t>
  </si>
  <si>
    <t>2.2.9 Proyectos implementados en el espacio público como contribución a la mitigación de impactos en la calidad del medio ambiente</t>
  </si>
  <si>
    <t>3. Consolidar los lineamientos e instrumentos necesarios para la sostenibilidad del espacio público y la gestión e implementación del Sistema Distrital de Espacio Público</t>
  </si>
  <si>
    <t>3.1 Sistema de Gestión del espacio público y Modelo de Gestión y Administración de la Política Distrital de Espacio Público consolidados y puestos en marcha</t>
  </si>
  <si>
    <t>3.2 Espacios públicos recuperados de acuerdo con lo establecido en el Plan Anualizado de Recuperación - PARI</t>
  </si>
  <si>
    <t>3.3 Espacio público fortalecido con construcción de ciudadanía para su uso, goce y disfrute</t>
  </si>
  <si>
    <t>3.4 Implementación del Modelo para el aprovechamiento económico sostenible del espacio público</t>
  </si>
  <si>
    <t>3.5 Aumento de áreas generadoras de ingresos por aprovechamiento económico del espacio público</t>
  </si>
  <si>
    <t>3.1.1 Lineamientos distritales para establecer las condiciones óptimas de diseño y construcción de la generación, recuperación y sostenibilidad del espacio público</t>
  </si>
  <si>
    <t>3.1.2 Instrumentos del sistema de gestión del espacio público y del modelo de gestión y administración de la PDEP creados, gestionados y aplicados para la generación, recuperación y sostenibilidad del espacio público</t>
  </si>
  <si>
    <t>3.1.3 Actos administrativos de creación o modificación de lineamientos del modelo de gestión y administración de la PDEP para la articulación y armonización de competencias, procesos administrativos y policivos entre entidades distritales que intervienen en el espacio público</t>
  </si>
  <si>
    <t>3.1.4 Capacitaciones para la apropiación e implementación del Modelo de Gestión del espacio público y del Modelo de Gestión y Administración de la PDEP con ajuste del rol de actores públicos, privados y comunitarios</t>
  </si>
  <si>
    <t>3.1.5 Sistema de Gestión Ambiental del espacio público creado y ejecutado</t>
  </si>
  <si>
    <t>3.1.6 Indicadores de gestión de valoración cuantitativa y cualitativa del espacio público con seguimiento y evaluación</t>
  </si>
  <si>
    <t>3.1.7 Seguimiento y evaluación de la gestión de operadores y gestores institucionales para cada programa de la Política Distrital de Espacio Público</t>
  </si>
  <si>
    <t>3.1.8 Espacios públicos, Bienes fiscales, bienes afectos a uso público, Áreas verdes y comunales saneados, escriturados e incorporados  al inventario de Espacio Público</t>
  </si>
  <si>
    <t>3.2.1 Espacio público recuperado de acuerdo con lo establecido en el Plan Anualizado de Recuperación - PARI</t>
  </si>
  <si>
    <t>3.3.1 Espacio público con mayor uso temporal y disfrute masivo para manifestaciones sociales, artísticas y culturales, deportivas y recreativas</t>
  </si>
  <si>
    <t>3.3.2 Espacio público con innovación tecnológica para su uso, goce y disfrute</t>
  </si>
  <si>
    <t>3.3.3 Actores y grupos según enfoques incluidos en procesos pedagógicos del EP en el marco de la PDEP</t>
  </si>
  <si>
    <t>3.3.4 Espacios de participación y pedagogía permanentes en la construcción de ciudadanía para la generación, recuperación y sostenibilidad del espacio público</t>
  </si>
  <si>
    <t>3.4.1 Actos administrativos de lineamientos para el aprovechamiento económico en espacios públicos producto de cesiones y recuperados (zonas bajo puentes, publicidad exterior visual, mobiliario urbano)</t>
  </si>
  <si>
    <t>3.4.2 Red de espacios con potencial de aprovechamiento</t>
  </si>
  <si>
    <t>3.4.3 Implementación del Modelo de Aprovechamiento Económico en el Espacio Público del Distrito</t>
  </si>
  <si>
    <t>3.5.1 Espacios públicos recibidos y habilitados de conformidad con el Modelo para el aprovechamiento económico sostenible del EP implementado</t>
  </si>
  <si>
    <t>Política Pública de ESPACIO PÚBLICO</t>
  </si>
  <si>
    <t>Documento CONPES Distrital No:</t>
  </si>
  <si>
    <t>Fecha de aprobación:</t>
  </si>
  <si>
    <t>Fecha de actualización:</t>
  </si>
  <si>
    <t>Fecha de corte de seguimiento:</t>
  </si>
  <si>
    <t xml:space="preserve">Sector líder: </t>
  </si>
  <si>
    <t>GOBIERNO</t>
  </si>
  <si>
    <t>Entidad líder</t>
  </si>
  <si>
    <t>Sector corresponsable 1:</t>
  </si>
  <si>
    <t>Entidad corresponsable 1:</t>
  </si>
  <si>
    <t>Secretaría Distrital de Gobierno</t>
  </si>
  <si>
    <t>Entidad corresponsable 2:</t>
  </si>
  <si>
    <t>Alcaldías Locales</t>
  </si>
  <si>
    <t>Sector corresponsable 2:</t>
  </si>
  <si>
    <t>PLANEACIÓN</t>
  </si>
  <si>
    <t>Entidad corresponsable 3:</t>
  </si>
  <si>
    <t>Secretaría Distrital de Planeación</t>
  </si>
  <si>
    <t>Sector corresponsable 3:</t>
  </si>
  <si>
    <t>DESARROLLO ECONÓMICO, INDUSTRIA Y TURISMO</t>
  </si>
  <si>
    <t>Entidad corresponsable 4:</t>
  </si>
  <si>
    <t>Secretaría Distrital de Desarrollo Económico</t>
  </si>
  <si>
    <t>Sector corresponsable 4:</t>
  </si>
  <si>
    <t>CULTURA, RECREACIÓN Y DEPORTE</t>
  </si>
  <si>
    <t>Entidad corresponsable 5:</t>
  </si>
  <si>
    <t>Secretaría Distrital de Cultura, Recreación y Deporte</t>
  </si>
  <si>
    <t>Sector corresponsable 5:</t>
  </si>
  <si>
    <t>AMBIENTE</t>
  </si>
  <si>
    <t>Entidad corresponsable 6:</t>
  </si>
  <si>
    <t>Secretaría Distrital de Ambiente</t>
  </si>
  <si>
    <t>Entidad corresponsable 7:</t>
  </si>
  <si>
    <t>Instituto Distrital de Gestión de Riesgos y Cambio Climático</t>
  </si>
  <si>
    <t>Entidad corresponsable 8:</t>
  </si>
  <si>
    <t>Jardín Botánico de Bogotá José Celestino Mutis</t>
  </si>
  <si>
    <t>Sector corresponsable 6:</t>
  </si>
  <si>
    <t>MOVILIDAD</t>
  </si>
  <si>
    <t>Entidad corresponsable 9:</t>
  </si>
  <si>
    <t>Secretaría Distrital de Movilidad</t>
  </si>
  <si>
    <t>Entidad corresponsable 10:</t>
  </si>
  <si>
    <t>Instituto de Desarrollo Urbano</t>
  </si>
  <si>
    <t>Sector corresponsable 7:</t>
  </si>
  <si>
    <t>HABITAT</t>
  </si>
  <si>
    <t>Entidad corresponsable 11:</t>
  </si>
  <si>
    <t>Secretaría Distrital de Habitat</t>
  </si>
  <si>
    <r>
      <rPr>
        <sz val="11"/>
        <color theme="1"/>
        <rFont val="Arial"/>
        <family val="2"/>
      </rPr>
      <t xml:space="preserve">Porcentaje de avance de </t>
    </r>
    <r>
      <rPr>
        <sz val="11"/>
        <rFont val="Arial"/>
        <family val="2"/>
      </rPr>
      <t>proyectos ejecutados en espacio público con condiciones críticas de contaminación atmosférica y contaminación en el medio ambiente</t>
    </r>
  </si>
  <si>
    <r>
      <t xml:space="preserve">Objetivo General de la Política Pública: </t>
    </r>
    <r>
      <rPr>
        <sz val="11"/>
        <rFont val="Arial"/>
        <family val="2"/>
      </rPr>
      <t xml:space="preserve">Aumentar la oferta cuantitativa y cualitativa de espacio público de Bogotá, garantizando su uso, goce y disfrute, reforzando su carácter estructurante como configurador del territorio y su valoración ciudadana. </t>
    </r>
  </si>
  <si>
    <t xml:space="preserve">Sumatoria de M2 de Espacio Público restituido jurídicamente / Área total de EP existente en condición de ocupación indebida </t>
  </si>
  <si>
    <t xml:space="preserve">(Grupos según enfoques incluidos en procesos pedagógicos del EP/ Total de grupos según enfoque identificados)*100
</t>
  </si>
  <si>
    <t xml:space="preserve">Sumatoria de procesos permanentes en el EP con actores y grupos con necesidades diferenciales </t>
  </si>
  <si>
    <t xml:space="preserve">
Creciente
</t>
  </si>
  <si>
    <t>1.2.1 Espacio público efectivo -EPE- y total -EPT- generado en todos los tratamientos urbanísticos</t>
  </si>
  <si>
    <t>1.2.2 Espacio público efectivo -EPE- y total -EPT- generado para la conexión físico-espacial  con la ciudad región</t>
  </si>
  <si>
    <t>1.2.4 Espacio público total -EPT-generado en suelo rural</t>
  </si>
  <si>
    <t>1.2.3 Espacio público efectivo y total generado como transición para la conexión urbana y rural</t>
  </si>
  <si>
    <t>1.2.5 Espacio público efectivo -EPE- generado en suelo rural</t>
  </si>
  <si>
    <t>1.2.6 Espacio público efectivo -EPE- generado e incorporado en áreas de la Estructura Ecológica Principal (EEP)</t>
  </si>
  <si>
    <t>1.2.7 Espacio público total -EPT- generado e incorporado en áreas de la Estructura Ecológica Principal (EEP)</t>
  </si>
  <si>
    <t>1.2.8 EP generado o incorporado con recursos de un Fondo creado para la adquisición de la Estructura Ecológica Principal (EEP)</t>
  </si>
  <si>
    <t>1.2.9 Espacio público efectivo -EPE-  generado en suelos de protección por riesgos</t>
  </si>
  <si>
    <t>1.2.10 Espacio público total -EPT- generado en suelos de protección por riesgos</t>
  </si>
  <si>
    <t>corto 30</t>
  </si>
  <si>
    <t>mediano 30</t>
  </si>
  <si>
    <t>largo 40</t>
  </si>
  <si>
    <t>2. Restituir jurídicamente, físico-espacial, ambiental, social y culturalmente los espacios públicos en condición inadecuada para su uso, goce y disfrute por parte de la ciudadanía</t>
  </si>
  <si>
    <t>2.1.2 Espacio público efectivo adecuado para garantizar su uso, goce y disfrute con accesibilidad universal y con estándares de acuerdo a las necesidades diferenciales de la ciudadanía</t>
  </si>
  <si>
    <t>Sumatoria de m2 de EP efectivo adecuado con accesibilidad universal y con estándares de acuerdo a las necesidades diferenciales de la ciudadanía / Total de M2 de EP efectivo</t>
  </si>
  <si>
    <t>2.1.3 Andenes adecuados de acuerdo a las necesidades diferenciales de la ciudadanía para su uso, goce y disfrute</t>
  </si>
  <si>
    <t>Sumatoria de m2 de andenes adecuados de acuerdo a las necesidades diferenciales de la ciudadanía / Total de M2 de andenes existentes</t>
  </si>
  <si>
    <t>TOTAL EP BOGOTA</t>
  </si>
  <si>
    <t>ANDENES</t>
  </si>
  <si>
    <t>Sumatoria de intervenciones socioculturales y artísticas para mejorar el uso, goce y disfrute para las mujeres</t>
  </si>
  <si>
    <t>2.1.4 Espacio público intervenido socio cultural y artísticamente con enfoque de género</t>
  </si>
  <si>
    <t>2.1.5 Espacio público intervenido físico espacialmente con enfoque de género</t>
  </si>
  <si>
    <t xml:space="preserve">Gobierno
Mujer
</t>
  </si>
  <si>
    <t xml:space="preserve">Alcaldías Locales
Secretaría Distrital de Mujer
</t>
  </si>
  <si>
    <t xml:space="preserve">Alcaldías Locales
Subsecretaria de Fortalecimiento de Capacidades y Oportunidades
</t>
  </si>
  <si>
    <t xml:space="preserve">
-
Claudia Alejandra Gelvez
</t>
  </si>
  <si>
    <t xml:space="preserve"> -
3169001
</t>
  </si>
  <si>
    <t xml:space="preserve"> -
cgelvez@sdmujer.gov.co</t>
  </si>
  <si>
    <t>Unidades de Rehabilitación y Mantenimiento Vial
Alcaldías Locales
Secretaría Distrital de Salud
Secretaría Distrital de Mujer</t>
  </si>
  <si>
    <t>Dirección UMV
Alcaldías Locales
Despacho Secretaría de Salud
Subsecretaria de Fortalecimiento de Capacidades y Oportunidades</t>
  </si>
  <si>
    <t>Álvaro Sandoval Reyes
-
Luis Gonzalo Morales Sánchez
Claudia Alejandra Gelvez</t>
  </si>
  <si>
    <t>3779550
-
3649090
3169001</t>
  </si>
  <si>
    <t xml:space="preserve">atencionalciudadano@umv.gov.co
-
lmorales@saludcapital.gov.co
cgelvez@sdmujer.gov.co </t>
  </si>
  <si>
    <t>2.1.6 Espacio público intervenido socio cultural y artísticamente de acuerdo a las necesidades diferenciales de los grupos etareos</t>
  </si>
  <si>
    <t>2.1.7 Espacio público intervenido físico espacialmente de acuerdo a las necesidades diferenciales de los grupos etareos</t>
  </si>
  <si>
    <t>Por defrinir</t>
  </si>
  <si>
    <t>2.1.8 Espacio público adaptado de acuerdo a la pirámide de jerarquía de movilidad urbana (peatón, ciclista, transporte público, transporte de carga, vehículo particular)</t>
  </si>
  <si>
    <t>2.1.9 Espacio público recuperado con intervenciones físico espaciales en Plazas fundacionales y Sectores de Interés Cultural</t>
  </si>
  <si>
    <t>2.1.10 Espacio público recuperado con intervenciones socio culturales y artísticas en Plazas fundacionales y Sectores de Interés Cultural</t>
  </si>
  <si>
    <t>PLAXAS Y SIC</t>
  </si>
  <si>
    <t xml:space="preserve"> 2.1.12 Espacios públicos residuales, remanentes y culatas intervenidos físico espacialmente</t>
  </si>
  <si>
    <t xml:space="preserve"> 2.1.13 Espacios públicos residuales, remanentes y culatas intervenidos socio cultural y artísticamente</t>
  </si>
  <si>
    <t>Sumatoria M2 de elementos constitutivos naturales del EP productivos y prestadores de servicios ecosistémicos/Área total de elementos constitutivos naturales con potencial para la productividad</t>
  </si>
  <si>
    <t>3.1.7 Seguimiento a gestión del espacio público mediante la aplicación de la batería de indicadores cuantitativos y cualitativos</t>
  </si>
  <si>
    <t>3.1.8 Medición y seguimiento a transformaciones culturales en el espacio público</t>
  </si>
  <si>
    <t>3.1.9 Seguimiento y evaluación de la gestión de operadores y gestores institucionales para cada programa de la Política Distrital de Espacio Público</t>
  </si>
  <si>
    <t>3.1.10 Espacios públicos, Bienes fiscales, bienes afectos a uso público, Áreas verdes y comunales saneados, escriturados e incorporados  al inventario de Espacio Público</t>
  </si>
  <si>
    <t>3.2.1 Seguimiento al PARI como herramienta de recuperación de espacio público</t>
  </si>
  <si>
    <t>3.2.2 Espacio público recuperado de acuerdo con lo establecido en el Plan Anualizado de Recuperación - PARI</t>
  </si>
  <si>
    <t>Total espaciop+ublico</t>
  </si>
  <si>
    <t>dividido 18</t>
  </si>
  <si>
    <t>m² de EPE en UPZ deficitarias: m²/hab del estandar minimo  -   m² de EPE/hab para la vigencia por UPZ</t>
  </si>
  <si>
    <t xml:space="preserve">1.2 Espacio Público Total (EPT) </t>
  </si>
  <si>
    <t>2.1 M2 de Espacios públicos restituidos para el uso, goce y disfrute de la ciudadanía</t>
  </si>
  <si>
    <t>Sumatoria de M2 de Espacios públicos restituidos para el uso, goce y disfrute de la ciudadanía</t>
  </si>
  <si>
    <t>2.2.A M2 de espacio público natural en condición inadecuada recuperado, restaurado o rehabilitado para su uso, goce y disfrute desde sus funciones ecológicas, servicios ecosistémicos y conectividad</t>
  </si>
  <si>
    <t>Sumatoria M2 de espacio público natural en condición inadecuada recuperado, restaurado y rehabilitado</t>
  </si>
  <si>
    <t>ELIMINAR / COSTOS</t>
  </si>
  <si>
    <t>2.2.B M2 de espacio público adaptado al cambio climático y con capacidad de resiliencia</t>
  </si>
  <si>
    <t>1.2.1 M2 de Espacio Público Efectivo y Total generado en  todos los tratamientos urbanísticos</t>
  </si>
  <si>
    <t>1.2.2 M2 de Espacio Público Efectivo -EPE y Total -EPT- generado para conexión físico espacial con la ciudad-región</t>
  </si>
  <si>
    <t>1.2.3 M2 de Espacio Público Efectivo  y Total generado como transición para la conexión urbana y rural</t>
  </si>
  <si>
    <t>1.2.4 M2 de Espacio Público Total -EPT- generado en suelo rural</t>
  </si>
  <si>
    <t>1.2.5 M2 de Espacio Público Efectivo -EPE- generado en suelo rural</t>
  </si>
  <si>
    <t>1.2.6 M2 de Espacio Público Efectivo -EPE generado e incorporado en áreas de la EEP</t>
  </si>
  <si>
    <t>1.2.7 M2 de Espacio Público Total EPT generado e incorporado en áreas de la EEP</t>
  </si>
  <si>
    <t>1.2.8 M2 de EP generados o incorporados a través de un fondo creado</t>
  </si>
  <si>
    <t>1.2.9 M2 de Espacio Público Efectivo generado en áreas de suelos de protección por riesgos</t>
  </si>
  <si>
    <t>1.2.10 M2 de Espacio Público Total generado en áreas de suelos de protección por riesgos</t>
  </si>
  <si>
    <t xml:space="preserve">
Sumatoria de m2 de EPE y EPT generado en todos los tratamientos urbanísticos / No. de habitantes todos los tratamientos urbanísticos</t>
  </si>
  <si>
    <t>2.1.1 M2 de Espacio público restituido jurídicamente</t>
  </si>
  <si>
    <t>2.1.2 M2 de Espacio Público efectivo adecuado con accesibilidad universal y con estándares de acuerdo a las necesidades diferenciales de la ciudadanía</t>
  </si>
  <si>
    <t>2.1.3 M2 de andenes adecuados de acuerdo a las necesidades diferenciales de la ciudadanía</t>
  </si>
  <si>
    <t>2.1.4 Número de intervenciones socioculturales y artísticas para mejorar el uso, goce y disfrute para las mujeres</t>
  </si>
  <si>
    <t>2.1.5 M2 de EP intervenido físico-espacialmente para mejorar el uso, goce y disfrute para las mujeres</t>
  </si>
  <si>
    <t>2.1.6 Número de intervenciones socioculturales  para mejorar el uso, goce y disfrute para primera infancia, infancia, adolescencia, y personas mayores</t>
  </si>
  <si>
    <t>2.1.7 M2 de EP intervenido físico-espacialmente para mejorar el uso, goce y disfrute para primera infancia, infancia, adolescencia, y personas mayores</t>
  </si>
  <si>
    <t>2.1.8 M2 de Espacio público adaptado de acuerdo a la pirámide de jerarquía de movilidad urbana</t>
  </si>
  <si>
    <t>2.1.9 M2 de Plazas fundacionales y EP en Sectores de Interés Cultural intervenidos físico-espacialmente</t>
  </si>
  <si>
    <t>2.1.10Número de intervenciones socioculturales para la recuperación de Plazas Fundacionales y espacio público en Sectores de Interés Cultural</t>
  </si>
  <si>
    <t>2.1.11 Espacio público recuperado en Centros Poblados Rurales con características de multifuncionalidad en el diseño y calidad</t>
  </si>
  <si>
    <t>2.1.11 M2 de espacio público intervenido en Centros Poblados Rurales con características de multifuncionalidad en el diseño y calidad</t>
  </si>
  <si>
    <t>2.1.12 M2 de Espacios residuales, remanentes y culatas intervenidos físico-espacialmente</t>
  </si>
  <si>
    <t>2.1.13 Número de intervenciones socioculturales en Espacios residuales, remanentes y culatas</t>
  </si>
  <si>
    <t>Cultura, Recreación y Deporte
Hábitat
Gobierno
Movilidad</t>
  </si>
  <si>
    <t>Instituto Distrital de Recreación y Deporte
Empresa de Acueducto y Alcantarillado de Bogotá
Departamento Administrativo de la Defensoría del Espacio Público
Instituto de Desarrollo Urbano</t>
  </si>
  <si>
    <t>Oficina Asesora de Planeación
Asesor EAAB
Subdirección de Registro Inmobiliario
Asesor de la Subdirección General de Desarrollo Urbano</t>
  </si>
  <si>
    <t xml:space="preserve">Martha Rodríguez Martínez
Mónica Garcés Pedroza
Guillermo Enrique Ávila Barragán
Lázaro Andrés Trujillo </t>
  </si>
  <si>
    <t>3106967796
3125872548
3822510
3153298783</t>
  </si>
  <si>
    <t>martha.rodriguez@idrd.gov.co
mpedrozag@acueducto.com.co
gavila@dadep.gov.co
lazaro.trujillo@idu.gov.co</t>
  </si>
  <si>
    <t>2.2.1 M2 de elementos constitutivos naturales del espacio público intervenidos con procesos de restauración ecológica</t>
  </si>
  <si>
    <t>2.2.2 M2 de elementos constitutivos naturales del espacio público productivos y prestadores de servicios ecosistémicos</t>
  </si>
  <si>
    <t>2.2.3 M2 de Espacio Público recuperado ambientalmente de corredores viales y alamedas</t>
  </si>
  <si>
    <t xml:space="preserve">2.2.4 M2 de áreas degradadas de elementos constitutivos del Espacio Público recuperados ambientalmente </t>
  </si>
  <si>
    <t>2.2.5 M2 de elementos constitutivos naturales del espacio público adecuados con estructuras ecoeficientes y sostenibles</t>
  </si>
  <si>
    <t>2.2.6 M2 de espacio público renaturalizados</t>
  </si>
  <si>
    <t>2.2.7 M2 de espacio público con mejoras en su capacidad de absorción hídrica mediante zonas blandas (SUDS, suelos permeables, humedales)</t>
  </si>
  <si>
    <t>2.2.8  M2 de espacio público adaptado bajo criterios de urbanismo sostenible</t>
  </si>
  <si>
    <r>
      <t xml:space="preserve">2.2.9 </t>
    </r>
    <r>
      <rPr>
        <sz val="11"/>
        <color theme="1"/>
        <rFont val="Arial"/>
        <family val="2"/>
      </rPr>
      <t xml:space="preserve">Porcentaje de avance de </t>
    </r>
    <r>
      <rPr>
        <sz val="11"/>
        <rFont val="Arial"/>
        <family val="2"/>
      </rPr>
      <t>proyectos ejecutados en espacio público con condiciones críticas de contaminación atmosférica y contaminación en el medio ambiente</t>
    </r>
  </si>
  <si>
    <t>3.1.1 Número de actos administrativos para los lineamientos para establecer las condiciones óptimas de diseño y construcción de la generación, recuperación y sostenibilidad del espacio público</t>
  </si>
  <si>
    <t>3.1.2 Número de Instrumentos de planeación, gestión y financiación para la generación, recuperación y sostenibilidad del espacio público</t>
  </si>
  <si>
    <t>3.1.3 Número de actos administrativos de creación o modificación de lineamientos para la articulación y armonización de competencias, procesos administrativos y policivos entre entidades distritales que intervienen en el EP</t>
  </si>
  <si>
    <t>3.1.4 Número de Capacitaciones para la apropiación e implementación del Modelo de Gestión de EP y del Modelo de Gestión y Administración de la PDEP</t>
  </si>
  <si>
    <t>3.1.10 M2 de espacios públicos, Bienes fiscales, bienes afectos a uso público, áreas verdes y comunales escriturados e incorporados al inventario de Espacio Público</t>
  </si>
  <si>
    <t>3.2 M2 de espacio público incluido en el Plan Anualizado de Recuperación Integral - PARI, con recuperación física, ambiental, cultural y social</t>
  </si>
  <si>
    <t>3.2.2 M2 de espacio público recuperados de acuerdo con lo establecido en el Plan Anualizado de Recuperación - PARI</t>
  </si>
  <si>
    <t xml:space="preserve">3.3 Porcentaje de avance en la ejecución de proyectos de cultura ciudadana con experiencias colectivas de creación artística, recreación y deporte en el espacio público
</t>
  </si>
  <si>
    <t>(Sumatoria de Proyectos de cultura ciudadana ejecutados en el EP/Total de proyectos de cultura ciudadana en el EP planeados)*100</t>
  </si>
  <si>
    <t>3.3.1 Número de campañas y dinámicas que promuevan la apropiación, el uso, goce y disfrute del espacio público por parte de la ciudadanía</t>
  </si>
  <si>
    <t>3.3.2 M2 de espacio público con implementación de nuevas tecnologías</t>
  </si>
  <si>
    <t>3.3.3 Número de Procesos pedagógicos, de participación y divulgación permanentes en el espacio público con actores y grupos con necesidades diferenciales</t>
  </si>
  <si>
    <t>3.3.4 Número de espacios de participación y estrategias pedagógicas ejecutadas (talleres, actividades, convocatorias, concursos, cartillas...) que promuevan la construcción de ciudadanía.</t>
  </si>
  <si>
    <t>3.4.1 Número de actos administrativos de Lineamientos para el aprovechamiento económico en espacios públicos producto de cesiones y recuperados (zonas bajo puentes, publicidad exterior visual, mobiliario urbano)</t>
  </si>
  <si>
    <t>3.5.1 M2 recibidos de zonas en condición física y funcional para el aprovechamiento económico</t>
  </si>
  <si>
    <t>3.5.2 M2 de EP existentes con potencial de aprovechamiento económico habilitados</t>
  </si>
  <si>
    <t>1.1 Déficit de espacio público efectivo por UPZ deficitaria</t>
  </si>
  <si>
    <t>1.1.1 Espacio público efectivo generado en UPZ deficitarias</t>
  </si>
  <si>
    <t>1.1.1 M2 de Espacio Público Efectivo generado en las UPZ deficitarias</t>
  </si>
  <si>
    <t>PD</t>
  </si>
  <si>
    <t>3.3 Espacio público  con construcción de ciudadanía para su uso, goce y disfrute</t>
  </si>
  <si>
    <t xml:space="preserve">Por definir </t>
  </si>
  <si>
    <t>3.1 Ejecución de los productos para la consolidación del Sistema de Gestión del espacio público y Modelo de Gestión y Administración de la Política Distrital de Espacio Público</t>
  </si>
  <si>
    <t>Productos fianlizados para  la consolidación del Sistema de Gestión del EP y Modelo de Gestión y Administración de la PDEP/Total de productos establecidos establecidas para la consolidación</t>
  </si>
  <si>
    <t>3.1.5 Creación y ejecución del Sistema de Gestión Ambiental del espacio público</t>
  </si>
  <si>
    <t>Sumatoria de Acciones ejecutadas para la creación y ejecución del SGA el EP/Sumatoria de Acciones planeadas para la creación y ejecución del SGA el EP</t>
  </si>
  <si>
    <t>3.1.6 Diseño del sistema de seguimiento a indicadores de espacio público</t>
  </si>
  <si>
    <t>Sumatoria de capacitaciones (Estrategias pedagógicas ejecutadas (talleres, actividades, convocatorias, concursos, cartillas...) que instruyan sobre el Modelo de Gestión de EP y del Modelo de Gestión y Administración de la PDEP</t>
  </si>
  <si>
    <t xml:space="preserve">3.1.6 Diseño de Bateria de Indicadores de gestión para la valoración cuantitativa y cualitativa del espacio público </t>
  </si>
  <si>
    <t>3.1.7 Aplicación de batería de indicadores cuantitativos y cualitativos del espacio público</t>
  </si>
  <si>
    <t>Indicadores cuantitativos y cualitativos aplicados/Total de indicadores cualitativos y cuantitativos creados</t>
  </si>
  <si>
    <t>3.1.8 Medición de transformaciones culturales en el  espacio público según lineamientos de intervención de la PDEP</t>
  </si>
  <si>
    <t xml:space="preserve">No. de transformaciones culturales medidas en el espacio público </t>
  </si>
  <si>
    <t>3.1.9 Seguimiento y evaluación de de la gestión de operadores y gestores institucionales para cada programa de la Política Distrital de Espacio Público</t>
  </si>
  <si>
    <t>Acciones ejecutadas  de de la gestión de operadores y gestores institucionales para cada programa de la Política Distrital de Espacio Público/Total de acciones planeadas</t>
  </si>
  <si>
    <t>Batería de indicadores diseñada</t>
  </si>
  <si>
    <t>3.2.1 Avance en la ejecución de iniciativas incluidas en el PARI para gestionar y financiar  EP objeto de recuperación</t>
  </si>
  <si>
    <t>Iniciativas del PARI ejecutadas anualmente / Total de iniciativas incluidas anualmente</t>
  </si>
  <si>
    <t>3.3.5 Actos administrativos de lineamientos para el aprovechamiento económico en espacios públicos producto de cesiones y recuperados (zonas bajo puentes, publicidad exterior visual, mobiliario urbano)</t>
  </si>
  <si>
    <t>3.3.7 Implementación del Modelo de Aprovechamiento Económico en el Espacio Público del Distrito</t>
  </si>
  <si>
    <t>3.3.1 Promoción del espacio público para mayor uso temporal y disfrute masivo para manifestaciones sociales, artísticas y culturales, deportivas y recreativas</t>
  </si>
  <si>
    <t xml:space="preserve">3.3.3 Pedagogía incluyente en y para el espacio público </t>
  </si>
  <si>
    <t>3.3.6 Puesta en marcha y seguimiento de Red de espacios con potencial de aprovechamiento</t>
  </si>
  <si>
    <t>3.4.2 Avance en la puesta en marcha y seguimiento de la red de espacios con potencial de aprovechamiento</t>
  </si>
  <si>
    <t>Acciones ejecutadas para la puesta en marcha y seguimiento de la Red/Total de acciones planeadas</t>
  </si>
  <si>
    <t>3.4.3 Avance en la implementación del Modelo de Aprovechamiento Económico en el Espacio Público del Distrito</t>
  </si>
  <si>
    <t>Acciones ejecutadas para la implementación del Modelo/Total de acciones planeadas</t>
  </si>
  <si>
    <t>Por defini r</t>
  </si>
  <si>
    <t>3.4 Aumento de áreas generadoras de ingresos por aprovechamiento económico del espacio público</t>
  </si>
  <si>
    <t>M2 de áreas recibidas con aprovechamiento económico del espacio público</t>
  </si>
  <si>
    <t>Sumatoria de áreas recibidas con aprovechamiento económico del EP</t>
  </si>
  <si>
    <t>3.5.1 Espacios públicos recibidos aptos para el aprovechamiento económico según normativa vigente</t>
  </si>
  <si>
    <t xml:space="preserve">3.5.2 Espacios públicos habilitados aptos para el aprovechamiento económico según normativa vigente </t>
  </si>
  <si>
    <t>Quitar porque en suelo rural no existe el EPE</t>
  </si>
  <si>
    <t>Quitar porque no tiene sentido</t>
  </si>
  <si>
    <t>Mantener como único</t>
  </si>
  <si>
    <t>Quitar porque no hay como discriminar</t>
  </si>
  <si>
    <t>Nuevo valor</t>
  </si>
  <si>
    <t>400 millones al año por 18</t>
  </si>
  <si>
    <t>Q</t>
  </si>
  <si>
    <t>Precios de 2018</t>
  </si>
  <si>
    <t>CORTO PLAZO</t>
  </si>
  <si>
    <t>MEDIANO PLAZO</t>
  </si>
  <si>
    <t>LARGO PLAZO</t>
  </si>
  <si>
    <t>VALOR TOTAL A PRECIOS DE 2018</t>
  </si>
  <si>
    <t>PRECIOS CORRIENTES DEL AÑO</t>
  </si>
  <si>
    <t>PRECIOS CONSTANTES DE 2018</t>
  </si>
  <si>
    <t>SUMA DE PRECIOS CORRIENTES</t>
  </si>
  <si>
    <t>Resumen</t>
  </si>
  <si>
    <t>Precios constantes de 2018</t>
  </si>
  <si>
    <t>Corto plazo</t>
  </si>
  <si>
    <t>Mediano plazo</t>
  </si>
  <si>
    <t>Largo plazo</t>
  </si>
  <si>
    <t>Años 19, 20, 21, 22, 23 y 24</t>
  </si>
  <si>
    <t>Años 25, 26, 27, 28, 29, 30, 31</t>
  </si>
  <si>
    <t>Años 32, 33, 34, 35, 36, 37, 38</t>
  </si>
  <si>
    <t>Precios corrientes</t>
  </si>
  <si>
    <t>Total inicial</t>
  </si>
  <si>
    <t>Total final</t>
  </si>
  <si>
    <t>Recursos por año</t>
  </si>
  <si>
    <t>Estratégica</t>
  </si>
  <si>
    <t>Complementaria</t>
  </si>
  <si>
    <t>Estructurante</t>
  </si>
  <si>
    <t>Estatégica</t>
  </si>
  <si>
    <t xml:space="preserve">Estructurante </t>
  </si>
  <si>
    <t>Objetivo estratégico</t>
  </si>
  <si>
    <t>Denomiación</t>
  </si>
  <si>
    <t>2.2.6 Espacio público renaturalizado para la armonía paisajística y ecosistémica* (arbóreo 5 años - Integal 19 años)</t>
  </si>
  <si>
    <t>Producto esperado*</t>
  </si>
  <si>
    <t>Total</t>
  </si>
  <si>
    <t>CVCV</t>
  </si>
  <si>
    <t>TOTAL</t>
  </si>
  <si>
    <t>ESTR +  COMPLEM + URG ESTRU</t>
  </si>
  <si>
    <t>Costos de la política</t>
  </si>
  <si>
    <t>Muy bajo</t>
  </si>
  <si>
    <t>INGRESOS POAI</t>
  </si>
  <si>
    <t>Bajo</t>
  </si>
  <si>
    <t>La mitad de lo normal</t>
  </si>
  <si>
    <t>Apropiación</t>
  </si>
  <si>
    <t>Menos de lo normal</t>
  </si>
  <si>
    <t>Estudio y seguimiento</t>
  </si>
  <si>
    <t>Lo normal</t>
  </si>
  <si>
    <t>Fortalecimiento institucional</t>
  </si>
  <si>
    <t>Gestión del riesgo</t>
  </si>
  <si>
    <t>Intervención y desarrollo</t>
  </si>
  <si>
    <t>Planeación y gestión</t>
  </si>
  <si>
    <t>TOTAL ISU E.P.</t>
  </si>
  <si>
    <t>Apropiación (PDEP)</t>
  </si>
  <si>
    <t>Estudio y seguimiento (PDEP)</t>
  </si>
  <si>
    <t>Fortalecimiento institucional (PDEP)</t>
  </si>
  <si>
    <t>Gestión del riesgo (PDEP)</t>
  </si>
  <si>
    <t>Intervención y desarrollo (PDEP)</t>
  </si>
  <si>
    <t>Planeación y gestión (PDEP)</t>
  </si>
  <si>
    <t>TOTAL ISU (PDEP)</t>
  </si>
  <si>
    <t>Ingresos utilizados</t>
  </si>
  <si>
    <t>Ingresos disponibles para el siguiente periodo</t>
  </si>
  <si>
    <t>Ingresos totales (con anteriores vigencias)</t>
  </si>
  <si>
    <t>Recursos adicionales requeridos</t>
  </si>
  <si>
    <t>% de estructurante no financiado</t>
  </si>
  <si>
    <t>Plan manzana ingresos por RUrbana</t>
  </si>
  <si>
    <t>Manejo de edificabilidades</t>
  </si>
  <si>
    <t>Recursos de gestión interadministrativa</t>
  </si>
  <si>
    <t>Regalías</t>
  </si>
  <si>
    <t xml:space="preserve">Aumento de predial </t>
  </si>
  <si>
    <t xml:space="preserve">Gasto a través de instrumentos </t>
  </si>
  <si>
    <t>Requerimientos adicionales / Recursos que requieren gestión supradistrital - crédito o relación público privada</t>
  </si>
  <si>
    <t>% de estructurante a financiar por gestión supradistrital - crédito o relación público privada</t>
  </si>
  <si>
    <t>Total de ingresos adicionales por instrumentos de captura de valor y gestión distrital</t>
  </si>
  <si>
    <t>Recursos sobrantes de los instrumentos utilizados para soportar deuda</t>
  </si>
  <si>
    <t>Gasto total de deuda a 5% EA a 7 años</t>
  </si>
  <si>
    <t>Tasa de uso de los recursos disponibles en el POAI para EP que van a la PDEP</t>
  </si>
  <si>
    <t>ÍTEMS</t>
  </si>
  <si>
    <t>PRUEBA DE CIERRE DEL MODELO</t>
  </si>
  <si>
    <t>Ingresos disponibles siguientes años como residuo de cada vigencia no utilizada</t>
  </si>
  <si>
    <r>
      <t xml:space="preserve">Ingresos estimados iniciales </t>
    </r>
    <r>
      <rPr>
        <sz val="8"/>
        <color rgb="FF000000"/>
        <rFont val="Calibri (Cuerpo)"/>
      </rPr>
      <t>(Tasa de uso de recursos multiplicado por el recuso más alto utilizado en EP por los POAI 2009 - 2017)</t>
    </r>
  </si>
  <si>
    <t>AEEP - Aprovechamiento económico dl Espacio Público</t>
  </si>
  <si>
    <t>codigo_pd</t>
  </si>
  <si>
    <t>nombre_pd</t>
  </si>
  <si>
    <t>año</t>
  </si>
  <si>
    <t>codigo_entidad</t>
  </si>
  <si>
    <t>nombre_entidad</t>
  </si>
  <si>
    <t>clasificacion_entidad</t>
  </si>
  <si>
    <t>clasificacion_entidad_desc</t>
  </si>
  <si>
    <t>codigo_sector</t>
  </si>
  <si>
    <t>codigo_sector_desc</t>
  </si>
  <si>
    <t>estado_entidad</t>
  </si>
  <si>
    <t>valor_entidad</t>
  </si>
  <si>
    <t>valor_entidad_Constantes_2017</t>
  </si>
  <si>
    <t>codigo_componente_n1</t>
  </si>
  <si>
    <t>nombre_componente_n1</t>
  </si>
  <si>
    <t>codigo_componente_n2</t>
  </si>
  <si>
    <t>nombre_componente_n2</t>
  </si>
  <si>
    <t>codigo_proyecto</t>
  </si>
  <si>
    <t>nombre_proyecto</t>
  </si>
  <si>
    <t>valor_proyecto</t>
  </si>
  <si>
    <t>valor_proyecto_constantes_2017</t>
  </si>
  <si>
    <t>Bogotá positiva: para vivir mejor</t>
  </si>
  <si>
    <t>Personería Distrital</t>
  </si>
  <si>
    <t>Administración central</t>
  </si>
  <si>
    <t>Otras entidades distritales</t>
  </si>
  <si>
    <t>Informacion validada por la entidad</t>
  </si>
  <si>
    <t>Ciudad de derechos</t>
  </si>
  <si>
    <t>Toda la vida integralmente protegidos</t>
  </si>
  <si>
    <t>Protección y promoción de los Derechos Humanos</t>
  </si>
  <si>
    <t>Participación</t>
  </si>
  <si>
    <t>Control social al alcance de todas y todos</t>
  </si>
  <si>
    <t>Control social</t>
  </si>
  <si>
    <t>Gestión pública efectiva y transparente</t>
  </si>
  <si>
    <t>Servicios más cerca del ciudadano</t>
  </si>
  <si>
    <t>Personería a la calle</t>
  </si>
  <si>
    <t>Fortalecer y mejorar la infraestructura física, administrativa, tecnológica y del servicio de la Personería Distrital</t>
  </si>
  <si>
    <t>Desarrollo institucional integral</t>
  </si>
  <si>
    <t>Modernización procesos administrativos</t>
  </si>
  <si>
    <t>Sector Gestión pública</t>
  </si>
  <si>
    <t>Ciudad global</t>
  </si>
  <si>
    <t>Bogotá competitiva e internacional</t>
  </si>
  <si>
    <t>Presencia internacional de Bogotá y cooperación para el desarrollo</t>
  </si>
  <si>
    <t>Más y mejores servicios a la ciudadanía</t>
  </si>
  <si>
    <t>Ciudad digital</t>
  </si>
  <si>
    <t>Fortalecimiento de tecnologías de información y comunicaciones</t>
  </si>
  <si>
    <t>Coordinación de políticas de tecnologías de la información y comunicación (TIC)</t>
  </si>
  <si>
    <t>Comunicación al servicio de todas y todos</t>
  </si>
  <si>
    <t>Fortalecimiento de la comunicación organizacional del Distrito</t>
  </si>
  <si>
    <t>Fortalecimiento de la comunicación pública</t>
  </si>
  <si>
    <t>Gerencia jurídica pública integral</t>
  </si>
  <si>
    <t>Gerencia jurídica integral y transparente para el Distrito Capital</t>
  </si>
  <si>
    <t>Gestión documental integral</t>
  </si>
  <si>
    <t>Archivo de Bogotá, memoria viva</t>
  </si>
  <si>
    <t>Construcción, reforzamiento, restauración y dotación de la sede de la Alcaldía Mayor</t>
  </si>
  <si>
    <t>Sistema de mejoramiento de la gestión en la Secretaría General</t>
  </si>
  <si>
    <t>Fortalecimiento de la gestión pública del nuevo milenio</t>
  </si>
  <si>
    <t>Fortalecimiento tecnológico y ampliación de la capacidad instalada de la imprenta distrital</t>
  </si>
  <si>
    <t>Transformación de la organización distrital y fortalecimiento de la capacidad operativa de sus entidades centrales y descentralizadas</t>
  </si>
  <si>
    <t>Veeduría Distrital</t>
  </si>
  <si>
    <t>Consolidación de la Casa Ciudadana del Control Social y fortalecimiento del ejercicio cualificado del control social</t>
  </si>
  <si>
    <t>Desarrollo y fortalecimiento de prácticas para un buen gobierno</t>
  </si>
  <si>
    <t>Sector Gobierno, seguridad y convivencia</t>
  </si>
  <si>
    <t>Construcción de paz y reconciliación</t>
  </si>
  <si>
    <t>Implementación de una cultura de los derechos humanos en el Distrito Capital</t>
  </si>
  <si>
    <t>Atención integral a la población desplazada</t>
  </si>
  <si>
    <t>Programa de atención al proceso de desmovilización y reintegración en Bogotá, D. C.</t>
  </si>
  <si>
    <t>Diseño participativo del programa de desarrollo y paz en la región capital</t>
  </si>
  <si>
    <t>Atención a las victimas de violencias y delitos para la garantía de sus derechos</t>
  </si>
  <si>
    <t>Promoción de una cultura de paz, reconciliación y movilización social en Bogotá</t>
  </si>
  <si>
    <t>Diseño e implementación del Sistema Distrital de Atención al Migrante - Casa del Migrante</t>
  </si>
  <si>
    <t>Igualdad de oportunidades y de derechos para la inclusión de la población en condición de discapacidad</t>
  </si>
  <si>
    <t>Fortalecimiento de los espacios e instancias de participación de las personas con discapacidad con enfoque en derechos humanos</t>
  </si>
  <si>
    <t>Atención a jóvenes en situación de vulnerabilidad vinculados en actividades por la vida, la libertad y la seguridad</t>
  </si>
  <si>
    <t>Bogotá respeta la diversidad</t>
  </si>
  <si>
    <t>Promoción e implementación de acciones afirmativas para una Bogotá positiva e incluyente de la diversidad</t>
  </si>
  <si>
    <t>Fortalecimiento a organizaciones de comunidades negras para la construcción de la diversidad étnica y cultural con enfoque en D.H</t>
  </si>
  <si>
    <t>Derecho a la ciudad</t>
  </si>
  <si>
    <t>Bogotá segura y humana</t>
  </si>
  <si>
    <t>Fortalecimiento al programa vida sagrada y el desarme</t>
  </si>
  <si>
    <t>Fortalecimiento a la justicia formal de Bogotá D. C.</t>
  </si>
  <si>
    <t>Fortalecimiento de la resolución pacífica de los conflictos para la convivencia familiar, vecinal y comunitaria en Bogotá</t>
  </si>
  <si>
    <t>Creación y fortalecimiento del Centro de Estudio y Análisis en Convivencia y Seguridad Ciudadana de Bogotá</t>
  </si>
  <si>
    <t>Programa de reclusión, redención y reinserción, dirigido a las personas privadas de la libertad</t>
  </si>
  <si>
    <t>Amor por Bogotá</t>
  </si>
  <si>
    <t>Comunicación para una ciudad segura, humana, participativa y descentralizada</t>
  </si>
  <si>
    <t>Autorregulación y corresponsabilidad ciudadana</t>
  </si>
  <si>
    <t>Creación del Centro del Bicentenario: memoria, paz y reconciliación</t>
  </si>
  <si>
    <t>Fortalecer a las organizaciones en temas relacionados con la solidaridad y la convivencia</t>
  </si>
  <si>
    <t>Bogotá responsable ante el riesgo y las emergencias</t>
  </si>
  <si>
    <t>Dirección, control y supervisión del sistema integrado de seguridad y emergencias - NUSE 123 del Distrito Capital</t>
  </si>
  <si>
    <t>Descentralización</t>
  </si>
  <si>
    <t>Gestión distrital con enfoque territorial</t>
  </si>
  <si>
    <t>Articulación distrital y fortalecimiento local de la convivencia y la seguridad ciudadana</t>
  </si>
  <si>
    <t>Localidades efectivas</t>
  </si>
  <si>
    <t>Fortalecimiento de la gobernabilidad local</t>
  </si>
  <si>
    <t>Modernización de la infraestructura física de las sedes administrativas locales</t>
  </si>
  <si>
    <t>Gestión e implementación de la política de descentralización y desconcentración</t>
  </si>
  <si>
    <t>Acción política para la descentralización y desconcentración</t>
  </si>
  <si>
    <t>Fortalecimiento y mejoramiento de la infraestructura de tecnología de información y de comunicaciones</t>
  </si>
  <si>
    <t>Apoyo a la gestión institucional para el fortalecimiento de la infraestructura física y los equipamientos del sector gobierno</t>
  </si>
  <si>
    <t>Consolidación del sistema unificado de información sobre las relaciones políticas estratégicas del gobierno distrital</t>
  </si>
  <si>
    <t>Apoyo institucional para aumentar la eficiencia en la gestión del sector gobierno</t>
  </si>
  <si>
    <t>Fortalecimiento de la cultura organizacional</t>
  </si>
  <si>
    <t>Secretaría Distrital de Hacienda</t>
  </si>
  <si>
    <t>Sector Hacienda</t>
  </si>
  <si>
    <t>Comunicación al servicio de los ciudadanos</t>
  </si>
  <si>
    <t>Fortalecimiento del sistema de gestión del Concejo de Bogotá D. C.</t>
  </si>
  <si>
    <t>Implementación de un modelo de desarrollo organizacional en la SHD y el CAD</t>
  </si>
  <si>
    <t>Consolidación del sistema integral de gestión hacendaria</t>
  </si>
  <si>
    <t>Finanzas sostenibles</t>
  </si>
  <si>
    <t>Optimización de los ingresos distritales</t>
  </si>
  <si>
    <t>Gestión de ingresos y antievasión</t>
  </si>
  <si>
    <t>Fortalecimiento de la cultura tributaria y servicio al contribuyente</t>
  </si>
  <si>
    <t>Gestión fiscal responsable e innovadora</t>
  </si>
  <si>
    <t>Coordinación de inversiones de banca multilateral, y apoyo a proyectos de impacto distrital</t>
  </si>
  <si>
    <t>Diseño y desarrollo de estudios económicos y fiscales para la sostenibilidad de las finanzas distritales</t>
  </si>
  <si>
    <t>Tarjeta ciudadana Bogotá Capital</t>
  </si>
  <si>
    <t>Tecnologías de información y comunicación (TIC) para las finanzas distritales</t>
  </si>
  <si>
    <t>Fortalecimiento de la gestión de riesgo financiero y pasivos contingentes</t>
  </si>
  <si>
    <t>Secretaría de Educación del Distrito</t>
  </si>
  <si>
    <t>Sector Educación</t>
  </si>
  <si>
    <t>Bogotá bien alimentada</t>
  </si>
  <si>
    <t>Alimentación escolar en los colegios oficiales del Distrito Capital</t>
  </si>
  <si>
    <t>Educación de calidad y pertinencia para vivir mejor</t>
  </si>
  <si>
    <t>Incentivos económicos para promover la calidad de la educación en los colegios oficiales del Distrito</t>
  </si>
  <si>
    <t>Cualificación profesional y ampliación del horizonte cultural de docentes, coordinadores y rectores de los colegios oficiales</t>
  </si>
  <si>
    <t>Transformación pedagógica para la calidad de la educación del sistema educativo oficial</t>
  </si>
  <si>
    <t>Administración de la Red de Participación Educativa de Bogotá - REDP</t>
  </si>
  <si>
    <t>Fortalecimiento de la Red Distrital de Bibliotecas de Bogotá - Biblored</t>
  </si>
  <si>
    <t>Acceso y permanencia a la educación para todas y todos</t>
  </si>
  <si>
    <t>Gestión del proceso de matricula del sistema educativo oficial de Bogotá</t>
  </si>
  <si>
    <t>Fortalecimiento de la gestión institucional de la Secretaría de Educación Distrital</t>
  </si>
  <si>
    <t>Jóvenes con mejor educación media y mayores oportunidades en educación superior</t>
  </si>
  <si>
    <t>Gratuidad total en el sistema educativo oficial del Distrito Capital</t>
  </si>
  <si>
    <t>Apoyo a estudiantes de los colegios oficiales de Bogotá</t>
  </si>
  <si>
    <t>Nómina de colegios oficiales del Distrito Capital y bienestar de su recurso humano</t>
  </si>
  <si>
    <t>Subsidios a la demanda educativa</t>
  </si>
  <si>
    <t>Operación de colegios oficiales del Distrito Capital</t>
  </si>
  <si>
    <t>Mejoramiento de la infraestructura y dotación de colegios</t>
  </si>
  <si>
    <t>Dotación de la infraestructura educativa y administrativa de la Secretaría de Educación Distrital</t>
  </si>
  <si>
    <t>Construcción y conservación de la infraestructura del sector educativo oficial</t>
  </si>
  <si>
    <t>Promover los derechos humanos, la participación y la convivencia en el sistema educativo oficial</t>
  </si>
  <si>
    <t>Inclusión social de la diversidad y atención a población vulnerable en la escuela</t>
  </si>
  <si>
    <t>Sector Movilidad</t>
  </si>
  <si>
    <t>Sistema Integrado de Transporte Público</t>
  </si>
  <si>
    <t>Implementación del plan maestro de movilidad para Bogotá</t>
  </si>
  <si>
    <t>Tráfico eficiente</t>
  </si>
  <si>
    <t>Apoyo institucional en convenio con la Policía Nacional</t>
  </si>
  <si>
    <t>Modernización, expansión y mantenimiento del sistema integral de control de tránsito</t>
  </si>
  <si>
    <t>Promoción de la movilidad segura y prevención de la accidentalidad vial</t>
  </si>
  <si>
    <t>Ahora decidimos juntos</t>
  </si>
  <si>
    <t>Generar movilidad con seguridad comprometiendo al ciudadano en el conocimiento y cumplimiento de las normas de tránsito</t>
  </si>
  <si>
    <t>Fortalecimiento a los servicios concesionados</t>
  </si>
  <si>
    <t>Sistema distrital de información para la movilidad</t>
  </si>
  <si>
    <t>Sustanciación de procesos, recaudo y cobro de la cartera</t>
  </si>
  <si>
    <t>Sector Desarrollo económico, industria y turismo</t>
  </si>
  <si>
    <t>Implementación del Plan Maestro de Abastecimiento de Alimentos y Seguridad Alimentaría de Bogota, D. C., PMASAB</t>
  </si>
  <si>
    <t>Bogotá rural</t>
  </si>
  <si>
    <t>Fortalecimiento de la economía campesina en la ruralidad del Distrito Capital</t>
  </si>
  <si>
    <t>Fomento para el desarrollo económico</t>
  </si>
  <si>
    <t>Apoyo a iniciativas de desarrollo empresarial y formación para el trabajo</t>
  </si>
  <si>
    <t>Estudios, incentivos y acciones regulatorias para el desarrollo económico de la ciudad y la región</t>
  </si>
  <si>
    <t>Promoción de oportunidades de vinculación al primer empleo</t>
  </si>
  <si>
    <t>Banca capital</t>
  </si>
  <si>
    <t>Bogotá sociedad del conocimiento</t>
  </si>
  <si>
    <t>Desarrollo tecnológico sostenible e innovación y modernización de las actividades productivas</t>
  </si>
  <si>
    <t>Ampliación, promoción y mejoramiento de la oferta exportable</t>
  </si>
  <si>
    <t>Bogotá centro de negocios</t>
  </si>
  <si>
    <t>Idioma extranjero para población en edad de trabajar</t>
  </si>
  <si>
    <t>Invest in Bogotá</t>
  </si>
  <si>
    <t>Desarrollo económico local</t>
  </si>
  <si>
    <t>Secretaría Distrital del Hábitat</t>
  </si>
  <si>
    <t>Sector Hábitat</t>
  </si>
  <si>
    <t>Derecho a un techo</t>
  </si>
  <si>
    <t>Acciones y soluciones integrales de vivienda de interés social y prioritario</t>
  </si>
  <si>
    <t>Soluciones de vivienda para población en situación de desplazamiento</t>
  </si>
  <si>
    <t>Mejoremos el barrio</t>
  </si>
  <si>
    <t>Procesos integrales para el desarrollo de áreas de origen informal</t>
  </si>
  <si>
    <t>Transformación urbana positiva</t>
  </si>
  <si>
    <t>Corredor ecológico y recreativo de los cerros orientales</t>
  </si>
  <si>
    <t>Alianzas por el hábitat</t>
  </si>
  <si>
    <t>Control administrativo a la enajenación y arrendamiento de vivienda en el Distrito Capital</t>
  </si>
  <si>
    <t>Instrumentos de financiación para adquisición, construcción y mejoramiento de vivienda</t>
  </si>
  <si>
    <t>Información y comunicación del hábitat</t>
  </si>
  <si>
    <t>Sector Cultura, recreación y deporte</t>
  </si>
  <si>
    <t>Bogotá viva</t>
  </si>
  <si>
    <t>Concertación y formulación de las políticas públicas en recreación, deporte, actividad física y parques para Bogotá</t>
  </si>
  <si>
    <t>Políticas artísticas, culturales y del patrimonio para una ciudad de derechos</t>
  </si>
  <si>
    <t>Bogotá espacio de vida</t>
  </si>
  <si>
    <t>Construcción de escenarios y territorios culturales adecuados y próximos para la diversidad y la convivencia</t>
  </si>
  <si>
    <t>Amor por Bogotá: culturas para la ciudadanía activa, la inclusión y la paz</t>
  </si>
  <si>
    <t>Apropiación de la cultura científica para todos y todas</t>
  </si>
  <si>
    <t>Procesos de Participación en los campos del Arte, la Cultura y el patrimonio</t>
  </si>
  <si>
    <t>Comunicación e información del sector cultura, recreación y deporte de Bogotá</t>
  </si>
  <si>
    <t>Observación y reconocimiento de procesos culturales del Distrito Capital y su ciudadanía</t>
  </si>
  <si>
    <t>Desarrollo de la regulación y el control en el sector cultura, recreación y deporte</t>
  </si>
  <si>
    <t>Modernización y fortalecimiento de la infraestructura y la gestión institucional</t>
  </si>
  <si>
    <t>Desarrollo de procesos estratégicos para el fortalecimiento del sector cultura, recreación y deporte</t>
  </si>
  <si>
    <t>Sector Planeación</t>
  </si>
  <si>
    <t>Coordinación y seguimiento a la política pública para la garantía plena de los derechos de las personas LGBT</t>
  </si>
  <si>
    <t>Bogotá positiva con las mujeres y la equidad de género</t>
  </si>
  <si>
    <t>Coordinación y seguimiento a la política pública distrital de mujer y géneros</t>
  </si>
  <si>
    <t>Ordenamiento y articulación de las áreas de origen informal, en el marco del modelo de ciudad</t>
  </si>
  <si>
    <t>Formulación y seguimiento a los instrumentos de planeación para el desarrollo rural sostenible en el Distrito Capital</t>
  </si>
  <si>
    <t>Armonizar para ordenar</t>
  </si>
  <si>
    <t>Implementación del Sistema Distrital de Planeación</t>
  </si>
  <si>
    <t>Formulación y seguimiento a los instrumentos de planeamiento y gestión territorial para el suelo urbano y de expansión</t>
  </si>
  <si>
    <t>Articulación, seguimiento e instrumentación a las políticas y proyectos relacionados con los sistemas generales de la ciudad</t>
  </si>
  <si>
    <t>Articulación de las políticas socioeconómicas en los instrumentos de planeación en el Distrito Capital</t>
  </si>
  <si>
    <t>Región Capital</t>
  </si>
  <si>
    <t>Coordinación y liderazgo de la acción distrital para la región capital y la cooperación distrital</t>
  </si>
  <si>
    <t>Planeación y direccionamiento estratégico del sistema regional de ciencia tecnología e innovación</t>
  </si>
  <si>
    <t>Organizaciones y redes sociales</t>
  </si>
  <si>
    <t>Apoyo administrativo y logístico al Consejo Territorial de Planeación Distrital</t>
  </si>
  <si>
    <t>Estrategia de comunicaciones</t>
  </si>
  <si>
    <t>Tecnologías de la información y comunicación al servicio de la ciudad</t>
  </si>
  <si>
    <t>Fortalecimiento de la plataforma tecnológica de la SDP</t>
  </si>
  <si>
    <t>Consolidación del sistema de información integral para la planeación del Distrito -SIPD-</t>
  </si>
  <si>
    <t>Fortalecimiento del programa de gestión documental integral</t>
  </si>
  <si>
    <t>Calidad y fortalecimiento institucional</t>
  </si>
  <si>
    <t>Secretaría Distrital de Integración Social</t>
  </si>
  <si>
    <t>Sector Integración social</t>
  </si>
  <si>
    <t>Institucionalización de la política pública de seguridad alimentaria y nutricional</t>
  </si>
  <si>
    <t>Familias positivas: por el derecho a una vida libre de violencia y a una ciudad protectora</t>
  </si>
  <si>
    <t>Atención integral por la garantía de los derechos para una vejez digna en el Distrito Capital - Años Dorados</t>
  </si>
  <si>
    <t>Infancia y adolescencia feliz y protegida integralmente</t>
  </si>
  <si>
    <t>Jóvenes visibles y con derechos</t>
  </si>
  <si>
    <t>Adultez con oportunidades</t>
  </si>
  <si>
    <t>Investigación y desarrollo para la generación de conocimiento social y fortalecimiento de la innovación tecnológica</t>
  </si>
  <si>
    <t>Participación y redes sociales para escuchar las voces rurales y urbanas para la restitución y garantía de los derechos</t>
  </si>
  <si>
    <t>Sistema de gestión de calidad integral de servicios sociales en el Distrito para la garantía de los derechos</t>
  </si>
  <si>
    <t>Fortalecimiento de la gestión integral local</t>
  </si>
  <si>
    <t>Apoyo a la gestión y fortalecimiento del talento humano</t>
  </si>
  <si>
    <t>Fortalecimiento de la gestión institucional</t>
  </si>
  <si>
    <t>Departamento Administrativo del Servicio Civil Distrital</t>
  </si>
  <si>
    <t>Adecuación y fortalecimiento de la infraestructura física y tecnológica del DASC</t>
  </si>
  <si>
    <t>Fortalecimiento de una cultura ética y solidaria de los servidores públicos distritales</t>
  </si>
  <si>
    <t>Sector Ambiente</t>
  </si>
  <si>
    <t>Gestión para el desarrollo de la política distrital de educación ambiental</t>
  </si>
  <si>
    <t>En Bogotá se vive un mejor ambiente</t>
  </si>
  <si>
    <t>Conservación de la biodiversidad y de los ecosistemas del Distrito Capital</t>
  </si>
  <si>
    <t>Control ambiental e investigación de los recursos flora y fauna silvestre</t>
  </si>
  <si>
    <t>Control de deterioro ambiental en los componentes aire y paisaje</t>
  </si>
  <si>
    <t>Instrumentos de control ambiental a megaproyectos</t>
  </si>
  <si>
    <t>Manejo ambiental de territorios en riesgo de expansión en Bogotá D. C.</t>
  </si>
  <si>
    <t>Ambiente vital</t>
  </si>
  <si>
    <t>Manejo de ecosistemas y áreas protegidas del Distrito Capital</t>
  </si>
  <si>
    <t>Gestión ambiental para el desarrollo sostenible en el sector rural del Distrito Capital</t>
  </si>
  <si>
    <t>Planeación y gestión ambiental en el Distrito Capital</t>
  </si>
  <si>
    <t>Control a los factores que impactan la calidad del ambiente urbano</t>
  </si>
  <si>
    <t>Componente ambiental en la construcción de la región capital</t>
  </si>
  <si>
    <t>Gestión ambiental participativa y territorial</t>
  </si>
  <si>
    <t>Procesos de descentralización y desconcentración del sector ambiente en las localidades</t>
  </si>
  <si>
    <t>Comunicación transparente al servicio de los ciudadanos para la formación de una cultura ambiental</t>
  </si>
  <si>
    <t>Planeación y fortalecimiento de la gestión institucional</t>
  </si>
  <si>
    <t>Gestión legal ambiental para el Distrito Capital</t>
  </si>
  <si>
    <t>Espacio público como lugar de conciliación de derechos</t>
  </si>
  <si>
    <t>Fortalecimiento de la defensa judicial</t>
  </si>
  <si>
    <t>Pacto ético sobre el espacio público</t>
  </si>
  <si>
    <t>Sostenibilidad y gestión concertada de espacios públicos</t>
  </si>
  <si>
    <t>Saneamiento integral de la propiedad inmobiliaria distrital</t>
  </si>
  <si>
    <t>Escuela y observatorio del espacio público</t>
  </si>
  <si>
    <t>Apoyo, asistencia y asesoría en la gestión del espacio público</t>
  </si>
  <si>
    <t>Sistema de información de la propiedad inmobiliaria</t>
  </si>
  <si>
    <t>Centro de documentación y consulta del DADEP</t>
  </si>
  <si>
    <t>Gestión social y administrativa del patrimonio inmobiliario</t>
  </si>
  <si>
    <t>Unidad Administrativa Especial Cuerpo Oficial de Bomberos</t>
  </si>
  <si>
    <t>Modernización Cuerpo Oficial de Bomberos</t>
  </si>
  <si>
    <t>Instituto para la Economía Social</t>
  </si>
  <si>
    <t>Establecimientos públicos</t>
  </si>
  <si>
    <t>Desarrollo de redes de abastecimiento y administración de plazas de mercado distritales</t>
  </si>
  <si>
    <t>Alternativas productivas para la generación de ingresos para poblaciones vulnerables</t>
  </si>
  <si>
    <t>Misión Bogotá: formando para el futuro</t>
  </si>
  <si>
    <t>Formación y capacitación para el empleo de población informal y vulnerable</t>
  </si>
  <si>
    <t>Apoyo al emprendimiento empresarial en el sector informal y en poblaciones específicas</t>
  </si>
  <si>
    <t>Organización y regulación de actividades comerciales informales, desarrolladas en el espacio público</t>
  </si>
  <si>
    <t>Secretaría Distrital de Salud / Fondo Financiero Distrital de Salud</t>
  </si>
  <si>
    <t>Sector Salud</t>
  </si>
  <si>
    <t>Bogotá sana</t>
  </si>
  <si>
    <t>Salud a su casa</t>
  </si>
  <si>
    <t>Salud al colegio</t>
  </si>
  <si>
    <t>Vigilancia en salud pública</t>
  </si>
  <si>
    <t>Instituciones saludables y amigables</t>
  </si>
  <si>
    <t>Comunidades saludables</t>
  </si>
  <si>
    <t>Niñez bienvenida y protegida</t>
  </si>
  <si>
    <t>Fortalecimiento de la gestión distrital en la salud pública</t>
  </si>
  <si>
    <t>Salud al trabajo</t>
  </si>
  <si>
    <t>Garantía del aseguramiento y atención en salud</t>
  </si>
  <si>
    <t>Promoción y afiliación al régimen subsidiado y contributivo</t>
  </si>
  <si>
    <t>Atención a la población vinculada</t>
  </si>
  <si>
    <t>Gratuidad en salud</t>
  </si>
  <si>
    <t>Fortalecimiento y provisión de los servicios de salud</t>
  </si>
  <si>
    <t>Hemocentro distrital y banco de tejidos</t>
  </si>
  <si>
    <t>Redes sociales y de servicios (gestión integral de medicamentos)</t>
  </si>
  <si>
    <t>Desarrollo de la infraestructura hospitalaria</t>
  </si>
  <si>
    <t>Ampliación y mejoramiento de la atención prehospitalaria</t>
  </si>
  <si>
    <t>EPS distrital</t>
  </si>
  <si>
    <t>Plan maestro de equipamientos en salud</t>
  </si>
  <si>
    <t>Desarrollo del sistema de rectoría en salud</t>
  </si>
  <si>
    <t>Gestión del conocimiento y la innovación en salud</t>
  </si>
  <si>
    <t>Ciudad salud</t>
  </si>
  <si>
    <t>Participación social por el derecho a la salud</t>
  </si>
  <si>
    <t>Sistema de información en salud automatizado y en línea para Bogotá D. C.</t>
  </si>
  <si>
    <t>Fortalecimiento de la gestión y de la planeación en salud para Bogotá</t>
  </si>
  <si>
    <t>Diseño e implementación de la política pública del talento humano en salud</t>
  </si>
  <si>
    <t>Reducción del riesgo publico en los ámbitos urbano y regional</t>
  </si>
  <si>
    <t>Fortalecimiento de la capacidad técnica y social para la prevención y manejo del riesgo</t>
  </si>
  <si>
    <t>Coordinación y atención a situaciones de emergencia</t>
  </si>
  <si>
    <t>Recuperación de la zona de alto riesgo del sector Altos de la Estancia de la localidad de Ciudad Bolívar</t>
  </si>
  <si>
    <t>Atención de emergencias en el Distrito Capital</t>
  </si>
  <si>
    <t>Fortalecimiento de los comités locales de emergencia</t>
  </si>
  <si>
    <t>Fortalecimiento administrativo de la gestión integral del riesgo público</t>
  </si>
  <si>
    <t>Desarrollo y sostenibilidad de la infraestructura local</t>
  </si>
  <si>
    <t>Desarrollo y sostenibilidad de la infraestructura rural</t>
  </si>
  <si>
    <t>Infraestructura para el Sistema Integrado de Transporte Público</t>
  </si>
  <si>
    <t>Vías para la movilidad</t>
  </si>
  <si>
    <t>Infraestructura para la movilidad</t>
  </si>
  <si>
    <t>Espacio público para la inclusión</t>
  </si>
  <si>
    <t>Infraestructura para el espacio público</t>
  </si>
  <si>
    <t>Gestión de actuaciones urbanísticas</t>
  </si>
  <si>
    <t>Fortalecimiento institucional para el mejoramiento de la gestión del IDU</t>
  </si>
  <si>
    <t>Fondo de Prestaciones Económicas, Cesantías y Pensiones</t>
  </si>
  <si>
    <t>Gestión de pensiones</t>
  </si>
  <si>
    <t>Titulación de predios y ejecución de obras de urbanismo</t>
  </si>
  <si>
    <t>Reasentamiento de hogares localizados en zonas de alto riesgo no mitigable</t>
  </si>
  <si>
    <t>Mejoramiento de vivienda en sus condiciones físicas y de titularidad</t>
  </si>
  <si>
    <t>Coordinación del programa de mejoramiento integral de barrios</t>
  </si>
  <si>
    <t>Fortalecimiento institucional para aumentar la eficiencia de la gestión</t>
  </si>
  <si>
    <t>Instituto Distrital de Recreación y Deporte</t>
  </si>
  <si>
    <t>Deporte con altura</t>
  </si>
  <si>
    <t>Recreación vital</t>
  </si>
  <si>
    <t>Construcción, adecuación y mejoramiento de parques y escenarios</t>
  </si>
  <si>
    <t>Sostenibilidad integral del sistema distrital de parques y escenarios</t>
  </si>
  <si>
    <t>Construcción de escenario multipropósito para eventos artísticos y culturales en Bogotá, D. C.</t>
  </si>
  <si>
    <t>Apoyo institucional</t>
  </si>
  <si>
    <t>Instituto Distrital del Patrimonio Cultural</t>
  </si>
  <si>
    <t>Divulgación del patrimonio y expresiones culturales</t>
  </si>
  <si>
    <t>Conservación del patrimonio y paisajes culturales</t>
  </si>
  <si>
    <t>Fortalecimiento de la infraestructura física de los escenarios culturales</t>
  </si>
  <si>
    <t>Instituto Distrital para la Protección de la Niñez y la Juventud</t>
  </si>
  <si>
    <t>Comedores comunitarios: Primer paso del proceso educativo de los sectores más vulnerables</t>
  </si>
  <si>
    <t>Atención alimenticia a los asistidos</t>
  </si>
  <si>
    <t>Atención integral y educación especial a la niñez en situación de vida en calle, alto riesgo y abandono</t>
  </si>
  <si>
    <t>Atención integral y educación especial a jóvenes en situación de vida en calle, pandilleros y en alto riesgo</t>
  </si>
  <si>
    <t>Capacitación y generación de oportunidades de ingreso para mujeres madres en situación de pobreza extrema</t>
  </si>
  <si>
    <t>Generación de ingresos y oportunidades como herramienta de recuperación para la juventud en alta vulnerabilidad social</t>
  </si>
  <si>
    <t>Sistemática, investigación del fenómeno callejero</t>
  </si>
  <si>
    <t>Modernización y fortalecimiento de las tecnologías de información y comunicaciones TIC</t>
  </si>
  <si>
    <t>Fortalecimiento de la infraestructura física de las unidades educativas y las dependencias</t>
  </si>
  <si>
    <t>Servicios de apoyo operativo y de seguridad a las unidades educativas y dependencias</t>
  </si>
  <si>
    <t>Desarrollo y promoción de prácticas artísticas y culturales en el Distrito Capital</t>
  </si>
  <si>
    <t>Dotación, adecuación y mantenimiento de la infraestructura física, técnica e informática</t>
  </si>
  <si>
    <t>Formación para la democracia</t>
  </si>
  <si>
    <t>Fomento de las prácticas artísticas</t>
  </si>
  <si>
    <t>Fomento de la música sinfónica</t>
  </si>
  <si>
    <t>Mantenimiento y sostenimiento de la infraestructura cultural pública</t>
  </si>
  <si>
    <t>Fondo de Vigilancia y Seguridad</t>
  </si>
  <si>
    <t>Implementación y desarrollo de infraestructura militar para la seguridad de Bogotá D. C.</t>
  </si>
  <si>
    <t>Fortalecimiento del sistema de seguridad y vigilancia de las entidades del Distrito</t>
  </si>
  <si>
    <t>Fortalecimiento de los organismos de la policía judicial para incrementar la seguridad y la investigación</t>
  </si>
  <si>
    <t>Capacitación, bienestar y vivienda para el personal de la Policía Metropolitana de Bogotá</t>
  </si>
  <si>
    <t>Apoyo para la convivencia en Bogotá</t>
  </si>
  <si>
    <t>Fortalecimiento integral de la infraestructura física para la policía metropolitana</t>
  </si>
  <si>
    <t>Construcción, dotación y sostenimiento de Unidades Permanentes de Justicia - UPJ</t>
  </si>
  <si>
    <t>Prevención de conflictos urbanos, las violencias y el delito</t>
  </si>
  <si>
    <t>Fortalecimiento de medios de transporte destinados a la prevención y la seguridad</t>
  </si>
  <si>
    <t>Apoyo a los programas especiales que garanticen la presencia policial en la ciudad</t>
  </si>
  <si>
    <t>Mejoramiento de programas de vigilancia y comunicaciones para la seguridad en Bogotá</t>
  </si>
  <si>
    <t>Adecuación logística e informática de la policía y el desarrollo institucional del FVS</t>
  </si>
  <si>
    <t>Adquisición de equipo técnico y desarrollo de actividades de inteligencia policial</t>
  </si>
  <si>
    <t>Apoyo logístico de gestores de convivencia del Distrito Capital</t>
  </si>
  <si>
    <t>Número Único de Seguridad y Emergencias (NUSE 123)</t>
  </si>
  <si>
    <t>Consolidación del sistema distrital para la gestión pública de la convivencia y la seguridad ciudadana</t>
  </si>
  <si>
    <t>Adquirir y mejorar la infraestructura y equipamiento de sedes del sector gobierno</t>
  </si>
  <si>
    <t>Jardín Botánico José Celestino Mutis</t>
  </si>
  <si>
    <t>Investigación y formación para el aprovechamiento de los usos potenciales de especies vegetales andinas y exóticas de clima frío a través de cultivos urbanos</t>
  </si>
  <si>
    <t>Procesos de educación y cultura para la conservación y uso sostenible de la biodiversidad del Distrito Capital</t>
  </si>
  <si>
    <t>Restauración, rehabilitación y/o recuperación ecológica de áreas alteradas en el Distrito Capital y la región</t>
  </si>
  <si>
    <t>Planificación y fomento de la arborización de la ciudad, para un mejor hábitat</t>
  </si>
  <si>
    <t>Uso sostenible de los recursos vegetales del Distrito Capital y la región</t>
  </si>
  <si>
    <t>Conservación de la flora de bosque andino y páramo del Distrito Capital y la región</t>
  </si>
  <si>
    <t>Fortalecimiento institucional del Jardín Botánico José Celestino Mutis</t>
  </si>
  <si>
    <t>Procesos de comunicación para el posicionamiento y fortalecimiento institucional del Jardín Botánico José Celestino Mutis</t>
  </si>
  <si>
    <t>Instituto para la Investigación Educativa y el Desarrollo Pedagógico</t>
  </si>
  <si>
    <t>Investigación e innovación educativa y pedagógica para mejorar la calidad en el campo de la educación</t>
  </si>
  <si>
    <t>Instituto Distrital de la Participación y Acción Comunal</t>
  </si>
  <si>
    <t>Centros comunitarios LGBT</t>
  </si>
  <si>
    <t>Bogotá una casa de igualdad de oportunidades</t>
  </si>
  <si>
    <t>Escuela de participación y gestión social</t>
  </si>
  <si>
    <t>Comunicación para la participación de todos y todas</t>
  </si>
  <si>
    <t>Participación en los procesos de planeación y presupuestación</t>
  </si>
  <si>
    <t>Sistema distrital de participación</t>
  </si>
  <si>
    <t>Participación en línea</t>
  </si>
  <si>
    <t>Fortalecimiento de las organizaciones sociales</t>
  </si>
  <si>
    <t>Obras con participación ciudadana</t>
  </si>
  <si>
    <t>Fortalecimiento y control de la organización comunal</t>
  </si>
  <si>
    <t>Apoyo a los procesos de planeación y gestión local</t>
  </si>
  <si>
    <t>Modernización tecnológica y de comunicaciones</t>
  </si>
  <si>
    <t>Gestión del desarrollo organizacional y fortalecimiento institucional</t>
  </si>
  <si>
    <t>Bogotá internacional, turística y atractiva</t>
  </si>
  <si>
    <t>Fortalecimiento de la productividad y la competitividad en el sector turístico de Bogotá en su entorno regional</t>
  </si>
  <si>
    <t>Actualización mapa digital de Bogotá D. C.</t>
  </si>
  <si>
    <t>Unificación y materialización de nomenclatura de Bogotá D. C.</t>
  </si>
  <si>
    <t>Fortalecimiento y modernización tecnológica de la UAECD</t>
  </si>
  <si>
    <t>Modernización institucional</t>
  </si>
  <si>
    <t>Actualización y conservación catastral de Bogotá, D. C.</t>
  </si>
  <si>
    <t>Recuperación, rehabilitación y mantenimiento de la malla vial</t>
  </si>
  <si>
    <t>Fortalecimiento y desarrollo institucional</t>
  </si>
  <si>
    <t>Unidad Administrativa Especial de Servicios Públicos</t>
  </si>
  <si>
    <t>Gestión para el servicio de alumbrado público en Bogotá, D. C.</t>
  </si>
  <si>
    <t>Gestión para los servicios funerarios distritales</t>
  </si>
  <si>
    <t>Gestión integral de residuos sólidos para el Distrito Capital y la región</t>
  </si>
  <si>
    <t>Gestión institucional</t>
  </si>
  <si>
    <t>Universidad Distrital Francisco José de Caldas</t>
  </si>
  <si>
    <t>Promoción de la investigación y desarrollo científico</t>
  </si>
  <si>
    <t>Desarrollo y fortalecimiento doctorados y maestrías</t>
  </si>
  <si>
    <t>Dotación de laboratorios Universidad Distrital</t>
  </si>
  <si>
    <t>Dotación y actualización biblioteca</t>
  </si>
  <si>
    <t>Sistema integral de información</t>
  </si>
  <si>
    <t>Construcción nueva sede universitaria Ciudadela El Porvenir - Bosa</t>
  </si>
  <si>
    <t>Mejoramiento y ampliación de la infraestructura física de la Universidad</t>
  </si>
  <si>
    <t>Contraloría Distrital</t>
  </si>
  <si>
    <t>Promover cultura de la participación y el control fiscal</t>
  </si>
  <si>
    <t>Renovación e implementación de la plataforma tecnológica para el soporte de la participación ciudadana y el control fiscal en la Contraloría de Bogotá, D. C.</t>
  </si>
  <si>
    <t>Adquirir, adecuar y remodelar áreas de trabajo</t>
  </si>
  <si>
    <t>Dotar a la Contraloría de Bogotá del equipamiento para el fortalecimiento de la territorialización del control fiscal</t>
  </si>
  <si>
    <t>Implementación del sistema de gestión documental y archivos en la Secretaría General</t>
  </si>
  <si>
    <t>Fortalecimiento institucional de la Veeduría Distrital</t>
  </si>
  <si>
    <t>Fortalecer el acceso al sistema distrital de justicia formal e informal para la convivencia pacífica</t>
  </si>
  <si>
    <t>Evaluación e incentivos económicos para promover la calidad de la educación en los colegios oficiales del Distrito</t>
  </si>
  <si>
    <t>Fomento del conocimiento en ciencia y tecnología de la comunidad educativa del Distrito Capital para incrementar su competitividad</t>
  </si>
  <si>
    <t>Gestión de la Información, Divulgación y Comunicaciones de la Secretaría de Educación del Distrito</t>
  </si>
  <si>
    <t>Organización de la gestión interinstitucional para la modernización y funcionamiento integral y participativo del sistema educativo distrital</t>
  </si>
  <si>
    <t>Coordinación y seguimiento a la implementación de las políticas públicas distritales de Mujeres y Equidad de Género y para la Garantía plena de los Derechos de las personas de los sectores LGBT</t>
  </si>
  <si>
    <t>Coordinación de los procesos de formulación de las políticas socioeconómicas y su articulación con los instrumentos de planeación, en el contexto regional</t>
  </si>
  <si>
    <t>Articulación, seguimiento, instrumentación a las políticas y proyectos relacionados con la planeación y gestión territorial</t>
  </si>
  <si>
    <t>Mejoramiento de vivienda en sus condiciones físicas</t>
  </si>
  <si>
    <t>Obras de intervención física a escala barrial</t>
  </si>
  <si>
    <t>Realización de actividades artísticas y culturales</t>
  </si>
  <si>
    <t>Apoyo a procesos organizativos y participativos de grupos étnicos</t>
  </si>
  <si>
    <t>Fortalecimiento de comunidades y organizaciones afrocolombianas</t>
  </si>
  <si>
    <t>Fortalecimiento y apoyo a los procesos de participación juvenil de la ciudad</t>
  </si>
  <si>
    <t>Procesos Participativos para la Gestión Ambiental y la Descentralización de La SDA en las Localidades</t>
  </si>
  <si>
    <t>Capacitación y generación de oportunidades de ingreso a mujeres en pobreza extrema y atención al habitante de la calle</t>
  </si>
  <si>
    <t>Instituto Distrital de las Artes</t>
  </si>
  <si>
    <t>Fomento a las prácticas artísticas</t>
  </si>
  <si>
    <t>MANTENIMIENTO Y SOSTENIMIENTO DE LOS ESCENARIOS CULTURALES PÚBLICOS.</t>
  </si>
  <si>
    <t>PLANEACIÓN, GESTIÓN, ADECUACIÓN, DOTACIÓN, OPERACIÓN, MANTENIMIENTO, PROGRAMACIÓN, DIVULGACIÓN Y SOSTENIBILIDAD DEL TEATRO MAYOR Y EL TEATRO ESTUDIO DEL CENTRO CULTURAL BIBLIOTECA PÚBLICA JULIO MARIO SANTO DOMINGO</t>
  </si>
  <si>
    <t>Comunicaciones Instituto Distrital de las Artes</t>
  </si>
  <si>
    <t>Modernización y fortalecimiento de la infraestructura y la gestión del Instituto Distrital de las Artes - IDARTES</t>
  </si>
  <si>
    <t>Tarjeta ciudadana multiservicios, Bogotá Capital</t>
  </si>
  <si>
    <t>Adquisición de predios localizados en zonas de alto riesgo no mitigable excluidos del programa de reasentamientos</t>
  </si>
  <si>
    <t>Planeación, gestión, operación y sostenibilidad del Teatro Mayor y el Teatro Estudio Julio Mario Santodomingo</t>
  </si>
  <si>
    <t>Mitigación de riesgos en zonas  alto impacto</t>
  </si>
  <si>
    <t>Bogotá Humana</t>
  </si>
  <si>
    <t>Una Bogotá que defiende y fortalece lo público</t>
  </si>
  <si>
    <t>Transparencia, probidad, lucha contra la corrupción y control social efectivo e incluyente</t>
  </si>
  <si>
    <t>Construcción de ciudadano en sus derechos y deberes</t>
  </si>
  <si>
    <t>Protección a los derechos de las víctimas</t>
  </si>
  <si>
    <t>Defensa del consumidor</t>
  </si>
  <si>
    <t>Fortalecimiento de la función administrativa y desarrollo institucional</t>
  </si>
  <si>
    <t>Modernizar y fortalecer los procesos misionales y de apoyo de la Personería de Bogotá</t>
  </si>
  <si>
    <t>Una ciudad que supera la segregación y la discriminación: el ser humano en el centro de las preocupaciones del desarrollo</t>
  </si>
  <si>
    <t>Bogotá Humana por la dignidad de las víctimas</t>
  </si>
  <si>
    <t>Asistencia, atención y reparación integral a las víctimas del conflicto armado interno en Bogotá, D.C.</t>
  </si>
  <si>
    <t>Fortalecimiento de la función disciplinaria y del control ciudadano para la lucha contra la corrupción y la mejora de la gestión</t>
  </si>
  <si>
    <t>Fortalecimiento de la transparencia y la eficiencia de la gestión pública distrital</t>
  </si>
  <si>
    <t>Bogotá, ciudad de memoria, paz y reconciliación</t>
  </si>
  <si>
    <t>Inclusión, reparación y reconocimiento de los derechos de las víctimas para la paz y la reconciliación.</t>
  </si>
  <si>
    <t>Conservación, adecuación y dotación de la infraestructura física de la Secretaría General de la Alcaldía Mayor de Bogotá D.C.</t>
  </si>
  <si>
    <t>Comunicación humana para el desarrollo y fortalecimiento de lo público</t>
  </si>
  <si>
    <t>Gerencia jurídica garante de derechos</t>
  </si>
  <si>
    <t>Servicios a la ciudadanía con calidad humana</t>
  </si>
  <si>
    <t>Consolidación de la Infraestructura tecnológica y de comunicaciones para la modernización de la Secretaría General</t>
  </si>
  <si>
    <t>Fortalecimiento de la gestión pública distrital</t>
  </si>
  <si>
    <t>Desarrollo integral y mejoramiento de la gestión en la administración distrital</t>
  </si>
  <si>
    <t>Archivo de Bogotá: Por una memoria diversa e incluyente</t>
  </si>
  <si>
    <t>TIC para Gobierno Digital, Ciudad Inteligente y sociedad del conocimiento y del emprendimiento</t>
  </si>
  <si>
    <t>TIC para el desarrollo de un gobierno digital, una ciudad inteligente y una sociedad del conocimiento y del emprendimiento</t>
  </si>
  <si>
    <t>Bogotá Humana Internacional</t>
  </si>
  <si>
    <t>Bogotá humana internacional</t>
  </si>
  <si>
    <t>Fortalecimiento de la capacidad institucional para identificar, prevenir y resolver problemas de corrupción y para identificar oportunidades de probidad</t>
  </si>
  <si>
    <t>Promoción de la Cultura Ciudadana y de la Legalidad, Viendo por Bogotá</t>
  </si>
  <si>
    <t>Bogotá promueve el control social para el cuidado de lo público y lo articula al control preventivo</t>
  </si>
  <si>
    <t>Lucha contra distintos tipos de discriminación y violencias por condición, situación, identidad, diferencia, diversidad o etapa del ciclo vital</t>
  </si>
  <si>
    <t>Reducción de la discriminación y violencias por orientaciones sexuales e identidad de género para el ejercicio efectivo de los derechos de los sectores LGBTI</t>
  </si>
  <si>
    <t>Reconocimiento, caracterización y visibilización de los grupos étnicos residentes en el Distrito Capital</t>
  </si>
  <si>
    <t>Bogotá, un territorio que defiende, protege y promueve los derechos humanos</t>
  </si>
  <si>
    <t>Promoción de los sistemas de justicia propia y ordinaria y de los espacios de concertación e interlocución con los grupos étnicos en Bogotá, D. C.</t>
  </si>
  <si>
    <t>Plan integral de prevención y protección de lideresas, líderes víctimas y defensoras y defensores de Derechos Humanos en el Distrito Capital: Territorios de protección de la vida y construcción de paz</t>
  </si>
  <si>
    <t>Bogotá Humana apropia de manera práctica los Derechos a través de la difusión y formación en Derechos Humanos</t>
  </si>
  <si>
    <t>Plan de prevención y protección a mujeres.</t>
  </si>
  <si>
    <t>Articulación de la política y fortalecimiento del Sistema Integral de responsabilidad penal adolescente en el Distrito</t>
  </si>
  <si>
    <t>Fortalecimiento del acceso a la justicia formal y promoción de la justicia no formal y comunitaria</t>
  </si>
  <si>
    <t>Fortalecimiento de las capacidades de gestión y coordinación del nivel central y las localidades desde los territorios</t>
  </si>
  <si>
    <t>Fortalecimiento a la Gobernabilidad democrática local</t>
  </si>
  <si>
    <t>Territorios de vida y paz con prevención del delito</t>
  </si>
  <si>
    <t>Convivencia y seguridad para la construcción de una ciudad humana</t>
  </si>
  <si>
    <t>Dignificación de las personas privadas de la libertad a través de los procesos de reclusión, redención de pena y reinserción en la Cárcel Distrital de Bogotá</t>
  </si>
  <si>
    <t>Programa de atención al proceso de reintegración de la población desmovilizada en Bogotá</t>
  </si>
  <si>
    <t>Fortalecimiento de la seguridad ciudadana</t>
  </si>
  <si>
    <t>Fortalecimiento del centro de estudio y análisis en convivencia y seguridad ciudadana</t>
  </si>
  <si>
    <t>Apoyo para el fortalecimiento de la función administrativa y desarrollo institucional</t>
  </si>
  <si>
    <t>Promoción de la comunicación y la información pública para una Bogotá segura y humana</t>
  </si>
  <si>
    <t>Agenciamiento político de las relaciones de la Administración Distrital con actores políticos, sociales y gubernamentales del ámbito nacional, regional, distrital y local para fortalecer la gobernabilidad</t>
  </si>
  <si>
    <t>Fortalecimiento de la infraestructura de tecnología de información y comunicaciones</t>
  </si>
  <si>
    <t>Transparencia, probidad y anticorrupción en la Secretaría Distrital de Hacienda</t>
  </si>
  <si>
    <t>Coordinación de Inversiones de Banca Multilateral</t>
  </si>
  <si>
    <t>Estudios para el fortalecimiento de las finanzas distritales</t>
  </si>
  <si>
    <t>Fortalecimiento de la Gestión Integral del Riesgo</t>
  </si>
  <si>
    <t>Comunicación participativa y eficiente</t>
  </si>
  <si>
    <t>Control y Servicios Tributarios</t>
  </si>
  <si>
    <t>Fortalecimiento de la gestión y depuración de la cartera distrital</t>
  </si>
  <si>
    <t>Fortalecimiento institucional de la Secretaria Distrital de Hacienda</t>
  </si>
  <si>
    <t>Fortalecimiento a la gestión institucional del Concejo de Bogotá</t>
  </si>
  <si>
    <t>Gestión integral de TIC - Bogotá Humana</t>
  </si>
  <si>
    <t>Garantía del desarrollo integral de la primera infancia</t>
  </si>
  <si>
    <t>Prejardín, Jardín y Transición: Preescolar de Calidad en el Sistema Educativo Oficial</t>
  </si>
  <si>
    <t>Construcción de saberes. Educación incluyente, diversa y de calidad para disfrutar y aprender</t>
  </si>
  <si>
    <t>Hábitat escolar</t>
  </si>
  <si>
    <t>Enfoques Diferenciales</t>
  </si>
  <si>
    <t>Jornada educativa de 40 horas semanales para la excelencia académica y la formación integral, y jornadas únicas</t>
  </si>
  <si>
    <t>Resignificación de las miradas de la educación</t>
  </si>
  <si>
    <t>Media fortalecida y mayor acceso a la educación superior</t>
  </si>
  <si>
    <t>Diálogo social y participación de la comunidad educativa</t>
  </si>
  <si>
    <t>Pensar la educación</t>
  </si>
  <si>
    <t>Maestros empoderados, con bienestar y mejor formación</t>
  </si>
  <si>
    <t>Niños y niñas estudiando</t>
  </si>
  <si>
    <t>Administración del talento humano</t>
  </si>
  <si>
    <t>Tecnologías de la información y las comunicaciones</t>
  </si>
  <si>
    <t>Educación para la ciudadanía y la convivencia</t>
  </si>
  <si>
    <t>Mejor gestión</t>
  </si>
  <si>
    <t>Fortalecimiento académico</t>
  </si>
  <si>
    <t>Fortalecimiento de la transparencia</t>
  </si>
  <si>
    <t>Un territorio que enfrenta el cambio climático y se ordena alrededor del agua</t>
  </si>
  <si>
    <t>Movilidad Humana</t>
  </si>
  <si>
    <t>Soberanía y seguridad alimentaria y nutricional</t>
  </si>
  <si>
    <t>Disponibilidad y acceso a los alimentos en mercado interno a través del abastecimiento</t>
  </si>
  <si>
    <t>Ruralidad humana</t>
  </si>
  <si>
    <t>Proyecto agrario de sustentabilidad campesina distrital</t>
  </si>
  <si>
    <t>Ciencia, tecnología e innovación para avanzar en el desarrollo de la ciudad</t>
  </si>
  <si>
    <t>Fomento de la investigación básica y aplicada para fortalecer la productividad empresarial y cooperativa</t>
  </si>
  <si>
    <t>Apoyo a la economía popular, emprendimiento y productividad</t>
  </si>
  <si>
    <t>Potenciar zonas de concentración de economía popular</t>
  </si>
  <si>
    <t>Banca para la economía popular</t>
  </si>
  <si>
    <t>Fortalecimiento de las iniciativas de emprendimiento</t>
  </si>
  <si>
    <t>Bogotá productiva y competitiva en la economía internacional</t>
  </si>
  <si>
    <t>Trabajo decente y digno</t>
  </si>
  <si>
    <t>Articulación para la generación de trabajo digno y decente</t>
  </si>
  <si>
    <t>Planeación, difusión, seguimiento y evaluación para la garantía de derechos</t>
  </si>
  <si>
    <t>Centro de pensamiento en economía urbana</t>
  </si>
  <si>
    <t>Vivienda y hábitat humanos</t>
  </si>
  <si>
    <t>Mejoramiento integral de barrios de origen informal</t>
  </si>
  <si>
    <t>Mecanismos para la producción de suelo para Vivienda de Interés Prioritario</t>
  </si>
  <si>
    <t>Implementación de instrumentos de gestión y financiación para la producción de Vivienda de Interés Prioritario</t>
  </si>
  <si>
    <t>Formulación y seguimiento de la política y la gestión social del hábitat y vivienda</t>
  </si>
  <si>
    <t>Revitalización del centro ampliado</t>
  </si>
  <si>
    <t>Estructuración de proyectos de revitalización</t>
  </si>
  <si>
    <t>Recuperación, rehabilitación y restauración de la estructura ecológica principal y de los espacios del agua</t>
  </si>
  <si>
    <t>Control a los procesos de enajenación y arriendo de vivienda</t>
  </si>
  <si>
    <t>Redefinición del modelo de ocupación de las franjas de transición urbano - rural</t>
  </si>
  <si>
    <t>Estrategia territorial regional frente al cambio climático</t>
  </si>
  <si>
    <t>Diseño e implementación de programas de construcción sostenible</t>
  </si>
  <si>
    <t>Implementación de Mecanismos para una gestión transparente</t>
  </si>
  <si>
    <t>Fortalecimiento de la gestión pública</t>
  </si>
  <si>
    <t>Implementación de estrategias de comunicación social y transparente</t>
  </si>
  <si>
    <t>Apoyo al proceso de producción de Vivienda de Interés Prioritario</t>
  </si>
  <si>
    <t>Libertades y derechos culturales y deportivos para la Primera Infancia y la familia</t>
  </si>
  <si>
    <t>Jornada escolar 40 horas</t>
  </si>
  <si>
    <t>Bogotá reconoce y apropia la diversidad y la interculturalidad</t>
  </si>
  <si>
    <t>Ejercicio de las libertades culturales y deportivas</t>
  </si>
  <si>
    <t>Gestión cultural local</t>
  </si>
  <si>
    <t>Fortalecimiento de la red de bibliotecas y fomento o valoración a la lectura</t>
  </si>
  <si>
    <t>La recreación, el deporte y la actividad física incluyente, equitativa y no segregada.</t>
  </si>
  <si>
    <t>Oportunidades para el ejercicio de los derechos culturales</t>
  </si>
  <si>
    <t>Territorios culturales y revitalizados / Equipamientos y corredores culturales</t>
  </si>
  <si>
    <t>Ciudadanías juveniles</t>
  </si>
  <si>
    <t>Bogotá Humana: participa y decide</t>
  </si>
  <si>
    <t>Transformaciones culturales hacia una nueva ciudadanía</t>
  </si>
  <si>
    <t>Formalización y fortalecimiento de las entidades sin ánimo de lucro con fines culturales, recreativos y deportivos del Distrito Capital</t>
  </si>
  <si>
    <t>Participación cultural y deportiva incidente y decisoria</t>
  </si>
  <si>
    <t>Construcción de conocimiento para la participación ciudadana</t>
  </si>
  <si>
    <t>Fortalecimiento de la transparencia, la probidad y el control social en la gestión de la cultura, la recreación, el deporte y la actividad física.</t>
  </si>
  <si>
    <t>Fortalecimiento sectorial e institucional para la cultura, la recreación y el deporte</t>
  </si>
  <si>
    <t>Coordinación de la Política pública de garantía de derechos de las personas lesbianas, gays, transgeneristas, y otras identidades de género y orientaciones sexuales</t>
  </si>
  <si>
    <t>Generación de procesos de seguimiento y evaluación de las políticas poblacionales con el fin de producir información estratégica para la formulación y el diseño de acciones que contribuyan a superar la segregación social y la discriminación</t>
  </si>
  <si>
    <t>Evaluación y seguimiento de políticas públicas sectoriales para identificar y promover la innovación social en la gestión de lo público</t>
  </si>
  <si>
    <t>Estudios y modelaciones económicas para la estructuración de proyectos urbanos</t>
  </si>
  <si>
    <t>Planificación urbanística e instrumentos de gestión territorial para contribuir en la reducción de la segregación socio-espacial en Bogotá D.C.</t>
  </si>
  <si>
    <t>Formulación de las intervenciones urbanas para la organización sostenible del territorio</t>
  </si>
  <si>
    <t>Planificación urbanística e instrumentos de gestión territorial para contribuir en la adaptación al cambio climático en Bogotá D.C.</t>
  </si>
  <si>
    <t>Bogotá, territorio en la región</t>
  </si>
  <si>
    <t>Fortalecimiento institucional para la integración regional</t>
  </si>
  <si>
    <t>Consolidación de la información estratégica e integral para la planeación del Distrito</t>
  </si>
  <si>
    <t>Secretaría Distrital de la Mujer</t>
  </si>
  <si>
    <t>Sector Mujeres</t>
  </si>
  <si>
    <t>Bogotá Humana con igualdad de oportunidades y equidad de género para las mujeres</t>
  </si>
  <si>
    <t>Litigio y justicia integral para las mujeres</t>
  </si>
  <si>
    <t>Gestión estratégica del conocimiento de la Política Pública de Mujeres y Equidad de Género en el Distrito Capital</t>
  </si>
  <si>
    <t>20 Casas de Igualdad de oportunidades para el ejercicio de derechos de las mujeres en el D.C.</t>
  </si>
  <si>
    <t>Gobierno, transparencia y probidad</t>
  </si>
  <si>
    <t>Desarrollo integral de la primera infancia en Bogotá</t>
  </si>
  <si>
    <t>Construcciones dignas adecuadas y seguras</t>
  </si>
  <si>
    <t>Atención integral a personas con discapacidad, familias y cuidadores: cerrando brechas</t>
  </si>
  <si>
    <t>Atención integral para personas mayores: disminuyendo la discriminación y la segregación socioeconómica</t>
  </si>
  <si>
    <t>Generación de capacidades para el desarrollo de personas en prostitución o habitantes de calle</t>
  </si>
  <si>
    <t>Promoción del ejercicio y goce de los derechos de personas LGBTI</t>
  </si>
  <si>
    <t>Protección integral y desarrollo de capacidades de niños, niñas y adolescentes</t>
  </si>
  <si>
    <t>Jóvenes activando su ciudadanía</t>
  </si>
  <si>
    <t>Relaciones libres de violencias para y con las familias de Bogotá</t>
  </si>
  <si>
    <t>Alimentando capacidades: Desarrollo de habilidades y apoyo alimentario para superar condiciones de vulnerabilidad</t>
  </si>
  <si>
    <t>Gestión integral de riesgos</t>
  </si>
  <si>
    <t>Atención y acciones humanitarias para emergencias de origen social y natural</t>
  </si>
  <si>
    <t>Fortalecimiento de la gestión local para el desarrollo humano en Bogotá</t>
  </si>
  <si>
    <t>Servicios de apoyo para garantizar la prestación de los servicios sociales</t>
  </si>
  <si>
    <t>Adopción de un modelo de desarrollo organizacional para el talento humano</t>
  </si>
  <si>
    <t>Políticas Humanas: servicios sociales con calidad</t>
  </si>
  <si>
    <t>Fortalecimiento e innovación de tecnologías de la información y la comunicación</t>
  </si>
  <si>
    <t>El Servicio, Actitud de Vida con Probidad</t>
  </si>
  <si>
    <t>Estructuración - Fortalecimiento y Dignificación Técnico - Humana del Empleo Público en el Distrito Capital</t>
  </si>
  <si>
    <t>Fortalecimiento de los sistemas de gestión en el DASCD con componentes TIC's</t>
  </si>
  <si>
    <t>Participación ciudadana y educación ambiental como instrumentos de gestión para la apropiación social de los territorios ambientales del Distrito Capital</t>
  </si>
  <si>
    <t>Control ambiental a los recursos hídrico y del suelo en el Distrito Capital</t>
  </si>
  <si>
    <t>Fortalecimiento de la gestión ambiental para la restauración, conservación, manejo y uso sostenible de los ecosistemas urbanos y las áreas rurales del Distrito Capital</t>
  </si>
  <si>
    <t>Planeación ambiental con visión regional para la adaptación y mitigación al cambio climático en el Distrito Capital.</t>
  </si>
  <si>
    <t>Basura cero</t>
  </si>
  <si>
    <t>Control y gestión ambiental a residuos peligrosos, orgánicos y escombros generados en Bogotá</t>
  </si>
  <si>
    <t>Bogotá Humana ambientalmente saludable</t>
  </si>
  <si>
    <t>Evaluación, control, seguimiento y conservación de la flora, fauna silvestre y arbolado urbano</t>
  </si>
  <si>
    <t>Planeación ambiental participativa, comunicación estratégica y fortalecimiento de procesos de formación para la participación, con énfasis en adaptación al cambio climático.</t>
  </si>
  <si>
    <t>Cultura de transparencia, probidad y control social a la gestión pública en la Secretaría Distrital de Ambiente</t>
  </si>
  <si>
    <t>Gobierno electrónico, gestión del conocimiento y fortalecimiento del uso de las tecnologías de la información y comunicaciones,  para una gestión eficiente y efectiva en la SDA..</t>
  </si>
  <si>
    <t>Gestión efectiva de administración del patrimonio inmobiliario distrital</t>
  </si>
  <si>
    <t>Centro de estudios y análisis de espacio público</t>
  </si>
  <si>
    <t>Modernización organizacional</t>
  </si>
  <si>
    <t>Consolidación del sistema de información geográfica del inventario del patrimonio inmobiliario distrital</t>
  </si>
  <si>
    <t>Fortalecimiento del Sistema integrado de gestión de la UAECOB</t>
  </si>
  <si>
    <t>Fortalecimiento del sistema distrital de plazas de mercado</t>
  </si>
  <si>
    <t>Desarrollo de iniciativas productivas para el fortalecimiento de la economía popular</t>
  </si>
  <si>
    <t>Misión Bogotá Humana</t>
  </si>
  <si>
    <t>Formación, capacitación e intermediación para el trabajo</t>
  </si>
  <si>
    <t>FORTALECIMIENTO DE LA PARTICIPACIÓN CIUDADANA Y DE LA CULTURA DE LA LEGALIDAD</t>
  </si>
  <si>
    <t>Territorios saludables y red de salud para la vida desde la diversidad</t>
  </si>
  <si>
    <t>Salud para el buen vivir</t>
  </si>
  <si>
    <t>Conocimiento para la salud</t>
  </si>
  <si>
    <t>Acceso universal y efectivo a la salud</t>
  </si>
  <si>
    <t>Atención a la Población pobre no asegurada</t>
  </si>
  <si>
    <t>Redes para la Salud y la Vida</t>
  </si>
  <si>
    <t>Calidad de los servicios de salud en Bogotá D. C.</t>
  </si>
  <si>
    <t>Hospital San Juan de Dios</t>
  </si>
  <si>
    <t>Ciudad Salud</t>
  </si>
  <si>
    <t>Modernización e infraestructura de salud</t>
  </si>
  <si>
    <t>Centro Distrital de ciencia biotecnología e innovación para la vida y la salud humana</t>
  </si>
  <si>
    <t>Salud en línea</t>
  </si>
  <si>
    <t>Divulgación y promoción de proyectos, programas y acciones de interés público en salud</t>
  </si>
  <si>
    <t>Trabajo digno y decente para los trabajadores de salud</t>
  </si>
  <si>
    <t>Salud Ambiental</t>
  </si>
  <si>
    <t>Transparencia, probidad y lucha contra la corrupción en salud en Bogotá, D.C.</t>
  </si>
  <si>
    <t>Bogotá decide y protege el derecho fundamental a la salud pública</t>
  </si>
  <si>
    <t>Fortalecimiento de la Gestión y Planeación para la Salud</t>
  </si>
  <si>
    <t>Bogotá decide en salud</t>
  </si>
  <si>
    <t>Generación y actualización del conocimiento en el marco de la gestión del riesgo</t>
  </si>
  <si>
    <t>Mitigación y manejo de zonas de alto riesgo para su recuperación e integración al espacio urbano y rural</t>
  </si>
  <si>
    <t>Optimización de la capacidad del Sistema Distrital de Gestión del Riesgo en el manejo de emergencias y desastres</t>
  </si>
  <si>
    <t>Reducción y manejo integral del riesgo de familias localizadas en zonas de alto riesgo no mitigable</t>
  </si>
  <si>
    <t>Fortalecimiento del sistema de información de gestión del riesgo - SIRE para la toma de decisiones del Sistema Distrital de Gestión del Riesgo</t>
  </si>
  <si>
    <t>Fortalecimiento de capacidades sociales, sectoriales y comunitarias para la gestión integral del riesgo</t>
  </si>
  <si>
    <t>Consolidar el sistema distrital de gestión del riesgo</t>
  </si>
  <si>
    <t>Recuperación de la zona declarada suelo de protección por riesgo en el sector Altos de la Estancia de la Localidad de Ciudad Bolívar</t>
  </si>
  <si>
    <t>Fortalecimiento institucional del FOPAE para la gestión del riesgo</t>
  </si>
  <si>
    <t>Desarrollo y sostenibilidad de la infraestructura para la movilidad</t>
  </si>
  <si>
    <t>Desarrollo y conservación del espacio público y la red de ciclo-rutas</t>
  </si>
  <si>
    <t>Atención integral del riesgo al sistema de movilidad y espacio público frente a la ocurrencia de eventos de emergencia y catastróficos</t>
  </si>
  <si>
    <t>Transparencia, probidad, lucha contra la corrupción y control social efectivo e incluyente en el IDU</t>
  </si>
  <si>
    <t>Fortalecimiento de las tecnologías de la información y las comunicaciones - TIC</t>
  </si>
  <si>
    <t>Gestión Institucional</t>
  </si>
  <si>
    <t>Mejoramiento integral de barrios</t>
  </si>
  <si>
    <t>Titulación de predios</t>
  </si>
  <si>
    <t>Desarrollo de proyectos de vivienda de interés prioritario</t>
  </si>
  <si>
    <t>Fortalecimiento institucional para la transparencia, participación ciudadana, control y responsabilidad social y anticorrupción</t>
  </si>
  <si>
    <t>Jornada Escolar 40 horas semanales</t>
  </si>
  <si>
    <t>Tiempo Libre Tiempo Activo</t>
  </si>
  <si>
    <t>Construcción y adecuación de parques y escenarios para la inclusión</t>
  </si>
  <si>
    <t>Bogotá ParticipActiva</t>
  </si>
  <si>
    <t>Bogota Forjador de Campeones</t>
  </si>
  <si>
    <t>Parques inclusivos: física, social , económica y ambientalmente</t>
  </si>
  <si>
    <t>Acciones Metropolitanas para la convivencia</t>
  </si>
  <si>
    <t>Bogotá es mi parche</t>
  </si>
  <si>
    <t>Corredores Vitales</t>
  </si>
  <si>
    <t>Pedalea por Bogotá</t>
  </si>
  <si>
    <t>Probidad y transparencia en el IDRD</t>
  </si>
  <si>
    <t>Fortalecimiento Institucional</t>
  </si>
  <si>
    <t>Jornada educativa única para la excelencia académica y la formación integral</t>
  </si>
  <si>
    <t>Memoria Histórica y Patrimonio Cultural</t>
  </si>
  <si>
    <t>Gestión e intervención del patrimonio cultural material del Distrito Capital</t>
  </si>
  <si>
    <t>Circulación y divulgación de los valores del patrimonio cultural</t>
  </si>
  <si>
    <t>Revitalización del Centro Tradicional y de sectores e inmuebles de interés cultural en el Distrito Capital</t>
  </si>
  <si>
    <t>TRANSPARENCIA EN LA GESTION INSTITUCIONAL</t>
  </si>
  <si>
    <t>Fortalecimiento y Mejoramiento de la Gestión Institucional</t>
  </si>
  <si>
    <t>Protección, Prevención y Atención Integral a Niños, Niñas, Adolescentes y Jóvenes en Situación de Vida de y en Calle y Pandilleros en condición de Fragilidad Social</t>
  </si>
  <si>
    <t>Generación de Ingresos y Oportunidades como Herramienta de Recuperación para Beneficiarios en Fragilidad Social</t>
  </si>
  <si>
    <t>Educación desde el arte</t>
  </si>
  <si>
    <t>Culturas en la diversidad</t>
  </si>
  <si>
    <t>Músicas de la OFB para la jornada única</t>
  </si>
  <si>
    <t>Música sinfónica para todos y todas</t>
  </si>
  <si>
    <t>Transparencia en la OFB</t>
  </si>
  <si>
    <t>Fortalecimiento de la gestión ética institucional y lucha contra la corrupción</t>
  </si>
  <si>
    <t>Implementación de acciones articuladas para la construcción de territorios paz con seguridad ciudadana.</t>
  </si>
  <si>
    <t>Fortalecimiento integral de equipamientos para la seguridad, la defensa y justicia de la ciudad</t>
  </si>
  <si>
    <t>Adquisición y dotación de bienes y servicios para el fortalecimiento integral de la seguridad, defensa y justicia en la ciudad</t>
  </si>
  <si>
    <t>Apoyo logístico especializado destinado a la seguridad, defensa y justicia</t>
  </si>
  <si>
    <t>Desarrollo y fortalecimiento institucional del FVS</t>
  </si>
  <si>
    <t>Intervención territorial para el mejoramiento de la cobertura vegetal del Distrito Capital</t>
  </si>
  <si>
    <t>Investigación y conservación de la flora y ecosistemas de la Región Capital como estrategia de adaptación al cambio climático</t>
  </si>
  <si>
    <t>Armonización de las relaciones ecosistema-cultura para disminuir la vulnerabilidad de la Región Capital frente a los efectos del cambio climático</t>
  </si>
  <si>
    <t>Modernización y Fortalecimiento Institucional</t>
  </si>
  <si>
    <t>Investigación e innovación para la construcción de conocimiento educativo y pedagógico</t>
  </si>
  <si>
    <t>Revitalización de la organización comunal</t>
  </si>
  <si>
    <t>Comunicación pública para la movilización</t>
  </si>
  <si>
    <t>Planeación y presupuestación participativa para la superación de la segregación y las discriminaciones.</t>
  </si>
  <si>
    <t>Gestión Estratégica y Fortalecimiento Institucional</t>
  </si>
  <si>
    <t>Desarrollo turístico social y productivo de Bogotá</t>
  </si>
  <si>
    <t>Bogotá ciudad turística para el disfrute de todos</t>
  </si>
  <si>
    <t>Sistemas de mejoramiento de la gestión y de la capacidad operativa de las entidades</t>
  </si>
  <si>
    <t>Promoción de la creación y la apropiación artística en niños y niñas en primera infancia</t>
  </si>
  <si>
    <t>Promoción de la formación, apropiación y creación artística en niños, niñas y adolescentes en colegios de Bogotá</t>
  </si>
  <si>
    <t xml:space="preserve"> Reconocimiento de la diversidad y la interculturalidad a través de las artes</t>
  </si>
  <si>
    <t>Gestión, dotación, programación y aprovechamiento económico de los escenarios culturales públicos</t>
  </si>
  <si>
    <t>Adecuación, mantenimiento y amoblamiento de la infraestructura pública para las artes</t>
  </si>
  <si>
    <t>Fortalecimiento de las prácticas artísticas en el Distrito Capital</t>
  </si>
  <si>
    <t>Intervenciones urbanas a través de las artes</t>
  </si>
  <si>
    <t>Promoción de la participación ciudadana y la construcción de probidad</t>
  </si>
  <si>
    <t>Fortalecimiento de la gestión institucional del Instituto Distrital de las Artes</t>
  </si>
  <si>
    <t>Gestión de la divulgación, difusión y las comunicaciones en el Instituto Distrital de las Artes</t>
  </si>
  <si>
    <t>Confianza ciudadana: Fortalecimiento de la experiencia del servicio de Catastro Bogotá</t>
  </si>
  <si>
    <t>Consolidación y fortalecimiento de la infraestructura de datos espaciales de Bogotá IDECA</t>
  </si>
  <si>
    <t>Sostenibilidad, consolidación y gobernabilidad institucional</t>
  </si>
  <si>
    <t>Censo inmobiliario de Bogotá</t>
  </si>
  <si>
    <t>Mitigación de riesgos en zonas alto impacto</t>
  </si>
  <si>
    <t>Fortalecimiento y mejoramiento de la calidad y cobertura de los servicios públicos</t>
  </si>
  <si>
    <t>Ojo Ciudadano</t>
  </si>
  <si>
    <t>Control social a la gestión pública</t>
  </si>
  <si>
    <t>Fortalecimiento de la capacidad institucional para un control fiscal efectivo y transparente</t>
  </si>
  <si>
    <t>Promoción de la cultura ciudadana y de la legalidad, viendo por Bogotá</t>
  </si>
  <si>
    <t>Bogotá Humana apropia de manera práctica los derechos a través de la difusión y formación en Derechos Humanos</t>
  </si>
  <si>
    <t>Fortalecimiento a la gobernabilidad democrática local</t>
  </si>
  <si>
    <t>Promoción de la transparencia, la probidad el control social y la lucha contra la corrupción</t>
  </si>
  <si>
    <t>Potenciación del Sistema integrado de seguridad y emergencias NUSE 123 del Distrito Capital</t>
  </si>
  <si>
    <t>Fortalecimiento de la gestión integral del riesgo</t>
  </si>
  <si>
    <t>Control y servicios tributarios</t>
  </si>
  <si>
    <t>Prejardín, jardín y transición: Preescolar de calidad en el Sistema educativo oficial</t>
  </si>
  <si>
    <t>Enfoques diferenciales</t>
  </si>
  <si>
    <t>Tecnologías de información y comunicaciones para lograr una movilidad sostenible en Bogotá</t>
  </si>
  <si>
    <t>Movilidad transparente y contra la corrupción</t>
  </si>
  <si>
    <t>Agricultura urbana y periurbana</t>
  </si>
  <si>
    <t>Participación ciudadana para el desarrollo económico territorial y humano</t>
  </si>
  <si>
    <t>Transparencia, probidad y lucha contra la corrupción en la SDDE</t>
  </si>
  <si>
    <t>Mejoramiento del hábitat rural</t>
  </si>
  <si>
    <t>Implementación de mecanismos para una gestión transparente</t>
  </si>
  <si>
    <t>Gestión estratégica del conocimiento de la Política pública de mujeres y equidad de género en el Distrito Capital</t>
  </si>
  <si>
    <t>20 Casas de igualdad de oportunidades para el ejercicio de derechos de las mujeres en el D.C.</t>
  </si>
  <si>
    <t>Acciones para la implementación y seguimiento de la Política de mujeres y equidad de género en el Distrito Capital</t>
  </si>
  <si>
    <t>El servicio, actitud de vida con probidad</t>
  </si>
  <si>
    <t>Gestión integral a la fauna doméstica en el Distrito Capital</t>
  </si>
  <si>
    <t>Planeación ambiental participativa, comunicación estratégica y fortalecimiento de procesos de formación para la participación, con énfasis en adaptación al cambio climático</t>
  </si>
  <si>
    <t>Gobierno electrónico, gestión del conocimiento y fortalecimiento del uso de las tecnologías de la información y comunicaciones, para una gestión eficiente y efectiva en la SDA</t>
  </si>
  <si>
    <t>Fortalecimiento de la participación ciudadana y de la cultura de la legalidad</t>
  </si>
  <si>
    <t>Atención a la población pobre no asegurada</t>
  </si>
  <si>
    <t>Redes para la salud y la vida</t>
  </si>
  <si>
    <t>Salud ambiental</t>
  </si>
  <si>
    <t>Fortalecimiento de la gestión y planeación para la salud</t>
  </si>
  <si>
    <t>Optimización de la capacidad del Sistema distrital de gestión del riesgo en el manejo de emergencias y desastres</t>
  </si>
  <si>
    <t>Recuperación de suelos de protección por riesgo</t>
  </si>
  <si>
    <t>Gestión para la construcción y mejoramiento de vivienda rural</t>
  </si>
  <si>
    <t>Jornada escolar 40 horas semanales</t>
  </si>
  <si>
    <t>Tiempo libre Tiempo activo</t>
  </si>
  <si>
    <t>Bogotá forjador de campeones</t>
  </si>
  <si>
    <t>Acciones metropolitanas para la convivencia</t>
  </si>
  <si>
    <t>Corredores vitales</t>
  </si>
  <si>
    <t>Memoria histórica y patrimonio cultural</t>
  </si>
  <si>
    <t>Transparencia en la gestión institucional</t>
  </si>
  <si>
    <t>Fortalecimiento y mejoramiento de la gestión institucional</t>
  </si>
  <si>
    <t>Protección, prevención y atención integral a niños, niñas, adolescentes y jóvenes en situación de vida de y en calle y pandilleros en condición de fragilidad social</t>
  </si>
  <si>
    <t>Generación de ingresos y oportunidades como herramienta de recuperación para beneficiarios en fragilidad social</t>
  </si>
  <si>
    <t>Fortalecimiento institucional y de la infraestructura de Unidades de protección integral y dependencias</t>
  </si>
  <si>
    <t>Protección integral a niñez y juventud en situación de vulneración de derechos</t>
  </si>
  <si>
    <t>Atención integral a adolescentes vinculados al Sistema de responsabilidad penal</t>
  </si>
  <si>
    <t>Generación de ingresos y oportunidades Misión Bogotá Humana</t>
  </si>
  <si>
    <t>Capital humano y probidad</t>
  </si>
  <si>
    <t>Armonización de las relaciones ecosistema-cultura para disminuir la vulnerabilidad de la región capital frente a los efectos del cambio climático</t>
  </si>
  <si>
    <t>Modernización y fortalecimiento institucional</t>
  </si>
  <si>
    <t>Planeación y presupuestación participativa para la superación de la segregación y las discriminaciones</t>
  </si>
  <si>
    <t>Gestión estratégica y fortalecimiento institucional</t>
  </si>
  <si>
    <t>Reconocimiento de la diversidad y la interculturalidad a través de las artes</t>
  </si>
  <si>
    <t>Articulación de la política y fortalecimiento del Sistema integral de responsabilidad penal adolescente en el Distrito</t>
  </si>
  <si>
    <t>Coordinación de inversiones de banca multilateral</t>
  </si>
  <si>
    <t>Acciones con enfoque diferencial para el reconocimiento de la diversidad de las mujeres</t>
  </si>
  <si>
    <t>Implementación y seguimiento al modelo distrital de abordaje integral a las mujeres en ejercicio de la Prostitución</t>
  </si>
  <si>
    <t>Transparencia y probidad en la SDIS</t>
  </si>
  <si>
    <t>Estructuración - fortalecimiento y dignificación técnico - humana del empleo público en el Distrito Capital</t>
  </si>
  <si>
    <t>Revitalización del Centro tradicional y de sectores e inmuebles de interés cultural en el Distrito Capital</t>
  </si>
  <si>
    <t>Atención integral y preventiva a adolescentes en conflicto con la ley</t>
  </si>
  <si>
    <t>Libertades y derechos culturales y deportivos para la primera infancia y la familia</t>
  </si>
  <si>
    <t>Fortalecimiento institucional del IDIGER (antes FOPAE) para la gestión del riesgo</t>
  </si>
  <si>
    <t>Mejoramiento del bienestar institucional de la Universidad Distrital</t>
  </si>
  <si>
    <t>Bogotá mejor para todos</t>
  </si>
  <si>
    <t>Eje transversal Gobierno legítimo, fortalecimiento local y eficiencia</t>
  </si>
  <si>
    <t>Transparencia, gestión pública y servicio a la ciudadanía</t>
  </si>
  <si>
    <t>Promoción y defensa de los Derechos Humanos desde una perspectiva de género y del posconflicto</t>
  </si>
  <si>
    <t>Servicio integral a la ciudadanía</t>
  </si>
  <si>
    <t>Modernización para el fortalecimiento integral de la Personería de Bogotá D. C.</t>
  </si>
  <si>
    <t>Pilar Construcción de comunidad y cultura ciudadana</t>
  </si>
  <si>
    <t>Bogotá mejor para las víctimas, la paz y la reconciliación</t>
  </si>
  <si>
    <t>Bogotá Mejor para las víctimas, la paz y la reconciliación</t>
  </si>
  <si>
    <t>Eje transversal Desarrollo económico basado en el conocimiento</t>
  </si>
  <si>
    <t>Bogotá, una ciudad digital</t>
  </si>
  <si>
    <t>Fortalecimiento de la economía, el gobierno y la ciudad digital de Bogotá D. C.</t>
  </si>
  <si>
    <t>Mejoramiento para la planeación y la eficiencia administrativa en la Secretaría General</t>
  </si>
  <si>
    <t>Gestión pública efectiva y transparente por una Bogotá mejor para todos</t>
  </si>
  <si>
    <t>Fortalecimiento y modernización de la gestión pública distrital</t>
  </si>
  <si>
    <t>Implementación de un nuevo enfoque de servicio a la ciudadanía</t>
  </si>
  <si>
    <t>Archivo de Bogotá para Todos: Transparencia, identidad ciudadana y democratización de la información</t>
  </si>
  <si>
    <t>Comunicación para fortalecer las instituciones y acercar a la ciudadanía a la Alcaldía Mayor de Bogotá</t>
  </si>
  <si>
    <t>Implementación de un modelo de Gestión Documental para la Secretaria General de la Alcaldía Mayor de Bogotá</t>
  </si>
  <si>
    <t>Mejoramiento de la capacidad física y de la maquinaria de la Imprenta Distrital</t>
  </si>
  <si>
    <t>Infraestructura adecuada para todos en la Secretaría General</t>
  </si>
  <si>
    <t>Implementación de Asociaciones Público Privadas para una Bogotá Mejor para Todos</t>
  </si>
  <si>
    <t>Gobierno y ciudadanía digital</t>
  </si>
  <si>
    <t>Rediseño de la arquitectura de la plataforma tecnológica en la Secretaría General</t>
  </si>
  <si>
    <t>Gobernanza e influencia local, regional e internacional</t>
  </si>
  <si>
    <t>Lo mejor del mundo por una Bogotá para todos</t>
  </si>
  <si>
    <t>Transparencia, derecho de acceso a la información pública y medidas anticorrupción</t>
  </si>
  <si>
    <t>Laboratorio de innovación para la gestión pública distrital</t>
  </si>
  <si>
    <t>Sector Gobierno</t>
  </si>
  <si>
    <t>Bogotá vive los derechos humanos</t>
  </si>
  <si>
    <t>Promoción y visibilización de los derechos de los grupos étnicos en el Distrito Capital</t>
  </si>
  <si>
    <t>Construcción de una Bogotá que vive los Derechos Humanos</t>
  </si>
  <si>
    <t>Fortalecimiento de la capacidad institucional</t>
  </si>
  <si>
    <t>Implementación del modelo de gestión de tecnología de la información para el fortalecimiento institucional</t>
  </si>
  <si>
    <t>Fortalecimiento de la capacidad institucional de las Alcaldías Locales</t>
  </si>
  <si>
    <t>Fortalecimiento de las relaciones estratégicas del Distrito Capital con actores políticos y sociales</t>
  </si>
  <si>
    <t>Mejorar y fortalecer el recaudo tributario de la ciudad e impulsar el uso de mecanismos de vinculación de capital privado</t>
  </si>
  <si>
    <t>Actualización de la solución tecnológica de gestión tributaria de la SDH</t>
  </si>
  <si>
    <t>Modernización tecnológica de la SDH</t>
  </si>
  <si>
    <t>Pilar Igualdad de calidad de vida</t>
  </si>
  <si>
    <t>Desarrollo integral desde la gestación hasta la adolescencia</t>
  </si>
  <si>
    <t>Educación inicial de calidad en el marco de la ruta de atención integral a la primera infancia</t>
  </si>
  <si>
    <t>Calidad educativa para todos</t>
  </si>
  <si>
    <t>Fortalecimiento curricular para el desarrollo de aprendizajes a lo largo de la vida</t>
  </si>
  <si>
    <t>Bogotá reconoce a sus maestras, maestros y directivos docentes líderes de la transformación educativa</t>
  </si>
  <si>
    <t>Oportunidades de aprendizaje desde el enfoque diferencial</t>
  </si>
  <si>
    <t>Mejoramiento de la calidad educativa a través de la jornada única y el uso del tiempo escolar</t>
  </si>
  <si>
    <t>Competencias para el ciudadano de hoy</t>
  </si>
  <si>
    <t>Evaluar para transformar y mejorar</t>
  </si>
  <si>
    <t>Desarrollo integral de la educación media en las instituciones educativas del Distrito</t>
  </si>
  <si>
    <t>Inclusión educativa para la equidad</t>
  </si>
  <si>
    <t>Infraestructura y dotación al servicio de los ambientes de aprendizaje</t>
  </si>
  <si>
    <t>Cobertura con equidad</t>
  </si>
  <si>
    <t>Bienestar estudiantil para todos</t>
  </si>
  <si>
    <t>Gestión educativa institucional</t>
  </si>
  <si>
    <t>Acceso con calidad a la educación superior</t>
  </si>
  <si>
    <t>Educación superior para una ciudad de conocimiento</t>
  </si>
  <si>
    <t>Equipo por la educación para el reencuentro, la reconciliación y la paz</t>
  </si>
  <si>
    <t>Participación ciudadana para el reencuentro, la reconciliación y la paz</t>
  </si>
  <si>
    <t>Modernización de la gestión institucional</t>
  </si>
  <si>
    <t>Sistemas de información al servicio de la gestión educativa</t>
  </si>
  <si>
    <t>Pilar Democracia urbana</t>
  </si>
  <si>
    <t>Mejor movilidad para todos</t>
  </si>
  <si>
    <t>Implementación del Plan Distrital de Seguridad Vial</t>
  </si>
  <si>
    <t>Gestión y control de tránsito y transporte</t>
  </si>
  <si>
    <t>Eje transversal Nuevo ordenamiento territorial</t>
  </si>
  <si>
    <t>Articulación regional y planeación integral del transporte</t>
  </si>
  <si>
    <t>Servicios para la movilidad eficientes e incluyentes</t>
  </si>
  <si>
    <t>Fundamentar el desarrollo económico en la generación y uso del conocimiento para mejorar la competitividad de la Ciudad Región</t>
  </si>
  <si>
    <t>Transferencia del conocimiento y consolidación del ecosistema de innovación para el mejoramiento de la competitividad</t>
  </si>
  <si>
    <t>Posicionamiento local, nacional e internacional de Bogotá</t>
  </si>
  <si>
    <t>Consolidación del ecosistema de emprendimiento y mejoramiento de la productividad de las Mipymes</t>
  </si>
  <si>
    <t>Generar alternativas de ingreso y empleo de mejor calidad</t>
  </si>
  <si>
    <t>Potenciar el trabajo decente en la ciudad</t>
  </si>
  <si>
    <t>Elevar la eficiencia de los mercados de la ciudad</t>
  </si>
  <si>
    <t>Mejoramiento de la eficiencia del Sistema de Abastecimiento y Seguridad Alimentaria de Bogotá</t>
  </si>
  <si>
    <t>Eje transversal Sostenibilidad ambiental basada en la eficiencia energética</t>
  </si>
  <si>
    <t>Desarrollo rural sostenible</t>
  </si>
  <si>
    <t>Generación de alternativas productivas de desarrollo sostenible para la ruralidad bogotana</t>
  </si>
  <si>
    <t>Planeación y gestión para el mejoramiento institucional</t>
  </si>
  <si>
    <t>Gestión y modernización institucional</t>
  </si>
  <si>
    <t>Observatorio de Desarrollo Económico</t>
  </si>
  <si>
    <t>Intervenciones integrales del hábitat</t>
  </si>
  <si>
    <t>Gestión de suelo para la construcción de vivienda y usos complementarios</t>
  </si>
  <si>
    <t>Apoyo a la generación de vivienda</t>
  </si>
  <si>
    <t>Gestión para el suministro de agua potable en el D. C.</t>
  </si>
  <si>
    <t>Formulación de la política de gestión integral del hábitat 2018 - 2030</t>
  </si>
  <si>
    <t>Intervenciones integrales de mejoramiento</t>
  </si>
  <si>
    <t>Recuperación, incorporación, vida urbana y control de la ilegalidad</t>
  </si>
  <si>
    <t>Financiación para el Desarrollo Territorial</t>
  </si>
  <si>
    <t>Estructuración de instrumentos de financiación para el desarrollo territorial</t>
  </si>
  <si>
    <t>Comunicación estratégica del hábitat</t>
  </si>
  <si>
    <t>Desarrollo abierto y transparente de la gestión de la SDHT</t>
  </si>
  <si>
    <t>Fortalecimiento Jurídico Institucional</t>
  </si>
  <si>
    <t>Mejores oportunidades para el desarrollo a través de la cultura, la recreación y el deporte</t>
  </si>
  <si>
    <t>Fortalecimiento de los procesos y de agentes de formación del sector</t>
  </si>
  <si>
    <t>Fomento y gestión para el desarrollo cultural</t>
  </si>
  <si>
    <t>Lectura, escritura y redes de conocimiento</t>
  </si>
  <si>
    <t>Espacio público, derecho de todos</t>
  </si>
  <si>
    <t>Patrimonio e Infraestructura cultural fortalecida</t>
  </si>
  <si>
    <t>Cambio cultural y construcción del tejido social para la vida</t>
  </si>
  <si>
    <t>Saberes sociales para la cultura ciudadana y la transformación cultural</t>
  </si>
  <si>
    <t>Poblaciones diversas e interculturales</t>
  </si>
  <si>
    <t>Comunidades culturales para la paz</t>
  </si>
  <si>
    <t>Transparencia y gestión pública para todos</t>
  </si>
  <si>
    <t>Fortalecimiento a la Gestión</t>
  </si>
  <si>
    <t>Información y ciudadanía digital para todos</t>
  </si>
  <si>
    <t>Participación para la democracia cultural, recreativa y deportiva</t>
  </si>
  <si>
    <t>Igualdad y autonomía para una Bogotá incluyente</t>
  </si>
  <si>
    <t>Fortalecimiento de la política pública LGBTI</t>
  </si>
  <si>
    <t>Información relevante e integral para la planeación territorial</t>
  </si>
  <si>
    <t>Producción y análisis de información para la creación de política pública, focalización del gasto público y seguimiento del desarrollo urbano</t>
  </si>
  <si>
    <t>Proyectos urbanos integrales con visión de ciudad</t>
  </si>
  <si>
    <t>Gestión del Modelo de Ordenamiento Territorial</t>
  </si>
  <si>
    <t>Modelo integral para el desarrollo sostenible de la ruralidad del D. C.</t>
  </si>
  <si>
    <t>Gestión integral y fortalecimiento institucional de la Secretaría Distrital de Planeación</t>
  </si>
  <si>
    <t>Fortalecimiento del ciclo de las políticas públicas en el Distrito Capital</t>
  </si>
  <si>
    <t>Fortalecimiento del sistema de seguimiento y evaluación de los instrumentos del Plan de Desarrollo</t>
  </si>
  <si>
    <t>Estrategia de articulación y cooperación entre Bogotá y la región</t>
  </si>
  <si>
    <t>Mujeres protagonistas, activas y empoderadas en el cierre de brechas de género</t>
  </si>
  <si>
    <t>Mujeres protagonistas, activas y empoderadas</t>
  </si>
  <si>
    <t>Territorialización de derechos a través de las Casas de Igualdad de Oportunidades para las Mujeres</t>
  </si>
  <si>
    <t>Gestión del conocimiento con enfoque de género en el Distrito Capital</t>
  </si>
  <si>
    <t>Fortalecimiento del Sistema de Protección Integral a Mujeres Víctimas de Violencia - SOFIA</t>
  </si>
  <si>
    <t>Bogotá territorio seguro y sin violencias contra las mujeres</t>
  </si>
  <si>
    <t>Fortalecimiento institucional de la SDMujer</t>
  </si>
  <si>
    <t>Prevención y atención de la maternidad y la paternidad tempranas</t>
  </si>
  <si>
    <t>Prevención y atención de la maternidad y la paternidad temprana</t>
  </si>
  <si>
    <t>Una ciudad para las familias</t>
  </si>
  <si>
    <t>Bogotá te nutre</t>
  </si>
  <si>
    <t>Envejecimiento digno, activo y feliz</t>
  </si>
  <si>
    <t>Distrito diverso</t>
  </si>
  <si>
    <t>Prevención y atención integral del fenómeno de habitabilidad en calle</t>
  </si>
  <si>
    <t>Por una ciudad incluyente y sin barreras</t>
  </si>
  <si>
    <t>Desarrollo integral para la felicidad y el ejercicio de la ciudadanía</t>
  </si>
  <si>
    <t>Distrito joven</t>
  </si>
  <si>
    <t>Integración social para una ciudad de oportunidades</t>
  </si>
  <si>
    <t>Espacios de Integración Social</t>
  </si>
  <si>
    <t>Gestión institucional y fortalecimiento del talento humano</t>
  </si>
  <si>
    <t>Integración eficiente y transparente para todos</t>
  </si>
  <si>
    <t>Integración Digital y de Conocimiento para la Inclusión Social</t>
  </si>
  <si>
    <t>Viviendo el territorio</t>
  </si>
  <si>
    <t>A la vanguardia de la capacidad institucional</t>
  </si>
  <si>
    <t>Un servicio civil que deja huella</t>
  </si>
  <si>
    <t>Recuperación y manejo de la Estructura Ecológica Principal</t>
  </si>
  <si>
    <t>Gestión integral para la conservación, recuperación y conectividad de la Estructura Ecológica Principal y otras áreas de interés ambiental en el Distrito Capital</t>
  </si>
  <si>
    <t>Ambiente sano para la equidad y disfrute del ciudadano</t>
  </si>
  <si>
    <t>Control a los factores de deterioro de los recursos naturales en la zona urbana del Distrito Capital</t>
  </si>
  <si>
    <t>Participación educación y comunicación para la sostenibilidad ambiental del D. C.</t>
  </si>
  <si>
    <t>Protección y bienestar animal</t>
  </si>
  <si>
    <t>Implementación de acciones del plan de manejo de la franja de adecuación y la reserva forestal protectora de los cerros orientales en cumplimiento de la sentencia del Consejo De Estado</t>
  </si>
  <si>
    <t>Gestión de la huella ambiental urbana</t>
  </si>
  <si>
    <t>Planeación ambiental para un modelo de desarrollo sostenible en el Distrito y la región</t>
  </si>
  <si>
    <t>Gestión ambiental urbana</t>
  </si>
  <si>
    <t>Gestión eficiente con el uso y apropiación de las TIC en la SDA</t>
  </si>
  <si>
    <t>Direccionamiento estratégico, coordinación y orientación de la SDA</t>
  </si>
  <si>
    <t>Fortalecimiento institucional para la eficiencia administrativa</t>
  </si>
  <si>
    <t>Centro de Información y Modelamiento Ambiental</t>
  </si>
  <si>
    <t>Estructurando a Bogotá desde el espacio público</t>
  </si>
  <si>
    <t>Cuido y defiendo el espacio público de Bogotá</t>
  </si>
  <si>
    <t>Fortalecimiento institucional DADEP</t>
  </si>
  <si>
    <t>Mejoramiento de la infraestructura física del DADEP</t>
  </si>
  <si>
    <t>Fortalecimiento de la plataforma tecnológica de información y comunicación del DADEP</t>
  </si>
  <si>
    <t>Sector Seguridad, Convivencia y Justicia</t>
  </si>
  <si>
    <t>Seguridad y convivencia para todos</t>
  </si>
  <si>
    <t>Fortalecimiento Cuerpo Oficial de Bomberos</t>
  </si>
  <si>
    <t>Fortalecimiento de la infraestructura de tecnología informática y de comunicaciones de la Unidad Administrativa Especial Cuerpo Oficial de Bomberos - UAECOB</t>
  </si>
  <si>
    <t>Secretaría Jurídica Distrital</t>
  </si>
  <si>
    <t>Sector Gestión Jurídica</t>
  </si>
  <si>
    <t>Implementación y fortalecimiento de la Gerencia Jurídica Transversal para una Bogotá eficiente y Mejor para Todos</t>
  </si>
  <si>
    <t>Fortalecimiento Institucional de la Secretaría Jurídica Distrital</t>
  </si>
  <si>
    <t>Fortalecimiento de los Sistemas de Información y Comunicaciones de la Secretaría Jurídica Distrital</t>
  </si>
  <si>
    <t>Secretaría Distrital de Seguridad, Convivencia y Justicia</t>
  </si>
  <si>
    <t>Fortalecimiento de los organismos de seguridad del Distrito</t>
  </si>
  <si>
    <t>Prevención y control del delito en el Distrito Capital</t>
  </si>
  <si>
    <t>Justicia para todos: consolidación del Sistema Distrital de Justicia</t>
  </si>
  <si>
    <t>Nuevos y mejores equipamientos de justicia para Bogotá</t>
  </si>
  <si>
    <t>Justicia para todos</t>
  </si>
  <si>
    <t>Desarrollo y fortalecimiento de la transparencia, gestión pública y servicio a la ciudadanía</t>
  </si>
  <si>
    <t>Modernización de la gestión administrativa institucional</t>
  </si>
  <si>
    <t>Mejoramiento de las TIC para la gestión institucional</t>
  </si>
  <si>
    <t>Generación de alternativas comerciales transitorias</t>
  </si>
  <si>
    <t>Formación e inserción laboral</t>
  </si>
  <si>
    <t>Oportunidades de generación de ingresos para vendedores informales</t>
  </si>
  <si>
    <t>Administración y fortalecimiento del sistema distrital de plazas de mercado</t>
  </si>
  <si>
    <t>Atención integral y eficiente en salud</t>
  </si>
  <si>
    <t>Aseguramiento social universal en salud</t>
  </si>
  <si>
    <t>Atención a la población pobre no asegurada (PPNA), vinculados y no POSs</t>
  </si>
  <si>
    <t>Atención integral en salud</t>
  </si>
  <si>
    <t>Gestión compartida del riesgo y fortalecimiento de la EPS Capital Salud</t>
  </si>
  <si>
    <t>Garantía de la atención prehospitalaria (APH) y gestión del riesgo en emergencias en Bogotá D. C.</t>
  </si>
  <si>
    <t>Organización y operación de servicios de salud en redes integradas</t>
  </si>
  <si>
    <t>Investigación científica e innovación al servicio de la salud</t>
  </si>
  <si>
    <t>Modernización de la infraestructura física y tecnológica en salud</t>
  </si>
  <si>
    <t>Actualización y modernización de la infraestructura, física, tecnológica y de comunicaciones en salud</t>
  </si>
  <si>
    <t>Fortalecimiento de la institucionalidad, gobernanza y rectoría en salud</t>
  </si>
  <si>
    <t>Familias protegidas y adaptadas al cambio climático</t>
  </si>
  <si>
    <t>Reducción del riesgo y adaptación al cambio climático</t>
  </si>
  <si>
    <t>Conocimiento del riesgo y efectos del cambio climático</t>
  </si>
  <si>
    <t>Fortalecimiento del manejo de emergencias y desastres</t>
  </si>
  <si>
    <t>Consolidación de la gestión pública eficiente del IDIGER como entidad coordinadora del SDGR - CC</t>
  </si>
  <si>
    <t>Infraestructura para el Sistema Integrado de Transporte Público de calidad</t>
  </si>
  <si>
    <t>Infraestructura para peatones y bicicletas</t>
  </si>
  <si>
    <t>Construcción de vías y calles completas para la ciudad</t>
  </si>
  <si>
    <t>Conservación de vías y calles completas para la ciudad</t>
  </si>
  <si>
    <t>Fortalecimiento, modernización y optimización de la capacidad institucional y de las TICs en el IDU</t>
  </si>
  <si>
    <t>Instrumentación de la Política Pública Pensional del Distrito</t>
  </si>
  <si>
    <t>Mejoramiento de barrios</t>
  </si>
  <si>
    <t>Titulación de predios y gestión de urbanizaciones</t>
  </si>
  <si>
    <t>Mejoramiento de vivienda en sus condiciones físicas y de habitabilidad en los asentamientos humanos priorizados en área urbana y rural</t>
  </si>
  <si>
    <t>Fortalecimiento de las tecnologías de información y la comunicación</t>
  </si>
  <si>
    <t>Rendimiento deportivo al 100 x 100</t>
  </si>
  <si>
    <t>Tiempo escolar complementario</t>
  </si>
  <si>
    <t>Deporte mejor para todos</t>
  </si>
  <si>
    <t>Construcción y adecuación de parques y equipamientos para todos</t>
  </si>
  <si>
    <t>Sostenibilidad y mejoramiento de parques, espacios de vida</t>
  </si>
  <si>
    <t>Recreación activa 365</t>
  </si>
  <si>
    <t>Fortalecimiento de la gestión institucional de cara a la ciudadanía</t>
  </si>
  <si>
    <t>Mejoramiento de las tecnologías de la información orientado a la eficiencia</t>
  </si>
  <si>
    <t>Formación en patrimonio cultural</t>
  </si>
  <si>
    <t>Instrumentos de planeación y gestión para la preservación y sostenibilidad del patrimonio cultural</t>
  </si>
  <si>
    <t>Intervención y conservación de los bienes muebles e inmuebles en sectores de interés cultural del Distrito Capital</t>
  </si>
  <si>
    <t>Divulgación y apropiación del patrimonio cultural del Distrito Capital</t>
  </si>
  <si>
    <t>Fortalecimiento y desarrollo de la gestión institucional</t>
  </si>
  <si>
    <t>Calles alternativas: Atención integral a niñez y juventud en situación de calle, en riesgo de habitabilidad en calle y en condiciones de fragilidad social</t>
  </si>
  <si>
    <t>Distrito joven: Desarrollo de competencias laborales a jóvenes con derechos vulnerados</t>
  </si>
  <si>
    <t>Espacios de integración social: fortalecimiento de infraestructura social, tecnológica y administrativa</t>
  </si>
  <si>
    <t>Fomento para las artes y la cultura</t>
  </si>
  <si>
    <t>Fortalecimiento del equipamiento misional</t>
  </si>
  <si>
    <t>Intervención cultural para la transformación del centro de Bogotá</t>
  </si>
  <si>
    <t>Programa de estímulos para la OFB</t>
  </si>
  <si>
    <t>La filarmónica en la escuela y la ciudad</t>
  </si>
  <si>
    <t>Gestionar y mantener la infraestructura de la OFB</t>
  </si>
  <si>
    <t>La filarmónica para todos</t>
  </si>
  <si>
    <t>Consolidación institucional en la OFB</t>
  </si>
  <si>
    <t>Investigación para la conservación de los ecosistemas y la flora de Bogotá D. C. y la región</t>
  </si>
  <si>
    <t>Planificación y gestión del paisaje sobre la malla verde urbana</t>
  </si>
  <si>
    <t>Educación y participación en una Bogotá para todos</t>
  </si>
  <si>
    <t>Comunicación educativa, una herramienta para promover la cultura ambiental en Bogotá desde el Jardín Botánico José Celestino Mutis</t>
  </si>
  <si>
    <t>Fortalecimiento institucional por un Jardín Botánico mejor para todos</t>
  </si>
  <si>
    <t>Investigación e innovación para el fortalecimiento de las comunidades de saber y de práctica pedagógica</t>
  </si>
  <si>
    <t>Fortalecimiento a la gestión institucional</t>
  </si>
  <si>
    <t>Fortalecimiento y modernización de la gestión institucional</t>
  </si>
  <si>
    <t>Modernización de las herramientas tecnológicas del IDPAC</t>
  </si>
  <si>
    <t>Formación para una participación ciudadana incidente en los asuntos públicos de la ciudad</t>
  </si>
  <si>
    <t>Fortalecimiento a las organizaciones para la participación incidente en la ciudad</t>
  </si>
  <si>
    <t>Estrategias para la modernización de las organizaciones comunales en el Distrito Capital</t>
  </si>
  <si>
    <t>Promoción para una participación incidente en el Distrito</t>
  </si>
  <si>
    <t>Consolidar el turismo como factor de desarrollo, confianza y felicidad para Bogotá Región</t>
  </si>
  <si>
    <t>Turismo como generador de desarrollo, confianza y felicidad para todos</t>
  </si>
  <si>
    <t>Bogotá destino turístico competitivo y sostenible</t>
  </si>
  <si>
    <t>Fortalecimiento institucional del IDT</t>
  </si>
  <si>
    <t>Formación artística en la escuela y la ciudad</t>
  </si>
  <si>
    <t>Emprendimiento artístico y empleo del artista</t>
  </si>
  <si>
    <t>Experiencias artísticas para la primera infancia</t>
  </si>
  <si>
    <t>Fomento a las prácticas artísticas en todas sus dimensiones</t>
  </si>
  <si>
    <t>Gestión, aprovechamiento económico, sostenibilidad y mejoramiento de equipamientos culturales</t>
  </si>
  <si>
    <t>Construcción y sostenimiento de la infraestructura para las artes</t>
  </si>
  <si>
    <t>Integración entre el arte, la cultura científica, la tecnología y la ciudad</t>
  </si>
  <si>
    <t>Arte para la transformación social: Prácticas artísticas incluyentes, descentralizadas y al servicio de la comunidad</t>
  </si>
  <si>
    <t>Fortalecimiento de la gestión institucional, comunicaciones y servicio al ciudadano</t>
  </si>
  <si>
    <t>Afianzar una gestión pública efectiva</t>
  </si>
  <si>
    <t>Capturar, integrar y disponer información geográfica y catastral para la toma de decisiones</t>
  </si>
  <si>
    <t>Transparencia, gestión pública y atención a partes interesadas en la UAERMV</t>
  </si>
  <si>
    <t>Fortalecimiento y adecuación de la plataforma tecnológica de la UAERMV</t>
  </si>
  <si>
    <t>Infraestructura para el desarrollo del hábitat</t>
  </si>
  <si>
    <t>Gestión para la ampliación y modernización de los servicios funerarios prestados en los cementerios de propiedad del Distrito Capital</t>
  </si>
  <si>
    <t>Manejo integral de residuos sólidos en el Distrito Capital y la Región</t>
  </si>
  <si>
    <t>Gestión para la eficiencia energética del servicio de alumbrado público</t>
  </si>
  <si>
    <t>Fortalecimiento institucional en la gestión pública</t>
  </si>
  <si>
    <t>Fortalecimiento al Sistema Integrado de Gestión y de la capacidad institucional</t>
  </si>
  <si>
    <t>Fortalecimiento del control social a la gestión pública</t>
  </si>
  <si>
    <t>Fortalecimiento al mejoramiento de la infraestructura física de la Contraloría de Bogotá D. C.</t>
  </si>
  <si>
    <t>Fortalecimiento de la infraestructura de tecnologías de la información y las comunicaciones de la Contraloría de Bogotá D. C.</t>
  </si>
  <si>
    <t>Años</t>
  </si>
  <si>
    <t>POAI 2009-2017</t>
  </si>
  <si>
    <t>% Var. POAI 2009-2017</t>
  </si>
  <si>
    <t>POAI 2009-2017 / E.P.</t>
  </si>
  <si>
    <t>% Var. POAI 2009-2017 (E.P.)</t>
  </si>
  <si>
    <t>% Participación</t>
  </si>
  <si>
    <t>PROMEDIO</t>
  </si>
  <si>
    <t>Valores</t>
  </si>
  <si>
    <t>Suma de 2009</t>
  </si>
  <si>
    <t>Suma de 2010</t>
  </si>
  <si>
    <t>Suma de 2011</t>
  </si>
  <si>
    <t>Suma de 2012</t>
  </si>
  <si>
    <t>Suma de 2013</t>
  </si>
  <si>
    <t>Suma de 2014</t>
  </si>
  <si>
    <t>Suma de 2015</t>
  </si>
  <si>
    <t>Suma de 2016</t>
  </si>
  <si>
    <t>Suma de 2017</t>
  </si>
  <si>
    <t>Total general</t>
  </si>
  <si>
    <t>Categoría</t>
  </si>
  <si>
    <t>'2009'</t>
  </si>
  <si>
    <t>Valor que se asume</t>
  </si>
  <si>
    <r>
      <t>Ingresos adicionales por gestión en zonas relativas *</t>
    </r>
    <r>
      <rPr>
        <b/>
        <sz val="8"/>
        <color rgb="FF000000"/>
        <rFont val="Calibri (Cuerpo)"/>
      </rPr>
      <t>(Explicación en DTS para cada fuente)</t>
    </r>
  </si>
  <si>
    <t xml:space="preserve">ESTA TASA DE USO IMPLICA QUE DE LOS RECURSOS Y PROYECTOS DE LAS DIFERENTES ENTIDADES DEL DISTRITO QUE REALIZARON ACCIONES EN TEMAS RELATIVOS AL EP, ES ESE EL % QUE DEBERÍA DESTINARSE PARA FINANCIAR LAS ACCIONES DE LA POLÍTICA.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</si>
</sst>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_-&quot;$&quot;* #,##0_-;\-&quot;$&quot;* #,##0_-;_-&quot;$&quot;* &quot;-&quot;_-;_-@_-"/>
    <numFmt numFmtId="165" formatCode="_-* #,##0_-;\-* #,##0_-;_-* &quot;-&quot;_-;_-@_-"/>
    <numFmt numFmtId="166" formatCode="_-* #,##0.00_-;\-* #,##0.00_-;_-* &quot;-&quot;??_-;_-@_-"/>
    <numFmt numFmtId="167" formatCode="&quot;$&quot;#,##0"/>
    <numFmt numFmtId="168" formatCode="_ * #,##0.00_ ;_ * \-#,##0.00_ ;_ * &quot;-&quot;??_ ;_ @_ "/>
    <numFmt numFmtId="169" formatCode="0.0"/>
    <numFmt numFmtId="170" formatCode="_-&quot;$&quot;\ * #,##0_-;\-&quot;$&quot;\ * #,##0_-;_-&quot;$&quot;\ * &quot;-&quot;_-;_-@_-"/>
    <numFmt numFmtId="171" formatCode="0.00000%"/>
    <numFmt numFmtId="172" formatCode="0.0%"/>
  </numFmts>
  <fonts count="60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Trebuchet MS"/>
      <family val="2"/>
    </font>
    <font>
      <sz val="12"/>
      <color rgb="FF000000"/>
      <name val="Trebuchet MS"/>
      <family val="2"/>
    </font>
    <font>
      <sz val="11"/>
      <color rgb="FF000000"/>
      <name val="Trebuchet MS"/>
      <family val="2"/>
    </font>
    <font>
      <b/>
      <sz val="11"/>
      <name val="Trebuchet MS"/>
      <family val="2"/>
    </font>
    <font>
      <sz val="11"/>
      <name val="Calibri"/>
      <family val="2"/>
    </font>
    <font>
      <sz val="11"/>
      <name val="Trebuchet MS"/>
      <family val="2"/>
    </font>
    <font>
      <b/>
      <sz val="11"/>
      <color rgb="FF000000"/>
      <name val="Trebuchet MS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Trebuchet MS"/>
      <family val="2"/>
    </font>
    <font>
      <b/>
      <sz val="12"/>
      <color theme="1"/>
      <name val="Trebuchet MS"/>
      <family val="2"/>
    </font>
    <font>
      <sz val="12"/>
      <color theme="1"/>
      <name val="Trebuchet MS"/>
      <family val="2"/>
    </font>
    <font>
      <sz val="11"/>
      <name val="Trebuchet MS"/>
      <family val="2"/>
    </font>
    <font>
      <sz val="11"/>
      <color rgb="FFFF0000"/>
      <name val="Trebuchet MS"/>
      <family val="2"/>
    </font>
    <font>
      <sz val="11"/>
      <color theme="1"/>
      <name val="Trebuchet MS"/>
      <family val="2"/>
    </font>
    <font>
      <sz val="14"/>
      <color rgb="FF000000"/>
      <name val="Trebuchet MS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u/>
      <sz val="11"/>
      <color theme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Calibri"/>
    </font>
    <font>
      <sz val="11"/>
      <color rgb="FFFF0000"/>
      <name val="Arial"/>
      <family val="2"/>
    </font>
    <font>
      <sz val="14"/>
      <color indexed="81"/>
      <name val="Tahoma"/>
      <family val="2"/>
    </font>
    <font>
      <sz val="11"/>
      <color theme="9" tint="-0.499984740745262"/>
      <name val="Arial"/>
      <family val="2"/>
    </font>
    <font>
      <sz val="11"/>
      <color theme="5" tint="-0.499984740745262"/>
      <name val="Arial"/>
      <family val="2"/>
    </font>
    <font>
      <b/>
      <sz val="14"/>
      <color indexed="81"/>
      <name val="Tahoma"/>
      <family val="2"/>
    </font>
    <font>
      <strike/>
      <sz val="11"/>
      <color rgb="FFFF0000"/>
      <name val="Arial"/>
      <family val="2"/>
    </font>
    <font>
      <sz val="11"/>
      <color theme="0"/>
      <name val="Calibri"/>
    </font>
    <font>
      <b/>
      <sz val="9"/>
      <color rgb="FF000000"/>
      <name val="Verdana"/>
    </font>
    <font>
      <sz val="9"/>
      <color rgb="FF000000"/>
      <name val="Verdana"/>
    </font>
    <font>
      <sz val="7"/>
      <color rgb="FF000000"/>
      <name val="Verdana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scheme val="minor"/>
    </font>
    <font>
      <b/>
      <sz val="11"/>
      <name val="Calibri"/>
      <scheme val="minor"/>
    </font>
    <font>
      <b/>
      <sz val="11"/>
      <color rgb="FF000000"/>
      <name val="Calibri"/>
      <scheme val="minor"/>
    </font>
    <font>
      <sz val="11"/>
      <name val="Calibri"/>
      <scheme val="minor"/>
    </font>
    <font>
      <sz val="8"/>
      <color rgb="FF000000"/>
      <name val="Calibri (Cuerpo)"/>
    </font>
    <font>
      <sz val="9"/>
      <color theme="0"/>
      <name val="Verdana"/>
    </font>
    <font>
      <sz val="9"/>
      <color theme="1"/>
      <name val="Verdana"/>
    </font>
    <font>
      <b/>
      <sz val="11"/>
      <color theme="1"/>
      <name val="Calibri"/>
      <family val="2"/>
      <scheme val="minor"/>
    </font>
    <font>
      <sz val="9"/>
      <color rgb="FF000000"/>
      <name val="Calibri"/>
      <scheme val="minor"/>
    </font>
    <font>
      <b/>
      <sz val="11"/>
      <color theme="0"/>
      <name val="Calibri"/>
      <scheme val="minor"/>
    </font>
    <font>
      <b/>
      <sz val="8"/>
      <color rgb="FF000000"/>
      <name val="Calibri (Cuerpo)"/>
    </font>
    <font>
      <sz val="10"/>
      <color indexed="81"/>
      <name val="Calibri"/>
    </font>
  </fonts>
  <fills count="3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rgb="FF9CC2E5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rgb="FF9CC2E5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rgb="FF9CC2E5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3737"/>
        <bgColor rgb="FF9CC2E5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499984740745262"/>
        <bgColor theme="4" tint="0.79998168889431442"/>
      </patternFill>
    </fill>
    <fill>
      <patternFill patternType="solid">
        <fgColor theme="4" tint="-0.499984740745262"/>
        <bgColor theme="4" tint="0.79998168889431442"/>
      </patternFill>
    </fill>
    <fill>
      <patternFill patternType="solid">
        <fgColor theme="9" tint="-0.499984740745262"/>
        <bgColor theme="4" tint="0.7999816888943144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59999389629810485"/>
        <bgColor theme="4" tint="0.79998168889431442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-0.499984740745262"/>
        <bgColor indexed="64"/>
      </patternFill>
    </fill>
  </fills>
  <borders count="79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</borders>
  <cellStyleXfs count="87">
    <xf numFmtId="0" fontId="0" fillId="0" borderId="0"/>
    <xf numFmtId="0" fontId="4" fillId="0" borderId="1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/>
    <xf numFmtId="0" fontId="4" fillId="0" borderId="1"/>
    <xf numFmtId="0" fontId="7" fillId="0" borderId="1"/>
    <xf numFmtId="0" fontId="4" fillId="0" borderId="1"/>
    <xf numFmtId="168" fontId="4" fillId="0" borderId="1" applyFont="0" applyFill="0" applyBorder="0" applyAlignment="0" applyProtection="0"/>
    <xf numFmtId="166" fontId="7" fillId="0" borderId="1" applyFont="0" applyFill="0" applyBorder="0" applyAlignment="0" applyProtection="0"/>
    <xf numFmtId="165" fontId="7" fillId="0" borderId="1" applyFont="0" applyFill="0" applyBorder="0" applyAlignment="0" applyProtection="0"/>
    <xf numFmtId="9" fontId="7" fillId="0" borderId="1" applyFont="0" applyFill="0" applyBorder="0" applyAlignment="0" applyProtection="0"/>
    <xf numFmtId="0" fontId="8" fillId="0" borderId="1"/>
    <xf numFmtId="0" fontId="2" fillId="0" borderId="1"/>
    <xf numFmtId="0" fontId="2" fillId="0" borderId="1"/>
    <xf numFmtId="166" fontId="2" fillId="0" borderId="1" applyFont="0" applyFill="0" applyBorder="0" applyAlignment="0" applyProtection="0"/>
    <xf numFmtId="165" fontId="2" fillId="0" borderId="1" applyFont="0" applyFill="0" applyBorder="0" applyAlignment="0" applyProtection="0"/>
    <xf numFmtId="9" fontId="2" fillId="0" borderId="1" applyFont="0" applyFill="0" applyBorder="0" applyAlignment="0" applyProtection="0"/>
    <xf numFmtId="165" fontId="8" fillId="0" borderId="1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/>
    <xf numFmtId="0" fontId="1" fillId="0" borderId="1"/>
    <xf numFmtId="0" fontId="1" fillId="0" borderId="1"/>
    <xf numFmtId="166" fontId="1" fillId="0" borderId="1" applyFont="0" applyFill="0" applyBorder="0" applyAlignment="0" applyProtection="0"/>
    <xf numFmtId="165" fontId="1" fillId="0" borderId="1" applyFont="0" applyFill="0" applyBorder="0" applyAlignment="0" applyProtection="0"/>
    <xf numFmtId="9" fontId="1" fillId="0" borderId="1" applyFont="0" applyFill="0" applyBorder="0" applyAlignment="0" applyProtection="0"/>
    <xf numFmtId="0" fontId="1" fillId="0" borderId="1"/>
    <xf numFmtId="0" fontId="1" fillId="0" borderId="1"/>
    <xf numFmtId="166" fontId="1" fillId="0" borderId="1" applyFont="0" applyFill="0" applyBorder="0" applyAlignment="0" applyProtection="0"/>
    <xf numFmtId="165" fontId="1" fillId="0" borderId="1" applyFont="0" applyFill="0" applyBorder="0" applyAlignment="0" applyProtection="0"/>
    <xf numFmtId="9" fontId="1" fillId="0" borderId="1" applyFont="0" applyFill="0" applyBorder="0" applyAlignment="0" applyProtection="0"/>
    <xf numFmtId="43" fontId="33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1" fillId="0" borderId="1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95">
    <xf numFmtId="0" fontId="0" fillId="0" borderId="0" xfId="0" applyFont="1" applyAlignme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9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vertical="center" wrapText="1"/>
    </xf>
    <xf numFmtId="169" fontId="12" fillId="0" borderId="2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vertical="center" wrapText="1"/>
    </xf>
    <xf numFmtId="4" fontId="15" fillId="0" borderId="2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vertical="center" wrapText="1"/>
    </xf>
    <xf numFmtId="169" fontId="12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4" fontId="15" fillId="2" borderId="2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4" fontId="18" fillId="0" borderId="0" xfId="0" applyNumberFormat="1" applyFont="1" applyAlignment="1">
      <alignment vertical="center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49" fontId="19" fillId="0" borderId="25" xfId="0" applyNumberFormat="1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49" fontId="21" fillId="0" borderId="8" xfId="0" applyNumberFormat="1" applyFont="1" applyFill="1" applyBorder="1" applyAlignment="1">
      <alignment vertical="center" wrapText="1"/>
    </xf>
    <xf numFmtId="2" fontId="21" fillId="0" borderId="2" xfId="0" applyNumberFormat="1" applyFont="1" applyFill="1" applyBorder="1" applyAlignment="1">
      <alignment horizontal="center" vertical="center" wrapText="1"/>
    </xf>
    <xf numFmtId="49" fontId="21" fillId="0" borderId="9" xfId="0" applyNumberFormat="1" applyFont="1" applyFill="1" applyBorder="1" applyAlignment="1">
      <alignment vertical="center" wrapText="1"/>
    </xf>
    <xf numFmtId="49" fontId="22" fillId="2" borderId="9" xfId="0" applyNumberFormat="1" applyFont="1" applyFill="1" applyBorder="1" applyAlignment="1">
      <alignment vertical="center" wrapText="1"/>
    </xf>
    <xf numFmtId="4" fontId="22" fillId="2" borderId="2" xfId="0" applyNumberFormat="1" applyFont="1" applyFill="1" applyBorder="1" applyAlignment="1">
      <alignment horizontal="center" vertical="center" wrapText="1"/>
    </xf>
    <xf numFmtId="49" fontId="23" fillId="0" borderId="9" xfId="0" applyNumberFormat="1" applyFont="1" applyFill="1" applyBorder="1" applyAlignment="1">
      <alignment vertical="center" wrapText="1"/>
    </xf>
    <xf numFmtId="49" fontId="0" fillId="0" borderId="0" xfId="0" applyNumberFormat="1"/>
    <xf numFmtId="0" fontId="0" fillId="0" borderId="0" xfId="0"/>
    <xf numFmtId="0" fontId="0" fillId="0" borderId="0" xfId="0" applyFont="1" applyFill="1" applyAlignment="1"/>
    <xf numFmtId="0" fontId="0" fillId="0" borderId="0" xfId="0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24" fillId="0" borderId="0" xfId="0" applyNumberFormat="1" applyFont="1" applyAlignment="1">
      <alignment vertical="center"/>
    </xf>
    <xf numFmtId="0" fontId="8" fillId="0" borderId="0" xfId="0" applyFont="1" applyAlignme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4" fontId="21" fillId="0" borderId="12" xfId="0" applyNumberFormat="1" applyFont="1" applyFill="1" applyBorder="1" applyAlignment="1">
      <alignment horizontal="center" vertical="center" wrapText="1"/>
    </xf>
    <xf numFmtId="4" fontId="22" fillId="2" borderId="12" xfId="0" applyNumberFormat="1" applyFont="1" applyFill="1" applyBorder="1" applyAlignment="1">
      <alignment horizontal="center" vertical="center" wrapText="1"/>
    </xf>
    <xf numFmtId="4" fontId="23" fillId="0" borderId="12" xfId="0" applyNumberFormat="1" applyFont="1" applyFill="1" applyBorder="1" applyAlignment="1">
      <alignment horizontal="center" vertical="center" wrapText="1"/>
    </xf>
    <xf numFmtId="49" fontId="21" fillId="0" borderId="23" xfId="0" applyNumberFormat="1" applyFont="1" applyFill="1" applyBorder="1" applyAlignment="1">
      <alignment vertical="center" wrapText="1"/>
    </xf>
    <xf numFmtId="2" fontId="21" fillId="0" borderId="30" xfId="0" applyNumberFormat="1" applyFont="1" applyFill="1" applyBorder="1" applyAlignment="1">
      <alignment horizontal="center" vertical="center" wrapText="1"/>
    </xf>
    <xf numFmtId="4" fontId="21" fillId="0" borderId="31" xfId="0" applyNumberFormat="1" applyFont="1" applyFill="1" applyBorder="1" applyAlignment="1">
      <alignment horizontal="center" vertical="center" wrapText="1"/>
    </xf>
    <xf numFmtId="0" fontId="27" fillId="0" borderId="1" xfId="1" applyFont="1" applyFill="1" applyBorder="1" applyAlignment="1">
      <alignment horizontal="left" vertical="center"/>
    </xf>
    <xf numFmtId="0" fontId="28" fillId="0" borderId="1" xfId="0" applyFont="1" applyBorder="1"/>
    <xf numFmtId="0" fontId="28" fillId="0" borderId="0" xfId="0" applyFont="1"/>
    <xf numFmtId="0" fontId="27" fillId="0" borderId="1" xfId="1" applyFont="1" applyFill="1" applyBorder="1" applyAlignment="1">
      <alignment vertical="center"/>
    </xf>
    <xf numFmtId="0" fontId="29" fillId="0" borderId="1" xfId="1" applyFont="1" applyFill="1" applyBorder="1" applyAlignment="1">
      <alignment vertical="center"/>
    </xf>
    <xf numFmtId="0" fontId="29" fillId="0" borderId="1" xfId="1" applyFont="1" applyFill="1" applyBorder="1" applyAlignment="1">
      <alignment horizontal="center" vertical="center"/>
    </xf>
    <xf numFmtId="0" fontId="29" fillId="0" borderId="1" xfId="1" applyFont="1" applyBorder="1" applyAlignment="1">
      <alignment horizontal="center" vertical="center"/>
    </xf>
    <xf numFmtId="0" fontId="29" fillId="0" borderId="1" xfId="1" applyFont="1" applyFill="1" applyBorder="1" applyAlignment="1">
      <alignment horizontal="left" vertical="center"/>
    </xf>
    <xf numFmtId="0" fontId="27" fillId="0" borderId="1" xfId="1" applyFont="1" applyBorder="1" applyAlignment="1">
      <alignment vertical="center"/>
    </xf>
    <xf numFmtId="0" fontId="29" fillId="0" borderId="1" xfId="1" applyFont="1" applyBorder="1" applyAlignment="1">
      <alignment horizontal="left" vertical="center"/>
    </xf>
    <xf numFmtId="0" fontId="31" fillId="0" borderId="0" xfId="0" applyFont="1" applyAlignment="1">
      <alignment vertical="center"/>
    </xf>
    <xf numFmtId="0" fontId="31" fillId="0" borderId="0" xfId="0" applyFont="1" applyFill="1" applyAlignment="1">
      <alignment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Fill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0" fontId="31" fillId="0" borderId="1" xfId="0" applyFont="1" applyBorder="1" applyAlignment="1">
      <alignment vertical="center"/>
    </xf>
    <xf numFmtId="0" fontId="31" fillId="0" borderId="1" xfId="0" applyFont="1" applyFill="1" applyBorder="1" applyAlignment="1">
      <alignment horizontal="center" vertical="center"/>
    </xf>
    <xf numFmtId="10" fontId="31" fillId="0" borderId="0" xfId="0" applyNumberFormat="1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31" fillId="0" borderId="0" xfId="0" applyFont="1" applyFill="1" applyAlignment="1">
      <alignment horizontal="right" vertical="center"/>
    </xf>
    <xf numFmtId="0" fontId="31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left" vertical="center" wrapText="1"/>
    </xf>
    <xf numFmtId="0" fontId="27" fillId="0" borderId="38" xfId="1" applyFont="1" applyFill="1" applyBorder="1" applyAlignment="1">
      <alignment horizontal="left" vertical="center"/>
    </xf>
    <xf numFmtId="0" fontId="27" fillId="0" borderId="6" xfId="1" applyFont="1" applyFill="1" applyBorder="1" applyAlignment="1">
      <alignment horizontal="left" vertical="center"/>
    </xf>
    <xf numFmtId="0" fontId="27" fillId="0" borderId="10" xfId="1" applyFont="1" applyFill="1" applyBorder="1" applyAlignment="1">
      <alignment horizontal="left" vertical="center"/>
    </xf>
    <xf numFmtId="0" fontId="27" fillId="0" borderId="7" xfId="1" applyFont="1" applyFill="1" applyBorder="1" applyAlignment="1">
      <alignment horizontal="left" vertical="center"/>
    </xf>
    <xf numFmtId="0" fontId="27" fillId="0" borderId="7" xfId="1" applyFont="1" applyBorder="1" applyAlignment="1">
      <alignment horizontal="left" vertical="center"/>
    </xf>
    <xf numFmtId="0" fontId="27" fillId="0" borderId="1" xfId="1" applyNumberFormat="1" applyFont="1" applyBorder="1" applyAlignment="1">
      <alignment vertical="center"/>
    </xf>
    <xf numFmtId="0" fontId="27" fillId="3" borderId="30" xfId="30" applyFont="1" applyFill="1" applyBorder="1" applyAlignment="1">
      <alignment horizontal="center" vertical="center"/>
    </xf>
    <xf numFmtId="0" fontId="27" fillId="3" borderId="30" xfId="30" applyFont="1" applyFill="1" applyBorder="1" applyAlignment="1">
      <alignment horizontal="center" vertical="center" wrapText="1"/>
    </xf>
    <xf numFmtId="0" fontId="27" fillId="4" borderId="30" xfId="30" applyFont="1" applyFill="1" applyBorder="1" applyAlignment="1">
      <alignment horizontal="center" vertical="center"/>
    </xf>
    <xf numFmtId="0" fontId="27" fillId="4" borderId="30" xfId="30" applyFont="1" applyFill="1" applyBorder="1" applyAlignment="1">
      <alignment horizontal="center" vertical="center" wrapText="1"/>
    </xf>
    <xf numFmtId="0" fontId="27" fillId="3" borderId="31" xfId="30" applyFont="1" applyFill="1" applyBorder="1" applyAlignment="1">
      <alignment horizontal="center" vertical="center" wrapText="1"/>
    </xf>
    <xf numFmtId="0" fontId="27" fillId="3" borderId="29" xfId="30" applyFont="1" applyFill="1" applyBorder="1" applyAlignment="1">
      <alignment horizontal="center" vertical="center"/>
    </xf>
    <xf numFmtId="0" fontId="27" fillId="4" borderId="29" xfId="30" applyFont="1" applyFill="1" applyBorder="1" applyAlignment="1">
      <alignment horizontal="center" vertical="center"/>
    </xf>
    <xf numFmtId="0" fontId="27" fillId="3" borderId="42" xfId="30" applyFont="1" applyFill="1" applyBorder="1" applyAlignment="1">
      <alignment horizontal="center" vertical="center" wrapText="1"/>
    </xf>
    <xf numFmtId="0" fontId="31" fillId="5" borderId="0" xfId="0" applyFont="1" applyFill="1" applyAlignment="1">
      <alignment vertical="center"/>
    </xf>
    <xf numFmtId="0" fontId="28" fillId="5" borderId="33" xfId="0" applyFont="1" applyFill="1" applyBorder="1" applyAlignment="1">
      <alignment horizontal="center" vertical="center" wrapText="1"/>
    </xf>
    <xf numFmtId="0" fontId="28" fillId="5" borderId="33" xfId="0" applyFont="1" applyFill="1" applyBorder="1" applyAlignment="1">
      <alignment vertical="center"/>
    </xf>
    <xf numFmtId="0" fontId="28" fillId="5" borderId="33" xfId="0" applyFont="1" applyFill="1" applyBorder="1" applyAlignment="1">
      <alignment vertical="center" wrapText="1"/>
    </xf>
    <xf numFmtId="14" fontId="28" fillId="5" borderId="33" xfId="0" applyNumberFormat="1" applyFont="1" applyFill="1" applyBorder="1" applyAlignment="1">
      <alignment horizontal="center" vertical="center"/>
    </xf>
    <xf numFmtId="0" fontId="29" fillId="5" borderId="33" xfId="0" applyFont="1" applyFill="1" applyBorder="1" applyAlignment="1">
      <alignment horizontal="center" vertical="center" wrapText="1"/>
    </xf>
    <xf numFmtId="0" fontId="29" fillId="5" borderId="35" xfId="1" applyNumberFormat="1" applyFont="1" applyFill="1" applyBorder="1" applyAlignment="1">
      <alignment horizontal="center" vertical="center" wrapText="1"/>
    </xf>
    <xf numFmtId="0" fontId="28" fillId="5" borderId="32" xfId="0" applyFont="1" applyFill="1" applyBorder="1" applyAlignment="1">
      <alignment horizontal="center" vertical="center" wrapText="1"/>
    </xf>
    <xf numFmtId="10" fontId="28" fillId="5" borderId="33" xfId="0" applyNumberFormat="1" applyFont="1" applyFill="1" applyBorder="1" applyAlignment="1">
      <alignment horizontal="center" vertical="center" wrapText="1"/>
    </xf>
    <xf numFmtId="14" fontId="29" fillId="5" borderId="33" xfId="0" applyNumberFormat="1" applyFont="1" applyFill="1" applyBorder="1" applyAlignment="1">
      <alignment horizontal="center" vertical="center" wrapText="1"/>
    </xf>
    <xf numFmtId="3" fontId="29" fillId="5" borderId="32" xfId="0" applyNumberFormat="1" applyFont="1" applyFill="1" applyBorder="1" applyAlignment="1">
      <alignment horizontal="left" vertical="center" wrapText="1"/>
    </xf>
    <xf numFmtId="0" fontId="29" fillId="5" borderId="33" xfId="0" applyFont="1" applyFill="1" applyBorder="1" applyAlignment="1">
      <alignment horizontal="left" vertical="center" wrapText="1"/>
    </xf>
    <xf numFmtId="3" fontId="29" fillId="5" borderId="33" xfId="0" applyNumberFormat="1" applyFont="1" applyFill="1" applyBorder="1" applyAlignment="1">
      <alignment horizontal="left" vertical="center" wrapText="1"/>
    </xf>
    <xf numFmtId="0" fontId="29" fillId="5" borderId="35" xfId="0" applyFont="1" applyFill="1" applyBorder="1" applyAlignment="1">
      <alignment horizontal="left" vertical="center" wrapText="1"/>
    </xf>
    <xf numFmtId="0" fontId="28" fillId="5" borderId="2" xfId="0" applyFont="1" applyFill="1" applyBorder="1" applyAlignment="1">
      <alignment horizontal="center" vertical="center" wrapText="1"/>
    </xf>
    <xf numFmtId="0" fontId="28" fillId="5" borderId="2" xfId="0" applyFont="1" applyFill="1" applyBorder="1" applyAlignment="1">
      <alignment vertical="center"/>
    </xf>
    <xf numFmtId="0" fontId="28" fillId="5" borderId="2" xfId="0" applyFont="1" applyFill="1" applyBorder="1" applyAlignment="1">
      <alignment vertical="center" wrapText="1"/>
    </xf>
    <xf numFmtId="14" fontId="28" fillId="5" borderId="2" xfId="0" applyNumberFormat="1" applyFont="1" applyFill="1" applyBorder="1" applyAlignment="1">
      <alignment horizontal="center" vertical="center"/>
    </xf>
    <xf numFmtId="0" fontId="29" fillId="5" borderId="2" xfId="0" applyFont="1" applyFill="1" applyBorder="1" applyAlignment="1">
      <alignment horizontal="center" vertical="center" wrapText="1"/>
    </xf>
    <xf numFmtId="0" fontId="29" fillId="5" borderId="12" xfId="1" applyNumberFormat="1" applyFont="1" applyFill="1" applyBorder="1" applyAlignment="1">
      <alignment horizontal="center" vertical="center" wrapText="1"/>
    </xf>
    <xf numFmtId="0" fontId="29" fillId="5" borderId="13" xfId="0" applyFont="1" applyFill="1" applyBorder="1" applyAlignment="1">
      <alignment horizontal="center" vertical="center" wrapText="1"/>
    </xf>
    <xf numFmtId="10" fontId="28" fillId="5" borderId="2" xfId="0" applyNumberFormat="1" applyFont="1" applyFill="1" applyBorder="1" applyAlignment="1">
      <alignment horizontal="center" vertical="center" wrapText="1"/>
    </xf>
    <xf numFmtId="14" fontId="29" fillId="5" borderId="2" xfId="0" applyNumberFormat="1" applyFont="1" applyFill="1" applyBorder="1" applyAlignment="1">
      <alignment horizontal="center" vertical="center" wrapText="1"/>
    </xf>
    <xf numFmtId="3" fontId="29" fillId="5" borderId="13" xfId="0" applyNumberFormat="1" applyFont="1" applyFill="1" applyBorder="1" applyAlignment="1">
      <alignment horizontal="left" vertical="center" wrapText="1"/>
    </xf>
    <xf numFmtId="0" fontId="29" fillId="5" borderId="2" xfId="0" applyFont="1" applyFill="1" applyBorder="1" applyAlignment="1">
      <alignment horizontal="left" vertical="center" wrapText="1"/>
    </xf>
    <xf numFmtId="3" fontId="29" fillId="5" borderId="2" xfId="0" applyNumberFormat="1" applyFont="1" applyFill="1" applyBorder="1" applyAlignment="1">
      <alignment horizontal="left" vertical="center" wrapText="1"/>
    </xf>
    <xf numFmtId="0" fontId="29" fillId="5" borderId="12" xfId="0" applyFont="1" applyFill="1" applyBorder="1" applyAlignment="1">
      <alignment horizontal="left" vertical="center" wrapText="1"/>
    </xf>
    <xf numFmtId="0" fontId="31" fillId="5" borderId="0" xfId="0" applyFont="1" applyFill="1" applyAlignment="1">
      <alignment horizontal="center" vertical="center"/>
    </xf>
    <xf numFmtId="167" fontId="29" fillId="5" borderId="13" xfId="0" applyNumberFormat="1" applyFont="1" applyFill="1" applyBorder="1" applyAlignment="1">
      <alignment horizontal="center" vertical="center" wrapText="1"/>
    </xf>
    <xf numFmtId="167" fontId="29" fillId="5" borderId="2" xfId="0" applyNumberFormat="1" applyFont="1" applyFill="1" applyBorder="1" applyAlignment="1">
      <alignment horizontal="center" vertical="center" wrapText="1"/>
    </xf>
    <xf numFmtId="167" fontId="29" fillId="5" borderId="12" xfId="0" applyNumberFormat="1" applyFont="1" applyFill="1" applyBorder="1" applyAlignment="1">
      <alignment horizontal="right" vertical="center" wrapText="1"/>
    </xf>
    <xf numFmtId="3" fontId="29" fillId="5" borderId="12" xfId="0" applyNumberFormat="1" applyFont="1" applyFill="1" applyBorder="1" applyAlignment="1">
      <alignment horizontal="left" vertical="center" wrapText="1"/>
    </xf>
    <xf numFmtId="3" fontId="29" fillId="5" borderId="20" xfId="0" applyNumberFormat="1" applyFont="1" applyFill="1" applyBorder="1" applyAlignment="1">
      <alignment horizontal="left" vertical="center" wrapText="1"/>
    </xf>
    <xf numFmtId="0" fontId="31" fillId="5" borderId="2" xfId="0" applyFont="1" applyFill="1" applyBorder="1" applyAlignment="1">
      <alignment horizontal="left" vertical="center"/>
    </xf>
    <xf numFmtId="0" fontId="31" fillId="5" borderId="2" xfId="0" applyFont="1" applyFill="1" applyBorder="1" applyAlignment="1">
      <alignment horizontal="left" vertical="center" wrapText="1"/>
    </xf>
    <xf numFmtId="0" fontId="34" fillId="5" borderId="2" xfId="0" applyFont="1" applyFill="1" applyBorder="1" applyAlignment="1">
      <alignment horizontal="center" vertical="center" wrapText="1"/>
    </xf>
    <xf numFmtId="0" fontId="29" fillId="5" borderId="13" xfId="0" applyFont="1" applyFill="1" applyBorder="1" applyAlignment="1">
      <alignment horizontal="left" vertical="center" wrapText="1"/>
    </xf>
    <xf numFmtId="0" fontId="29" fillId="5" borderId="29" xfId="0" applyFont="1" applyFill="1" applyBorder="1" applyAlignment="1">
      <alignment horizontal="center" vertical="center" wrapText="1"/>
    </xf>
    <xf numFmtId="10" fontId="28" fillId="5" borderId="30" xfId="0" applyNumberFormat="1" applyFont="1" applyFill="1" applyBorder="1" applyAlignment="1">
      <alignment horizontal="center" vertical="center" wrapText="1"/>
    </xf>
    <xf numFmtId="0" fontId="29" fillId="5" borderId="30" xfId="0" applyFont="1" applyFill="1" applyBorder="1" applyAlignment="1">
      <alignment horizontal="center" vertical="center" wrapText="1"/>
    </xf>
    <xf numFmtId="0" fontId="28" fillId="5" borderId="30" xfId="0" applyFont="1" applyFill="1" applyBorder="1" applyAlignment="1">
      <alignment horizontal="center" vertical="center" wrapText="1"/>
    </xf>
    <xf numFmtId="14" fontId="29" fillId="5" borderId="30" xfId="0" applyNumberFormat="1" applyFont="1" applyFill="1" applyBorder="1" applyAlignment="1">
      <alignment horizontal="center" vertical="center" wrapText="1"/>
    </xf>
    <xf numFmtId="0" fontId="29" fillId="5" borderId="31" xfId="1" applyNumberFormat="1" applyFont="1" applyFill="1" applyBorder="1" applyAlignment="1">
      <alignment horizontal="center" vertical="center" wrapText="1"/>
    </xf>
    <xf numFmtId="3" fontId="29" fillId="5" borderId="29" xfId="0" applyNumberFormat="1" applyFont="1" applyFill="1" applyBorder="1" applyAlignment="1">
      <alignment horizontal="left" vertical="center" wrapText="1"/>
    </xf>
    <xf numFmtId="3" fontId="29" fillId="5" borderId="30" xfId="0" applyNumberFormat="1" applyFont="1" applyFill="1" applyBorder="1" applyAlignment="1">
      <alignment horizontal="left" vertical="center" wrapText="1"/>
    </xf>
    <xf numFmtId="0" fontId="31" fillId="5" borderId="30" xfId="0" applyFont="1" applyFill="1" applyBorder="1" applyAlignment="1">
      <alignment horizontal="left" vertical="center" wrapText="1"/>
    </xf>
    <xf numFmtId="0" fontId="29" fillId="5" borderId="30" xfId="0" applyFont="1" applyFill="1" applyBorder="1" applyAlignment="1">
      <alignment horizontal="left" vertical="center" wrapText="1"/>
    </xf>
    <xf numFmtId="3" fontId="29" fillId="5" borderId="31" xfId="0" applyNumberFormat="1" applyFont="1" applyFill="1" applyBorder="1" applyAlignment="1">
      <alignment horizontal="left" vertical="center" wrapText="1"/>
    </xf>
    <xf numFmtId="0" fontId="29" fillId="5" borderId="41" xfId="0" applyFont="1" applyFill="1" applyBorder="1" applyAlignment="1">
      <alignment horizontal="center" vertical="center" wrapText="1"/>
    </xf>
    <xf numFmtId="10" fontId="28" fillId="5" borderId="5" xfId="0" applyNumberFormat="1" applyFont="1" applyFill="1" applyBorder="1" applyAlignment="1">
      <alignment horizontal="center" vertical="center" wrapText="1"/>
    </xf>
    <xf numFmtId="0" fontId="29" fillId="5" borderId="5" xfId="0" applyFont="1" applyFill="1" applyBorder="1" applyAlignment="1">
      <alignment horizontal="center" vertical="center" wrapText="1"/>
    </xf>
    <xf numFmtId="0" fontId="28" fillId="5" borderId="5" xfId="0" applyFont="1" applyFill="1" applyBorder="1" applyAlignment="1">
      <alignment horizontal="center" vertical="center" wrapText="1"/>
    </xf>
    <xf numFmtId="14" fontId="29" fillId="5" borderId="5" xfId="0" applyNumberFormat="1" applyFont="1" applyFill="1" applyBorder="1" applyAlignment="1">
      <alignment horizontal="center" vertical="center" wrapText="1"/>
    </xf>
    <xf numFmtId="0" fontId="29" fillId="5" borderId="28" xfId="1" applyNumberFormat="1" applyFont="1" applyFill="1" applyBorder="1" applyAlignment="1">
      <alignment horizontal="center" vertical="center" wrapText="1"/>
    </xf>
    <xf numFmtId="167" fontId="29" fillId="5" borderId="41" xfId="0" applyNumberFormat="1" applyFont="1" applyFill="1" applyBorder="1" applyAlignment="1">
      <alignment horizontal="center" vertical="center" wrapText="1"/>
    </xf>
    <xf numFmtId="167" fontId="29" fillId="5" borderId="5" xfId="0" applyNumberFormat="1" applyFont="1" applyFill="1" applyBorder="1" applyAlignment="1">
      <alignment horizontal="center" vertical="center" wrapText="1"/>
    </xf>
    <xf numFmtId="167" fontId="29" fillId="5" borderId="28" xfId="0" applyNumberFormat="1" applyFont="1" applyFill="1" applyBorder="1" applyAlignment="1">
      <alignment horizontal="right" vertical="center" wrapText="1"/>
    </xf>
    <xf numFmtId="3" fontId="29" fillId="5" borderId="41" xfId="0" applyNumberFormat="1" applyFont="1" applyFill="1" applyBorder="1" applyAlignment="1">
      <alignment horizontal="left" vertical="center" wrapText="1"/>
    </xf>
    <xf numFmtId="3" fontId="29" fillId="5" borderId="5" xfId="0" applyNumberFormat="1" applyFont="1" applyFill="1" applyBorder="1" applyAlignment="1">
      <alignment horizontal="left" vertical="center" wrapText="1"/>
    </xf>
    <xf numFmtId="0" fontId="29" fillId="5" borderId="5" xfId="0" applyFont="1" applyFill="1" applyBorder="1" applyAlignment="1">
      <alignment horizontal="left" vertical="center" wrapText="1"/>
    </xf>
    <xf numFmtId="0" fontId="29" fillId="5" borderId="28" xfId="0" applyFont="1" applyFill="1" applyBorder="1" applyAlignment="1">
      <alignment horizontal="left" vertical="center" wrapText="1"/>
    </xf>
    <xf numFmtId="43" fontId="28" fillId="5" borderId="2" xfId="73" applyFont="1" applyFill="1" applyBorder="1" applyAlignment="1">
      <alignment horizontal="center" vertical="center" wrapText="1"/>
    </xf>
    <xf numFmtId="43" fontId="29" fillId="5" borderId="2" xfId="73" applyFont="1" applyFill="1" applyBorder="1" applyAlignment="1">
      <alignment horizontal="center" vertical="center" wrapText="1"/>
    </xf>
    <xf numFmtId="0" fontId="28" fillId="5" borderId="12" xfId="0" applyFont="1" applyFill="1" applyBorder="1" applyAlignment="1">
      <alignment horizontal="center" vertical="center" wrapText="1"/>
    </xf>
    <xf numFmtId="0" fontId="31" fillId="5" borderId="2" xfId="0" applyFont="1" applyFill="1" applyBorder="1" applyAlignment="1">
      <alignment horizontal="center" vertical="center"/>
    </xf>
    <xf numFmtId="0" fontId="30" fillId="5" borderId="12" xfId="61" applyFont="1" applyFill="1" applyBorder="1" applyAlignment="1">
      <alignment horizontal="left" vertical="center" wrapText="1"/>
    </xf>
    <xf numFmtId="3" fontId="30" fillId="5" borderId="12" xfId="61" applyNumberFormat="1" applyFont="1" applyFill="1" applyBorder="1" applyAlignment="1">
      <alignment horizontal="left" vertical="center" wrapText="1"/>
    </xf>
    <xf numFmtId="0" fontId="31" fillId="5" borderId="2" xfId="0" applyFont="1" applyFill="1" applyBorder="1" applyAlignment="1">
      <alignment wrapText="1"/>
    </xf>
    <xf numFmtId="0" fontId="31" fillId="5" borderId="2" xfId="0" applyFont="1" applyFill="1" applyBorder="1" applyAlignment="1">
      <alignment horizontal="center" vertical="center" wrapText="1"/>
    </xf>
    <xf numFmtId="0" fontId="28" fillId="5" borderId="2" xfId="0" applyFont="1" applyFill="1" applyBorder="1" applyAlignment="1">
      <alignment horizontal="center" vertical="center"/>
    </xf>
    <xf numFmtId="14" fontId="28" fillId="5" borderId="2" xfId="0" applyNumberFormat="1" applyFont="1" applyFill="1" applyBorder="1" applyAlignment="1">
      <alignment horizontal="center" vertical="center" wrapText="1"/>
    </xf>
    <xf numFmtId="0" fontId="31" fillId="5" borderId="12" xfId="0" applyFont="1" applyFill="1" applyBorder="1" applyAlignment="1">
      <alignment horizontal="center" vertical="center"/>
    </xf>
    <xf numFmtId="10" fontId="31" fillId="5" borderId="2" xfId="0" applyNumberFormat="1" applyFont="1" applyFill="1" applyBorder="1" applyAlignment="1">
      <alignment horizontal="center" vertical="center"/>
    </xf>
    <xf numFmtId="0" fontId="31" fillId="5" borderId="12" xfId="0" applyFont="1" applyFill="1" applyBorder="1" applyAlignment="1">
      <alignment horizontal="left" vertical="center" wrapText="1"/>
    </xf>
    <xf numFmtId="43" fontId="31" fillId="5" borderId="2" xfId="73" applyFont="1" applyFill="1" applyBorder="1" applyAlignment="1">
      <alignment horizontal="center" vertical="center"/>
    </xf>
    <xf numFmtId="167" fontId="29" fillId="5" borderId="36" xfId="0" applyNumberFormat="1" applyFont="1" applyFill="1" applyBorder="1" applyAlignment="1">
      <alignment horizontal="center" vertical="center" wrapText="1"/>
    </xf>
    <xf numFmtId="167" fontId="29" fillId="5" borderId="3" xfId="0" applyNumberFormat="1" applyFont="1" applyFill="1" applyBorder="1" applyAlignment="1">
      <alignment horizontal="center" vertical="center" wrapText="1"/>
    </xf>
    <xf numFmtId="167" fontId="29" fillId="5" borderId="34" xfId="0" applyNumberFormat="1" applyFont="1" applyFill="1" applyBorder="1" applyAlignment="1">
      <alignment horizontal="right" vertical="center" wrapText="1"/>
    </xf>
    <xf numFmtId="3" fontId="29" fillId="5" borderId="36" xfId="0" applyNumberFormat="1" applyFont="1" applyFill="1" applyBorder="1" applyAlignment="1">
      <alignment horizontal="left" vertical="center" wrapText="1"/>
    </xf>
    <xf numFmtId="0" fontId="31" fillId="5" borderId="3" xfId="0" applyFont="1" applyFill="1" applyBorder="1" applyAlignment="1">
      <alignment horizontal="left" vertical="center" wrapText="1"/>
    </xf>
    <xf numFmtId="0" fontId="29" fillId="5" borderId="3" xfId="0" applyFont="1" applyFill="1" applyBorder="1" applyAlignment="1">
      <alignment horizontal="left" vertical="center" wrapText="1"/>
    </xf>
    <xf numFmtId="3" fontId="29" fillId="5" borderId="3" xfId="0" applyNumberFormat="1" applyFont="1" applyFill="1" applyBorder="1" applyAlignment="1">
      <alignment horizontal="left" vertical="center" wrapText="1"/>
    </xf>
    <xf numFmtId="0" fontId="30" fillId="5" borderId="34" xfId="61" applyFont="1" applyFill="1" applyBorder="1" applyAlignment="1">
      <alignment horizontal="left" vertical="center" wrapText="1"/>
    </xf>
    <xf numFmtId="10" fontId="31" fillId="5" borderId="33" xfId="0" applyNumberFormat="1" applyFont="1" applyFill="1" applyBorder="1" applyAlignment="1">
      <alignment horizontal="center" vertical="center"/>
    </xf>
    <xf numFmtId="0" fontId="31" fillId="5" borderId="33" xfId="0" applyFont="1" applyFill="1" applyBorder="1" applyAlignment="1">
      <alignment horizontal="center" vertical="center" wrapText="1"/>
    </xf>
    <xf numFmtId="0" fontId="31" fillId="5" borderId="33" xfId="0" applyFont="1" applyFill="1" applyBorder="1" applyAlignment="1">
      <alignment horizontal="center" vertical="center"/>
    </xf>
    <xf numFmtId="167" fontId="29" fillId="5" borderId="32" xfId="0" applyNumberFormat="1" applyFont="1" applyFill="1" applyBorder="1" applyAlignment="1">
      <alignment horizontal="center" vertical="center" wrapText="1"/>
    </xf>
    <xf numFmtId="167" fontId="29" fillId="5" borderId="33" xfId="0" applyNumberFormat="1" applyFont="1" applyFill="1" applyBorder="1" applyAlignment="1">
      <alignment horizontal="center" vertical="center" wrapText="1"/>
    </xf>
    <xf numFmtId="167" fontId="29" fillId="5" borderId="35" xfId="0" applyNumberFormat="1" applyFont="1" applyFill="1" applyBorder="1" applyAlignment="1">
      <alignment horizontal="right" vertical="center" wrapText="1"/>
    </xf>
    <xf numFmtId="0" fontId="31" fillId="5" borderId="33" xfId="0" applyFont="1" applyFill="1" applyBorder="1" applyAlignment="1">
      <alignment horizontal="left" vertical="center" wrapText="1"/>
    </xf>
    <xf numFmtId="0" fontId="28" fillId="5" borderId="13" xfId="0" applyFont="1" applyFill="1" applyBorder="1" applyAlignment="1">
      <alignment horizontal="center" vertical="center" wrapText="1"/>
    </xf>
    <xf numFmtId="3" fontId="31" fillId="5" borderId="2" xfId="0" applyNumberFormat="1" applyFont="1" applyFill="1" applyBorder="1" applyAlignment="1">
      <alignment horizontal="left" vertical="center" wrapText="1"/>
    </xf>
    <xf numFmtId="3" fontId="31" fillId="5" borderId="12" xfId="0" applyNumberFormat="1" applyFont="1" applyFill="1" applyBorder="1" applyAlignment="1">
      <alignment horizontal="left" vertical="center" wrapText="1"/>
    </xf>
    <xf numFmtId="14" fontId="31" fillId="5" borderId="2" xfId="0" applyNumberFormat="1" applyFont="1" applyFill="1" applyBorder="1" applyAlignment="1">
      <alignment vertical="center"/>
    </xf>
    <xf numFmtId="0" fontId="29" fillId="5" borderId="2" xfId="62" applyFont="1" applyFill="1" applyBorder="1" applyAlignment="1">
      <alignment horizontal="center" vertical="center" wrapText="1"/>
    </xf>
    <xf numFmtId="0" fontId="30" fillId="5" borderId="2" xfId="61" applyFont="1" applyFill="1" applyBorder="1" applyAlignment="1">
      <alignment horizontal="left" vertical="center" wrapText="1"/>
    </xf>
    <xf numFmtId="0" fontId="29" fillId="5" borderId="2" xfId="0" applyNumberFormat="1" applyFont="1" applyFill="1" applyBorder="1" applyAlignment="1">
      <alignment horizontal="left" vertical="center" wrapText="1"/>
    </xf>
    <xf numFmtId="0" fontId="31" fillId="5" borderId="13" xfId="0" applyFont="1" applyFill="1" applyBorder="1" applyAlignment="1">
      <alignment horizontal="left" vertical="center" wrapText="1"/>
    </xf>
    <xf numFmtId="14" fontId="31" fillId="5" borderId="2" xfId="0" applyNumberFormat="1" applyFont="1" applyFill="1" applyBorder="1" applyAlignment="1">
      <alignment horizontal="center" vertical="center"/>
    </xf>
    <xf numFmtId="43" fontId="28" fillId="5" borderId="2" xfId="73" applyFont="1" applyFill="1" applyBorder="1" applyAlignment="1">
      <alignment horizontal="center" vertical="center"/>
    </xf>
    <xf numFmtId="0" fontId="28" fillId="5" borderId="12" xfId="0" applyFont="1" applyFill="1" applyBorder="1" applyAlignment="1">
      <alignment horizontal="center" vertical="center"/>
    </xf>
    <xf numFmtId="10" fontId="31" fillId="5" borderId="30" xfId="0" applyNumberFormat="1" applyFont="1" applyFill="1" applyBorder="1" applyAlignment="1">
      <alignment horizontal="center" vertical="center"/>
    </xf>
    <xf numFmtId="0" fontId="31" fillId="5" borderId="30" xfId="0" applyFont="1" applyFill="1" applyBorder="1" applyAlignment="1">
      <alignment horizontal="center" vertical="center" wrapText="1"/>
    </xf>
    <xf numFmtId="0" fontId="31" fillId="5" borderId="30" xfId="0" applyFont="1" applyFill="1" applyBorder="1" applyAlignment="1">
      <alignment horizontal="center" vertical="center"/>
    </xf>
    <xf numFmtId="0" fontId="28" fillId="5" borderId="30" xfId="0" applyFont="1" applyFill="1" applyBorder="1" applyAlignment="1">
      <alignment horizontal="center" vertical="center"/>
    </xf>
    <xf numFmtId="14" fontId="31" fillId="5" borderId="30" xfId="0" applyNumberFormat="1" applyFont="1" applyFill="1" applyBorder="1" applyAlignment="1">
      <alignment horizontal="center" vertical="center"/>
    </xf>
    <xf numFmtId="0" fontId="31" fillId="5" borderId="31" xfId="0" applyFont="1" applyFill="1" applyBorder="1" applyAlignment="1">
      <alignment horizontal="center" vertical="center"/>
    </xf>
    <xf numFmtId="167" fontId="29" fillId="5" borderId="29" xfId="0" applyNumberFormat="1" applyFont="1" applyFill="1" applyBorder="1" applyAlignment="1">
      <alignment horizontal="center" vertical="center" wrapText="1"/>
    </xf>
    <xf numFmtId="167" fontId="29" fillId="5" borderId="30" xfId="0" applyNumberFormat="1" applyFont="1" applyFill="1" applyBorder="1" applyAlignment="1">
      <alignment horizontal="center" vertical="center" wrapText="1"/>
    </xf>
    <xf numFmtId="167" fontId="29" fillId="5" borderId="31" xfId="0" applyNumberFormat="1" applyFont="1" applyFill="1" applyBorder="1" applyAlignment="1">
      <alignment horizontal="right" vertical="center" wrapText="1"/>
    </xf>
    <xf numFmtId="0" fontId="31" fillId="5" borderId="29" xfId="0" applyFont="1" applyFill="1" applyBorder="1" applyAlignment="1">
      <alignment horizontal="left" vertical="center" wrapText="1"/>
    </xf>
    <xf numFmtId="0" fontId="31" fillId="5" borderId="31" xfId="0" applyFont="1" applyFill="1" applyBorder="1" applyAlignment="1">
      <alignment horizontal="left" vertical="center" wrapText="1"/>
    </xf>
    <xf numFmtId="0" fontId="27" fillId="0" borderId="1" xfId="1" applyFont="1" applyFill="1" applyBorder="1" applyAlignment="1">
      <alignment horizontal="left" vertical="center"/>
    </xf>
    <xf numFmtId="0" fontId="29" fillId="0" borderId="1" xfId="1" applyFont="1" applyBorder="1" applyAlignment="1">
      <alignment horizontal="left" vertical="center"/>
    </xf>
    <xf numFmtId="0" fontId="29" fillId="0" borderId="1" xfId="1" applyFont="1" applyFill="1" applyBorder="1" applyAlignment="1">
      <alignment horizontal="left" vertical="center"/>
    </xf>
    <xf numFmtId="3" fontId="29" fillId="6" borderId="13" xfId="0" applyNumberFormat="1" applyFont="1" applyFill="1" applyBorder="1" applyAlignment="1">
      <alignment horizontal="left" vertical="center" wrapText="1"/>
    </xf>
    <xf numFmtId="0" fontId="29" fillId="6" borderId="2" xfId="0" applyFont="1" applyFill="1" applyBorder="1" applyAlignment="1">
      <alignment horizontal="left" vertical="center" wrapText="1"/>
    </xf>
    <xf numFmtId="3" fontId="29" fillId="6" borderId="2" xfId="0" applyNumberFormat="1" applyFont="1" applyFill="1" applyBorder="1" applyAlignment="1">
      <alignment horizontal="left" vertical="center" wrapText="1"/>
    </xf>
    <xf numFmtId="0" fontId="29" fillId="6" borderId="12" xfId="0" applyFont="1" applyFill="1" applyBorder="1" applyAlignment="1">
      <alignment horizontal="left" vertical="center" wrapText="1"/>
    </xf>
    <xf numFmtId="3" fontId="29" fillId="6" borderId="12" xfId="0" applyNumberFormat="1" applyFont="1" applyFill="1" applyBorder="1" applyAlignment="1">
      <alignment horizontal="left" vertical="center" wrapText="1"/>
    </xf>
    <xf numFmtId="0" fontId="31" fillId="6" borderId="2" xfId="0" applyFont="1" applyFill="1" applyBorder="1" applyAlignment="1">
      <alignment horizontal="left" vertical="center"/>
    </xf>
    <xf numFmtId="0" fontId="31" fillId="6" borderId="2" xfId="0" applyFont="1" applyFill="1" applyBorder="1" applyAlignment="1">
      <alignment horizontal="left" vertical="center" wrapText="1"/>
    </xf>
    <xf numFmtId="0" fontId="29" fillId="6" borderId="13" xfId="0" applyFont="1" applyFill="1" applyBorder="1" applyAlignment="1">
      <alignment horizontal="left" vertical="center" wrapText="1"/>
    </xf>
    <xf numFmtId="3" fontId="29" fillId="6" borderId="29" xfId="0" applyNumberFormat="1" applyFont="1" applyFill="1" applyBorder="1" applyAlignment="1">
      <alignment horizontal="left" vertical="center" wrapText="1"/>
    </xf>
    <xf numFmtId="3" fontId="29" fillId="6" borderId="30" xfId="0" applyNumberFormat="1" applyFont="1" applyFill="1" applyBorder="1" applyAlignment="1">
      <alignment horizontal="left" vertical="center" wrapText="1"/>
    </xf>
    <xf numFmtId="0" fontId="31" fillId="6" borderId="30" xfId="0" applyFont="1" applyFill="1" applyBorder="1" applyAlignment="1">
      <alignment horizontal="left" vertical="center" wrapText="1"/>
    </xf>
    <xf numFmtId="0" fontId="29" fillId="6" borderId="30" xfId="0" applyFont="1" applyFill="1" applyBorder="1" applyAlignment="1">
      <alignment horizontal="left" vertical="center" wrapText="1"/>
    </xf>
    <xf numFmtId="3" fontId="29" fillId="6" borderId="31" xfId="0" applyNumberFormat="1" applyFont="1" applyFill="1" applyBorder="1" applyAlignment="1">
      <alignment horizontal="left" vertical="center" wrapText="1"/>
    </xf>
    <xf numFmtId="0" fontId="29" fillId="10" borderId="2" xfId="0" applyFont="1" applyFill="1" applyBorder="1" applyAlignment="1">
      <alignment horizontal="center" vertical="center" wrapText="1"/>
    </xf>
    <xf numFmtId="0" fontId="28" fillId="8" borderId="33" xfId="0" applyFont="1" applyFill="1" applyBorder="1" applyAlignment="1">
      <alignment horizontal="center" vertical="center" wrapText="1"/>
    </xf>
    <xf numFmtId="0" fontId="28" fillId="8" borderId="33" xfId="0" applyFont="1" applyFill="1" applyBorder="1" applyAlignment="1">
      <alignment vertical="center"/>
    </xf>
    <xf numFmtId="0" fontId="28" fillId="8" borderId="33" xfId="0" applyFont="1" applyFill="1" applyBorder="1" applyAlignment="1">
      <alignment vertical="center" wrapText="1"/>
    </xf>
    <xf numFmtId="167" fontId="29" fillId="0" borderId="2" xfId="0" applyNumberFormat="1" applyFont="1" applyFill="1" applyBorder="1" applyAlignment="1">
      <alignment horizontal="center" vertical="center" wrapText="1"/>
    </xf>
    <xf numFmtId="167" fontId="29" fillId="0" borderId="13" xfId="0" applyNumberFormat="1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3" fontId="29" fillId="0" borderId="2" xfId="0" applyNumberFormat="1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14" fontId="28" fillId="0" borderId="2" xfId="0" applyNumberFormat="1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/>
    </xf>
    <xf numFmtId="10" fontId="31" fillId="0" borderId="2" xfId="0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 wrapText="1"/>
    </xf>
    <xf numFmtId="10" fontId="28" fillId="0" borderId="2" xfId="0" applyNumberFormat="1" applyFont="1" applyFill="1" applyBorder="1" applyAlignment="1">
      <alignment horizontal="center" vertical="center" wrapText="1"/>
    </xf>
    <xf numFmtId="3" fontId="30" fillId="0" borderId="12" xfId="61" applyNumberFormat="1" applyFont="1" applyFill="1" applyBorder="1" applyAlignment="1">
      <alignment horizontal="left" vertical="center" wrapText="1"/>
    </xf>
    <xf numFmtId="3" fontId="29" fillId="0" borderId="12" xfId="0" applyNumberFormat="1" applyFont="1" applyFill="1" applyBorder="1" applyAlignment="1">
      <alignment horizontal="left" vertical="center" wrapText="1"/>
    </xf>
    <xf numFmtId="3" fontId="29" fillId="0" borderId="13" xfId="0" applyNumberFormat="1" applyFont="1" applyFill="1" applyBorder="1" applyAlignment="1">
      <alignment horizontal="left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8" fillId="10" borderId="2" xfId="0" applyFont="1" applyFill="1" applyBorder="1" applyAlignment="1">
      <alignment horizontal="center" vertical="center" wrapText="1"/>
    </xf>
    <xf numFmtId="0" fontId="29" fillId="10" borderId="30" xfId="0" applyFont="1" applyFill="1" applyBorder="1" applyAlignment="1">
      <alignment horizontal="center" vertical="center" wrapText="1"/>
    </xf>
    <xf numFmtId="0" fontId="28" fillId="10" borderId="30" xfId="0" applyFont="1" applyFill="1" applyBorder="1" applyAlignment="1">
      <alignment horizontal="center" vertical="center" wrapText="1"/>
    </xf>
    <xf numFmtId="0" fontId="28" fillId="15" borderId="2" xfId="0" applyFont="1" applyFill="1" applyBorder="1" applyAlignment="1">
      <alignment horizontal="center" vertical="center" wrapText="1"/>
    </xf>
    <xf numFmtId="14" fontId="28" fillId="15" borderId="2" xfId="0" applyNumberFormat="1" applyFont="1" applyFill="1" applyBorder="1" applyAlignment="1">
      <alignment horizontal="center" vertical="center"/>
    </xf>
    <xf numFmtId="0" fontId="29" fillId="15" borderId="2" xfId="0" applyFont="1" applyFill="1" applyBorder="1" applyAlignment="1">
      <alignment horizontal="center" vertical="center" wrapText="1"/>
    </xf>
    <xf numFmtId="0" fontId="29" fillId="15" borderId="12" xfId="1" applyNumberFormat="1" applyFont="1" applyFill="1" applyBorder="1" applyAlignment="1">
      <alignment horizontal="center" vertical="center" wrapText="1"/>
    </xf>
    <xf numFmtId="0" fontId="29" fillId="14" borderId="2" xfId="0" applyFont="1" applyFill="1" applyBorder="1" applyAlignment="1">
      <alignment horizontal="center" vertical="center" wrapText="1"/>
    </xf>
    <xf numFmtId="10" fontId="28" fillId="8" borderId="46" xfId="0" applyNumberFormat="1" applyFont="1" applyFill="1" applyBorder="1" applyAlignment="1">
      <alignment horizontal="center" vertical="center" wrapText="1"/>
    </xf>
    <xf numFmtId="10" fontId="28" fillId="14" borderId="2" xfId="0" applyNumberFormat="1" applyFont="1" applyFill="1" applyBorder="1" applyAlignment="1">
      <alignment horizontal="center" vertical="center" wrapText="1"/>
    </xf>
    <xf numFmtId="14" fontId="29" fillId="14" borderId="2" xfId="0" applyNumberFormat="1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167" fontId="29" fillId="0" borderId="2" xfId="0" applyNumberFormat="1" applyFont="1" applyFill="1" applyBorder="1" applyAlignment="1">
      <alignment horizontal="center" vertical="center" wrapText="1"/>
    </xf>
    <xf numFmtId="10" fontId="31" fillId="0" borderId="2" xfId="0" applyNumberFormat="1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 wrapText="1"/>
    </xf>
    <xf numFmtId="167" fontId="29" fillId="0" borderId="13" xfId="0" applyNumberFormat="1" applyFont="1" applyFill="1" applyBorder="1" applyAlignment="1">
      <alignment horizontal="center" vertical="center" wrapText="1"/>
    </xf>
    <xf numFmtId="167" fontId="29" fillId="0" borderId="30" xfId="0" applyNumberFormat="1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3" fontId="29" fillId="0" borderId="2" xfId="0" applyNumberFormat="1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3" fontId="29" fillId="0" borderId="12" xfId="0" applyNumberFormat="1" applyFont="1" applyFill="1" applyBorder="1" applyAlignment="1">
      <alignment horizontal="left" vertical="center" wrapText="1"/>
    </xf>
    <xf numFmtId="3" fontId="29" fillId="0" borderId="13" xfId="0" applyNumberFormat="1" applyFont="1" applyFill="1" applyBorder="1" applyAlignment="1">
      <alignment horizontal="left" vertical="center" wrapText="1"/>
    </xf>
    <xf numFmtId="14" fontId="28" fillId="0" borderId="2" xfId="0" applyNumberFormat="1" applyFont="1" applyFill="1" applyBorder="1" applyAlignment="1">
      <alignment horizontal="center" vertical="center" wrapText="1"/>
    </xf>
    <xf numFmtId="0" fontId="29" fillId="6" borderId="13" xfId="0" applyFont="1" applyFill="1" applyBorder="1" applyAlignment="1">
      <alignment horizontal="center" vertical="center" wrapText="1"/>
    </xf>
    <xf numFmtId="0" fontId="28" fillId="14" borderId="33" xfId="0" applyFont="1" applyFill="1" applyBorder="1" applyAlignment="1">
      <alignment horizontal="center" vertical="center" wrapText="1"/>
    </xf>
    <xf numFmtId="0" fontId="29" fillId="14" borderId="33" xfId="0" applyFont="1" applyFill="1" applyBorder="1" applyAlignment="1">
      <alignment horizontal="center" vertical="center" wrapText="1"/>
    </xf>
    <xf numFmtId="0" fontId="28" fillId="14" borderId="2" xfId="0" applyFont="1" applyFill="1" applyBorder="1" applyAlignment="1">
      <alignment horizontal="center" vertical="center" wrapText="1"/>
    </xf>
    <xf numFmtId="10" fontId="29" fillId="10" borderId="2" xfId="0" applyNumberFormat="1" applyFont="1" applyFill="1" applyBorder="1" applyAlignment="1">
      <alignment horizontal="center" vertical="center" wrapText="1"/>
    </xf>
    <xf numFmtId="0" fontId="28" fillId="10" borderId="2" xfId="0" applyFont="1" applyFill="1" applyBorder="1" applyAlignment="1">
      <alignment vertical="center" wrapText="1"/>
    </xf>
    <xf numFmtId="0" fontId="29" fillId="10" borderId="2" xfId="0" applyFont="1" applyFill="1" applyBorder="1" applyAlignment="1">
      <alignment vertical="center"/>
    </xf>
    <xf numFmtId="14" fontId="28" fillId="10" borderId="2" xfId="0" applyNumberFormat="1" applyFont="1" applyFill="1" applyBorder="1" applyAlignment="1">
      <alignment vertical="center" wrapText="1"/>
    </xf>
    <xf numFmtId="0" fontId="28" fillId="10" borderId="3" xfId="0" applyFont="1" applyFill="1" applyBorder="1" applyAlignment="1">
      <alignment horizontal="center" vertical="center" wrapText="1"/>
    </xf>
    <xf numFmtId="0" fontId="28" fillId="10" borderId="12" xfId="0" applyFont="1" applyFill="1" applyBorder="1" applyAlignment="1">
      <alignment horizontal="center" vertical="center" wrapText="1"/>
    </xf>
    <xf numFmtId="0" fontId="28" fillId="14" borderId="32" xfId="0" applyFont="1" applyFill="1" applyBorder="1" applyAlignment="1">
      <alignment horizontal="center" vertical="center" wrapText="1"/>
    </xf>
    <xf numFmtId="10" fontId="28" fillId="14" borderId="33" xfId="0" applyNumberFormat="1" applyFont="1" applyFill="1" applyBorder="1" applyAlignment="1">
      <alignment horizontal="center" vertical="center" wrapText="1"/>
    </xf>
    <xf numFmtId="14" fontId="29" fillId="0" borderId="2" xfId="0" applyNumberFormat="1" applyFont="1" applyFill="1" applyBorder="1" applyAlignment="1">
      <alignment horizontal="center" vertical="center" wrapText="1"/>
    </xf>
    <xf numFmtId="0" fontId="29" fillId="0" borderId="12" xfId="1" applyNumberFormat="1" applyFont="1" applyFill="1" applyBorder="1" applyAlignment="1">
      <alignment horizontal="center" vertical="center" wrapText="1"/>
    </xf>
    <xf numFmtId="10" fontId="28" fillId="0" borderId="30" xfId="0" applyNumberFormat="1" applyFont="1" applyFill="1" applyBorder="1" applyAlignment="1">
      <alignment horizontal="center" vertical="center" wrapText="1"/>
    </xf>
    <xf numFmtId="10" fontId="29" fillId="6" borderId="7" xfId="0" applyNumberFormat="1" applyFont="1" applyFill="1" applyBorder="1" applyAlignment="1">
      <alignment horizontal="center" vertical="center" wrapText="1"/>
    </xf>
    <xf numFmtId="0" fontId="29" fillId="6" borderId="16" xfId="0" applyFont="1" applyFill="1" applyBorder="1" applyAlignment="1">
      <alignment horizontal="center" vertical="center" wrapText="1"/>
    </xf>
    <xf numFmtId="10" fontId="29" fillId="6" borderId="47" xfId="0" applyNumberFormat="1" applyFont="1" applyFill="1" applyBorder="1" applyAlignment="1">
      <alignment horizontal="center" vertical="center" wrapText="1"/>
    </xf>
    <xf numFmtId="0" fontId="27" fillId="3" borderId="3" xfId="30" applyFont="1" applyFill="1" applyBorder="1" applyAlignment="1">
      <alignment horizontal="center" vertical="center"/>
    </xf>
    <xf numFmtId="0" fontId="27" fillId="3" borderId="3" xfId="30" applyFont="1" applyFill="1" applyBorder="1" applyAlignment="1">
      <alignment horizontal="center" vertical="center" wrapText="1"/>
    </xf>
    <xf numFmtId="0" fontId="27" fillId="9" borderId="3" xfId="30" applyFont="1" applyFill="1" applyBorder="1" applyAlignment="1">
      <alignment horizontal="center" vertical="center" wrapText="1"/>
    </xf>
    <xf numFmtId="0" fontId="27" fillId="3" borderId="34" xfId="30" applyFont="1" applyFill="1" applyBorder="1" applyAlignment="1">
      <alignment horizontal="center" vertical="center" wrapText="1"/>
    </xf>
    <xf numFmtId="0" fontId="27" fillId="4" borderId="3" xfId="30" applyFont="1" applyFill="1" applyBorder="1" applyAlignment="1">
      <alignment horizontal="center" vertical="center"/>
    </xf>
    <xf numFmtId="0" fontId="27" fillId="11" borderId="3" xfId="30" applyFont="1" applyFill="1" applyBorder="1" applyAlignment="1">
      <alignment horizontal="center" vertical="center" wrapText="1"/>
    </xf>
    <xf numFmtId="0" fontId="27" fillId="3" borderId="48" xfId="30" applyFont="1" applyFill="1" applyBorder="1" applyAlignment="1">
      <alignment horizontal="center" vertical="center" wrapText="1"/>
    </xf>
    <xf numFmtId="0" fontId="27" fillId="4" borderId="36" xfId="30" applyFont="1" applyFill="1" applyBorder="1" applyAlignment="1">
      <alignment horizontal="center" vertical="center"/>
    </xf>
    <xf numFmtId="0" fontId="27" fillId="4" borderId="3" xfId="30" applyFont="1" applyFill="1" applyBorder="1" applyAlignment="1">
      <alignment horizontal="center" vertical="center" wrapText="1"/>
    </xf>
    <xf numFmtId="0" fontId="27" fillId="3" borderId="36" xfId="30" applyFont="1" applyFill="1" applyBorder="1" applyAlignment="1">
      <alignment horizontal="center" vertical="center"/>
    </xf>
    <xf numFmtId="0" fontId="29" fillId="6" borderId="29" xfId="0" applyFont="1" applyFill="1" applyBorder="1" applyAlignment="1">
      <alignment horizontal="center" vertical="center" wrapText="1"/>
    </xf>
    <xf numFmtId="10" fontId="29" fillId="6" borderId="49" xfId="0" applyNumberFormat="1" applyFont="1" applyFill="1" applyBorder="1" applyAlignment="1">
      <alignment horizontal="center" vertical="center" wrapText="1"/>
    </xf>
    <xf numFmtId="0" fontId="28" fillId="10" borderId="30" xfId="0" applyFont="1" applyFill="1" applyBorder="1" applyAlignment="1">
      <alignment vertical="center" wrapText="1"/>
    </xf>
    <xf numFmtId="0" fontId="29" fillId="10" borderId="30" xfId="0" applyFont="1" applyFill="1" applyBorder="1" applyAlignment="1">
      <alignment vertical="center"/>
    </xf>
    <xf numFmtId="14" fontId="28" fillId="10" borderId="30" xfId="0" applyNumberFormat="1" applyFont="1" applyFill="1" applyBorder="1" applyAlignment="1">
      <alignment vertical="center" wrapText="1"/>
    </xf>
    <xf numFmtId="0" fontId="28" fillId="10" borderId="31" xfId="0" applyFont="1" applyFill="1" applyBorder="1" applyAlignment="1">
      <alignment horizontal="center" vertical="center" wrapText="1"/>
    </xf>
    <xf numFmtId="14" fontId="29" fillId="0" borderId="30" xfId="0" applyNumberFormat="1" applyFont="1" applyFill="1" applyBorder="1" applyAlignment="1">
      <alignment horizontal="center" vertical="center" wrapText="1"/>
    </xf>
    <xf numFmtId="0" fontId="29" fillId="12" borderId="5" xfId="0" applyFont="1" applyFill="1" applyBorder="1" applyAlignment="1">
      <alignment vertical="center" wrapText="1"/>
    </xf>
    <xf numFmtId="0" fontId="29" fillId="12" borderId="2" xfId="0" applyFont="1" applyFill="1" applyBorder="1" applyAlignment="1">
      <alignment vertical="center" wrapText="1"/>
    </xf>
    <xf numFmtId="0" fontId="29" fillId="12" borderId="5" xfId="0" applyFont="1" applyFill="1" applyBorder="1" applyAlignment="1">
      <alignment vertical="center"/>
    </xf>
    <xf numFmtId="0" fontId="29" fillId="12" borderId="2" xfId="0" applyFont="1" applyFill="1" applyBorder="1" applyAlignment="1">
      <alignment vertical="center"/>
    </xf>
    <xf numFmtId="14" fontId="29" fillId="12" borderId="5" xfId="0" applyNumberFormat="1" applyFont="1" applyFill="1" applyBorder="1" applyAlignment="1">
      <alignment vertical="center" wrapText="1"/>
    </xf>
    <xf numFmtId="2" fontId="28" fillId="12" borderId="2" xfId="0" applyNumberFormat="1" applyFont="1" applyFill="1" applyBorder="1" applyAlignment="1">
      <alignment vertical="center" wrapText="1"/>
    </xf>
    <xf numFmtId="0" fontId="29" fillId="17" borderId="41" xfId="0" applyFont="1" applyFill="1" applyBorder="1" applyAlignment="1">
      <alignment horizontal="center" vertical="center" wrapText="1"/>
    </xf>
    <xf numFmtId="10" fontId="28" fillId="17" borderId="5" xfId="0" applyNumberFormat="1" applyFont="1" applyFill="1" applyBorder="1" applyAlignment="1">
      <alignment horizontal="center" vertical="center" wrapText="1"/>
    </xf>
    <xf numFmtId="0" fontId="29" fillId="17" borderId="5" xfId="0" applyFont="1" applyFill="1" applyBorder="1" applyAlignment="1">
      <alignment horizontal="center" vertical="center" wrapText="1"/>
    </xf>
    <xf numFmtId="0" fontId="28" fillId="17" borderId="5" xfId="0" applyFont="1" applyFill="1" applyBorder="1" applyAlignment="1">
      <alignment horizontal="center" vertical="center" wrapText="1"/>
    </xf>
    <xf numFmtId="14" fontId="29" fillId="17" borderId="5" xfId="0" applyNumberFormat="1" applyFont="1" applyFill="1" applyBorder="1" applyAlignment="1">
      <alignment horizontal="center" vertical="center" wrapText="1"/>
    </xf>
    <xf numFmtId="0" fontId="29" fillId="16" borderId="41" xfId="0" applyFont="1" applyFill="1" applyBorder="1" applyAlignment="1">
      <alignment horizontal="center" vertical="center" wrapText="1"/>
    </xf>
    <xf numFmtId="0" fontId="29" fillId="16" borderId="13" xfId="0" applyFont="1" applyFill="1" applyBorder="1" applyAlignment="1">
      <alignment horizontal="center" vertical="center" wrapText="1"/>
    </xf>
    <xf numFmtId="10" fontId="29" fillId="16" borderId="28" xfId="0" applyNumberFormat="1" applyFont="1" applyFill="1" applyBorder="1" applyAlignment="1">
      <alignment horizontal="center" vertical="center" wrapText="1"/>
    </xf>
    <xf numFmtId="10" fontId="29" fillId="16" borderId="12" xfId="0" applyNumberFormat="1" applyFont="1" applyFill="1" applyBorder="1" applyAlignment="1">
      <alignment horizontal="center" vertical="center" wrapText="1"/>
    </xf>
    <xf numFmtId="0" fontId="29" fillId="12" borderId="41" xfId="0" applyFont="1" applyFill="1" applyBorder="1" applyAlignment="1">
      <alignment horizontal="center" vertical="center" wrapText="1"/>
    </xf>
    <xf numFmtId="10" fontId="29" fillId="12" borderId="5" xfId="0" applyNumberFormat="1" applyFont="1" applyFill="1" applyBorder="1" applyAlignment="1">
      <alignment horizontal="center" vertical="center" wrapText="1"/>
    </xf>
    <xf numFmtId="0" fontId="28" fillId="12" borderId="5" xfId="0" applyFont="1" applyFill="1" applyBorder="1" applyAlignment="1">
      <alignment horizontal="center" vertical="center" wrapText="1"/>
    </xf>
    <xf numFmtId="0" fontId="29" fillId="12" borderId="5" xfId="0" applyFont="1" applyFill="1" applyBorder="1" applyAlignment="1">
      <alignment horizontal="center" vertical="center" wrapText="1"/>
    </xf>
    <xf numFmtId="0" fontId="29" fillId="12" borderId="5" xfId="0" applyFont="1" applyFill="1" applyBorder="1" applyAlignment="1">
      <alignment horizontal="center" vertical="center"/>
    </xf>
    <xf numFmtId="3" fontId="29" fillId="12" borderId="5" xfId="0" applyNumberFormat="1" applyFont="1" applyFill="1" applyBorder="1" applyAlignment="1">
      <alignment horizontal="center" vertical="center"/>
    </xf>
    <xf numFmtId="4" fontId="29" fillId="12" borderId="2" xfId="0" applyNumberFormat="1" applyFont="1" applyFill="1" applyBorder="1" applyAlignment="1">
      <alignment vertical="center"/>
    </xf>
    <xf numFmtId="1" fontId="28" fillId="12" borderId="5" xfId="0" applyNumberFormat="1" applyFont="1" applyFill="1" applyBorder="1" applyAlignment="1">
      <alignment vertical="center" wrapText="1"/>
    </xf>
    <xf numFmtId="4" fontId="28" fillId="12" borderId="5" xfId="0" applyNumberFormat="1" applyFont="1" applyFill="1" applyBorder="1" applyAlignment="1">
      <alignment vertical="center" wrapText="1"/>
    </xf>
    <xf numFmtId="4" fontId="28" fillId="12" borderId="28" xfId="0" applyNumberFormat="1" applyFont="1" applyFill="1" applyBorder="1" applyAlignment="1">
      <alignment vertical="center" wrapText="1"/>
    </xf>
    <xf numFmtId="4" fontId="28" fillId="12" borderId="2" xfId="0" applyNumberFormat="1" applyFont="1" applyFill="1" applyBorder="1" applyAlignment="1">
      <alignment vertical="center" wrapText="1"/>
    </xf>
    <xf numFmtId="4" fontId="28" fillId="12" borderId="12" xfId="0" applyNumberFormat="1" applyFont="1" applyFill="1" applyBorder="1" applyAlignment="1">
      <alignment vertical="center" wrapText="1"/>
    </xf>
    <xf numFmtId="167" fontId="29" fillId="17" borderId="41" xfId="0" applyNumberFormat="1" applyFont="1" applyFill="1" applyBorder="1" applyAlignment="1">
      <alignment horizontal="center" vertical="center" wrapText="1"/>
    </xf>
    <xf numFmtId="167" fontId="29" fillId="17" borderId="5" xfId="0" applyNumberFormat="1" applyFont="1" applyFill="1" applyBorder="1" applyAlignment="1">
      <alignment horizontal="center" vertical="center" wrapText="1"/>
    </xf>
    <xf numFmtId="167" fontId="29" fillId="17" borderId="28" xfId="0" applyNumberFormat="1" applyFont="1" applyFill="1" applyBorder="1" applyAlignment="1">
      <alignment horizontal="right" vertical="center" wrapText="1"/>
    </xf>
    <xf numFmtId="3" fontId="29" fillId="17" borderId="41" xfId="0" applyNumberFormat="1" applyFont="1" applyFill="1" applyBorder="1" applyAlignment="1">
      <alignment horizontal="left" vertical="center" wrapText="1"/>
    </xf>
    <xf numFmtId="3" fontId="29" fillId="17" borderId="5" xfId="0" applyNumberFormat="1" applyFont="1" applyFill="1" applyBorder="1" applyAlignment="1">
      <alignment horizontal="left" vertical="center" wrapText="1"/>
    </xf>
    <xf numFmtId="0" fontId="29" fillId="17" borderId="5" xfId="0" applyFont="1" applyFill="1" applyBorder="1" applyAlignment="1">
      <alignment horizontal="left" vertical="center" wrapText="1"/>
    </xf>
    <xf numFmtId="0" fontId="29" fillId="17" borderId="28" xfId="0" applyFont="1" applyFill="1" applyBorder="1" applyAlignment="1">
      <alignment horizontal="left" vertical="center" wrapText="1"/>
    </xf>
    <xf numFmtId="0" fontId="29" fillId="18" borderId="13" xfId="0" applyFont="1" applyFill="1" applyBorder="1" applyAlignment="1">
      <alignment horizontal="center" vertical="center" wrapText="1"/>
    </xf>
    <xf numFmtId="10" fontId="28" fillId="18" borderId="2" xfId="0" applyNumberFormat="1" applyFont="1" applyFill="1" applyBorder="1" applyAlignment="1">
      <alignment horizontal="center" vertical="center" wrapText="1"/>
    </xf>
    <xf numFmtId="0" fontId="29" fillId="18" borderId="2" xfId="0" applyFont="1" applyFill="1" applyBorder="1" applyAlignment="1">
      <alignment horizontal="center" vertical="center" wrapText="1"/>
    </xf>
    <xf numFmtId="43" fontId="28" fillId="18" borderId="2" xfId="73" applyFont="1" applyFill="1" applyBorder="1" applyAlignment="1">
      <alignment horizontal="center" vertical="center" wrapText="1"/>
    </xf>
    <xf numFmtId="14" fontId="29" fillId="18" borderId="2" xfId="0" applyNumberFormat="1" applyFont="1" applyFill="1" applyBorder="1" applyAlignment="1">
      <alignment horizontal="center" vertical="center" wrapText="1"/>
    </xf>
    <xf numFmtId="4" fontId="29" fillId="18" borderId="2" xfId="73" applyNumberFormat="1" applyFont="1" applyFill="1" applyBorder="1" applyAlignment="1">
      <alignment horizontal="center" vertical="center" wrapText="1"/>
    </xf>
    <xf numFmtId="4" fontId="29" fillId="18" borderId="2" xfId="0" applyNumberFormat="1" applyFont="1" applyFill="1" applyBorder="1" applyAlignment="1">
      <alignment horizontal="center" vertical="center" wrapText="1"/>
    </xf>
    <xf numFmtId="4" fontId="29" fillId="18" borderId="12" xfId="1" applyNumberFormat="1" applyFont="1" applyFill="1" applyBorder="1" applyAlignment="1">
      <alignment horizontal="center" vertical="center" wrapText="1"/>
    </xf>
    <xf numFmtId="167" fontId="29" fillId="18" borderId="13" xfId="0" applyNumberFormat="1" applyFont="1" applyFill="1" applyBorder="1" applyAlignment="1">
      <alignment horizontal="center" vertical="center" wrapText="1"/>
    </xf>
    <xf numFmtId="167" fontId="29" fillId="18" borderId="2" xfId="0" applyNumberFormat="1" applyFont="1" applyFill="1" applyBorder="1" applyAlignment="1">
      <alignment horizontal="center" vertical="center" wrapText="1"/>
    </xf>
    <xf numFmtId="167" fontId="29" fillId="18" borderId="12" xfId="0" applyNumberFormat="1" applyFont="1" applyFill="1" applyBorder="1" applyAlignment="1">
      <alignment horizontal="right" vertical="center" wrapText="1"/>
    </xf>
    <xf numFmtId="3" fontId="29" fillId="0" borderId="13" xfId="0" applyNumberFormat="1" applyFont="1" applyFill="1" applyBorder="1" applyAlignment="1">
      <alignment vertical="center" wrapText="1"/>
    </xf>
    <xf numFmtId="3" fontId="29" fillId="0" borderId="2" xfId="0" applyNumberFormat="1" applyFont="1" applyFill="1" applyBorder="1" applyAlignment="1">
      <alignment vertical="center" wrapText="1"/>
    </xf>
    <xf numFmtId="0" fontId="29" fillId="0" borderId="2" xfId="0" applyFont="1" applyFill="1" applyBorder="1" applyAlignment="1">
      <alignment vertical="center" wrapText="1"/>
    </xf>
    <xf numFmtId="3" fontId="30" fillId="0" borderId="12" xfId="61" applyNumberFormat="1" applyFont="1" applyFill="1" applyBorder="1" applyAlignment="1">
      <alignment vertical="center" wrapText="1"/>
    </xf>
    <xf numFmtId="0" fontId="29" fillId="17" borderId="13" xfId="0" applyFont="1" applyFill="1" applyBorder="1" applyAlignment="1">
      <alignment horizontal="center" vertical="center" wrapText="1"/>
    </xf>
    <xf numFmtId="10" fontId="28" fillId="17" borderId="2" xfId="0" applyNumberFormat="1" applyFont="1" applyFill="1" applyBorder="1" applyAlignment="1">
      <alignment horizontal="center" vertical="center" wrapText="1"/>
    </xf>
    <xf numFmtId="0" fontId="28" fillId="17" borderId="2" xfId="0" applyFont="1" applyFill="1" applyBorder="1" applyAlignment="1">
      <alignment horizontal="center" vertical="center" wrapText="1"/>
    </xf>
    <xf numFmtId="0" fontId="29" fillId="17" borderId="2" xfId="0" applyFont="1" applyFill="1" applyBorder="1" applyAlignment="1">
      <alignment horizontal="center" vertical="center" wrapText="1"/>
    </xf>
    <xf numFmtId="43" fontId="28" fillId="17" borderId="2" xfId="73" applyFont="1" applyFill="1" applyBorder="1" applyAlignment="1">
      <alignment horizontal="center" vertical="center" wrapText="1"/>
    </xf>
    <xf numFmtId="14" fontId="29" fillId="17" borderId="2" xfId="0" applyNumberFormat="1" applyFont="1" applyFill="1" applyBorder="1" applyAlignment="1">
      <alignment horizontal="center" vertical="center" wrapText="1"/>
    </xf>
    <xf numFmtId="4" fontId="29" fillId="17" borderId="2" xfId="0" applyNumberFormat="1" applyFont="1" applyFill="1" applyBorder="1" applyAlignment="1">
      <alignment horizontal="center" vertical="center" wrapText="1"/>
    </xf>
    <xf numFmtId="4" fontId="29" fillId="17" borderId="2" xfId="73" applyNumberFormat="1" applyFont="1" applyFill="1" applyBorder="1" applyAlignment="1">
      <alignment horizontal="center" vertical="center" wrapText="1"/>
    </xf>
    <xf numFmtId="4" fontId="28" fillId="17" borderId="12" xfId="0" applyNumberFormat="1" applyFont="1" applyFill="1" applyBorder="1" applyAlignment="1">
      <alignment horizontal="center" vertical="center" wrapText="1"/>
    </xf>
    <xf numFmtId="167" fontId="29" fillId="17" borderId="13" xfId="0" applyNumberFormat="1" applyFont="1" applyFill="1" applyBorder="1" applyAlignment="1">
      <alignment horizontal="center" vertical="center" wrapText="1"/>
    </xf>
    <xf numFmtId="167" fontId="29" fillId="17" borderId="2" xfId="0" applyNumberFormat="1" applyFont="1" applyFill="1" applyBorder="1" applyAlignment="1">
      <alignment horizontal="center" vertical="center" wrapText="1"/>
    </xf>
    <xf numFmtId="167" fontId="29" fillId="17" borderId="12" xfId="0" applyNumberFormat="1" applyFont="1" applyFill="1" applyBorder="1" applyAlignment="1">
      <alignment horizontal="right" vertical="center" wrapText="1"/>
    </xf>
    <xf numFmtId="3" fontId="29" fillId="17" borderId="13" xfId="0" applyNumberFormat="1" applyFont="1" applyFill="1" applyBorder="1" applyAlignment="1">
      <alignment vertical="center" wrapText="1"/>
    </xf>
    <xf numFmtId="3" fontId="29" fillId="17" borderId="2" xfId="0" applyNumberFormat="1" applyFont="1" applyFill="1" applyBorder="1" applyAlignment="1">
      <alignment vertical="center" wrapText="1"/>
    </xf>
    <xf numFmtId="0" fontId="29" fillId="17" borderId="2" xfId="0" applyFont="1" applyFill="1" applyBorder="1" applyAlignment="1">
      <alignment vertical="center" wrapText="1"/>
    </xf>
    <xf numFmtId="3" fontId="30" fillId="17" borderId="12" xfId="61" applyNumberFormat="1" applyFont="1" applyFill="1" applyBorder="1" applyAlignment="1">
      <alignment vertical="center" wrapText="1"/>
    </xf>
    <xf numFmtId="0" fontId="31" fillId="17" borderId="2" xfId="0" applyFont="1" applyFill="1" applyBorder="1" applyAlignment="1">
      <alignment horizontal="center" vertical="center"/>
    </xf>
    <xf numFmtId="3" fontId="29" fillId="0" borderId="2" xfId="0" applyNumberFormat="1" applyFont="1" applyFill="1" applyBorder="1" applyAlignment="1">
      <alignment horizontal="center" vertical="center" wrapText="1"/>
    </xf>
    <xf numFmtId="3" fontId="29" fillId="0" borderId="12" xfId="1" applyNumberFormat="1" applyFont="1" applyFill="1" applyBorder="1" applyAlignment="1">
      <alignment horizontal="center" vertical="center" wrapText="1"/>
    </xf>
    <xf numFmtId="0" fontId="30" fillId="0" borderId="12" xfId="61" applyFont="1" applyFill="1" applyBorder="1" applyAlignment="1">
      <alignment horizontal="left" vertical="center" wrapText="1"/>
    </xf>
    <xf numFmtId="3" fontId="29" fillId="17" borderId="13" xfId="0" applyNumberFormat="1" applyFont="1" applyFill="1" applyBorder="1" applyAlignment="1">
      <alignment horizontal="left" vertical="center" wrapText="1"/>
    </xf>
    <xf numFmtId="3" fontId="29" fillId="17" borderId="2" xfId="0" applyNumberFormat="1" applyFont="1" applyFill="1" applyBorder="1" applyAlignment="1">
      <alignment horizontal="left" vertical="center" wrapText="1"/>
    </xf>
    <xf numFmtId="0" fontId="31" fillId="17" borderId="2" xfId="0" applyFont="1" applyFill="1" applyBorder="1" applyAlignment="1">
      <alignment horizontal="left" vertical="center" wrapText="1"/>
    </xf>
    <xf numFmtId="3" fontId="30" fillId="17" borderId="12" xfId="61" applyNumberFormat="1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horizontal="left" vertical="center" wrapText="1"/>
    </xf>
    <xf numFmtId="0" fontId="29" fillId="13" borderId="2" xfId="0" applyFont="1" applyFill="1" applyBorder="1" applyAlignment="1">
      <alignment horizontal="center" vertical="center" wrapText="1"/>
    </xf>
    <xf numFmtId="0" fontId="28" fillId="13" borderId="2" xfId="0" applyFont="1" applyFill="1" applyBorder="1" applyAlignment="1">
      <alignment horizontal="center" vertical="center" wrapText="1"/>
    </xf>
    <xf numFmtId="167" fontId="29" fillId="13" borderId="13" xfId="0" applyNumberFormat="1" applyFont="1" applyFill="1" applyBorder="1" applyAlignment="1">
      <alignment horizontal="center" vertical="center" wrapText="1"/>
    </xf>
    <xf numFmtId="167" fontId="29" fillId="13" borderId="12" xfId="0" applyNumberFormat="1" applyFont="1" applyFill="1" applyBorder="1" applyAlignment="1">
      <alignment horizontal="right" vertical="center" wrapText="1"/>
    </xf>
    <xf numFmtId="3" fontId="29" fillId="13" borderId="2" xfId="0" applyNumberFormat="1" applyFont="1" applyFill="1" applyBorder="1" applyAlignment="1">
      <alignment horizontal="left" vertical="center" wrapText="1"/>
    </xf>
    <xf numFmtId="0" fontId="29" fillId="17" borderId="12" xfId="1" applyNumberFormat="1" applyFont="1" applyFill="1" applyBorder="1" applyAlignment="1">
      <alignment horizontal="center" vertical="center" wrapText="1"/>
    </xf>
    <xf numFmtId="0" fontId="29" fillId="17" borderId="2" xfId="0" applyFont="1" applyFill="1" applyBorder="1" applyAlignment="1">
      <alignment horizontal="left" vertical="center" wrapText="1"/>
    </xf>
    <xf numFmtId="0" fontId="31" fillId="17" borderId="2" xfId="0" applyFont="1" applyFill="1" applyBorder="1" applyAlignment="1">
      <alignment wrapText="1"/>
    </xf>
    <xf numFmtId="0" fontId="29" fillId="17" borderId="12" xfId="0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wrapText="1"/>
    </xf>
    <xf numFmtId="0" fontId="29" fillId="0" borderId="12" xfId="0" applyFont="1" applyFill="1" applyBorder="1" applyAlignment="1">
      <alignment horizontal="left" vertical="center" wrapText="1"/>
    </xf>
    <xf numFmtId="0" fontId="29" fillId="12" borderId="13" xfId="0" applyFont="1" applyFill="1" applyBorder="1" applyAlignment="1">
      <alignment horizontal="center" vertical="center" wrapText="1"/>
    </xf>
    <xf numFmtId="10" fontId="29" fillId="12" borderId="2" xfId="0" applyNumberFormat="1" applyFont="1" applyFill="1" applyBorder="1" applyAlignment="1">
      <alignment horizontal="center" vertical="center" wrapText="1"/>
    </xf>
    <xf numFmtId="0" fontId="36" fillId="14" borderId="13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29" xfId="0" applyFont="1" applyFill="1" applyBorder="1" applyAlignment="1">
      <alignment horizontal="center" vertical="center" wrapText="1"/>
    </xf>
    <xf numFmtId="0" fontId="28" fillId="19" borderId="13" xfId="0" applyFont="1" applyFill="1" applyBorder="1" applyAlignment="1">
      <alignment horizontal="center" vertical="center" wrapText="1"/>
    </xf>
    <xf numFmtId="0" fontId="31" fillId="19" borderId="2" xfId="0" applyFont="1" applyFill="1" applyBorder="1" applyAlignment="1">
      <alignment vertical="center" wrapText="1"/>
    </xf>
    <xf numFmtId="0" fontId="31" fillId="19" borderId="2" xfId="0" applyFont="1" applyFill="1" applyBorder="1" applyAlignment="1">
      <alignment vertical="center"/>
    </xf>
    <xf numFmtId="14" fontId="31" fillId="19" borderId="2" xfId="0" applyNumberFormat="1" applyFont="1" applyFill="1" applyBorder="1" applyAlignment="1">
      <alignment vertical="center" wrapText="1"/>
    </xf>
    <xf numFmtId="10" fontId="31" fillId="19" borderId="2" xfId="0" applyNumberFormat="1" applyFont="1" applyFill="1" applyBorder="1" applyAlignment="1">
      <alignment horizontal="center" vertical="center" wrapText="1"/>
    </xf>
    <xf numFmtId="0" fontId="28" fillId="19" borderId="2" xfId="0" applyFont="1" applyFill="1" applyBorder="1" applyAlignment="1">
      <alignment horizontal="center" vertical="center" wrapText="1"/>
    </xf>
    <xf numFmtId="4" fontId="31" fillId="19" borderId="2" xfId="0" applyNumberFormat="1" applyFont="1" applyFill="1" applyBorder="1" applyAlignment="1">
      <alignment vertical="center"/>
    </xf>
    <xf numFmtId="0" fontId="28" fillId="17" borderId="2" xfId="0" applyFont="1" applyFill="1" applyBorder="1" applyAlignment="1">
      <alignment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17" borderId="13" xfId="0" applyFont="1" applyFill="1" applyBorder="1" applyAlignment="1">
      <alignment horizontal="center" vertical="center" wrapText="1"/>
    </xf>
    <xf numFmtId="10" fontId="31" fillId="17" borderId="2" xfId="0" applyNumberFormat="1" applyFont="1" applyFill="1" applyBorder="1" applyAlignment="1">
      <alignment horizontal="center" vertical="center"/>
    </xf>
    <xf numFmtId="0" fontId="31" fillId="17" borderId="2" xfId="0" applyFont="1" applyFill="1" applyBorder="1" applyAlignment="1">
      <alignment horizontal="center" vertical="center" wrapText="1"/>
    </xf>
    <xf numFmtId="3" fontId="29" fillId="17" borderId="12" xfId="0" applyNumberFormat="1" applyFont="1" applyFill="1" applyBorder="1" applyAlignment="1">
      <alignment horizontal="left" vertical="center" wrapText="1"/>
    </xf>
    <xf numFmtId="0" fontId="31" fillId="17" borderId="12" xfId="0" applyFont="1" applyFill="1" applyBorder="1" applyAlignment="1">
      <alignment horizontal="left" vertical="center" wrapText="1"/>
    </xf>
    <xf numFmtId="0" fontId="31" fillId="0" borderId="12" xfId="0" applyFont="1" applyFill="1" applyBorder="1" applyAlignment="1">
      <alignment horizontal="left" vertical="center" wrapText="1"/>
    </xf>
    <xf numFmtId="0" fontId="31" fillId="0" borderId="12" xfId="0" applyFont="1" applyFill="1" applyBorder="1" applyAlignment="1">
      <alignment horizontal="center" vertical="center"/>
    </xf>
    <xf numFmtId="10" fontId="31" fillId="19" borderId="3" xfId="0" applyNumberFormat="1" applyFont="1" applyFill="1" applyBorder="1" applyAlignment="1">
      <alignment vertical="center" wrapText="1"/>
    </xf>
    <xf numFmtId="0" fontId="29" fillId="19" borderId="3" xfId="0" applyFont="1" applyFill="1" applyBorder="1" applyAlignment="1">
      <alignment vertical="center" wrapText="1"/>
    </xf>
    <xf numFmtId="0" fontId="31" fillId="19" borderId="3" xfId="0" applyFont="1" applyFill="1" applyBorder="1" applyAlignment="1">
      <alignment vertical="center" wrapText="1"/>
    </xf>
    <xf numFmtId="0" fontId="31" fillId="19" borderId="3" xfId="0" applyFont="1" applyFill="1" applyBorder="1" applyAlignment="1">
      <alignment vertical="center"/>
    </xf>
    <xf numFmtId="0" fontId="31" fillId="19" borderId="34" xfId="0" applyFont="1" applyFill="1" applyBorder="1" applyAlignment="1">
      <alignment vertical="center" wrapText="1"/>
    </xf>
    <xf numFmtId="167" fontId="29" fillId="13" borderId="36" xfId="0" applyNumberFormat="1" applyFont="1" applyFill="1" applyBorder="1" applyAlignment="1">
      <alignment horizontal="center" vertical="center" wrapText="1"/>
    </xf>
    <xf numFmtId="0" fontId="31" fillId="17" borderId="2" xfId="0" applyFont="1" applyFill="1" applyBorder="1" applyAlignment="1">
      <alignment vertical="center" wrapText="1"/>
    </xf>
    <xf numFmtId="0" fontId="31" fillId="17" borderId="2" xfId="0" applyFont="1" applyFill="1" applyBorder="1" applyAlignment="1">
      <alignment vertical="center"/>
    </xf>
    <xf numFmtId="0" fontId="30" fillId="17" borderId="12" xfId="61" applyFont="1" applyFill="1" applyBorder="1" applyAlignment="1">
      <alignment horizontal="left" vertical="center" wrapText="1"/>
    </xf>
    <xf numFmtId="3" fontId="29" fillId="0" borderId="36" xfId="0" applyNumberFormat="1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3" fontId="29" fillId="0" borderId="3" xfId="0" applyNumberFormat="1" applyFont="1" applyFill="1" applyBorder="1" applyAlignment="1">
      <alignment horizontal="left" vertical="center" wrapText="1"/>
    </xf>
    <xf numFmtId="0" fontId="30" fillId="0" borderId="34" xfId="61" applyFont="1" applyFill="1" applyBorder="1" applyAlignment="1">
      <alignment horizontal="left" vertical="center" wrapText="1"/>
    </xf>
    <xf numFmtId="3" fontId="29" fillId="20" borderId="32" xfId="0" applyNumberFormat="1" applyFont="1" applyFill="1" applyBorder="1" applyAlignment="1">
      <alignment horizontal="left" vertical="center" wrapText="1"/>
    </xf>
    <xf numFmtId="0" fontId="29" fillId="20" borderId="33" xfId="0" applyFont="1" applyFill="1" applyBorder="1" applyAlignment="1">
      <alignment horizontal="left" vertical="center" wrapText="1"/>
    </xf>
    <xf numFmtId="3" fontId="29" fillId="20" borderId="33" xfId="0" applyNumberFormat="1" applyFont="1" applyFill="1" applyBorder="1" applyAlignment="1">
      <alignment horizontal="left" vertical="center" wrapText="1"/>
    </xf>
    <xf numFmtId="0" fontId="29" fillId="20" borderId="35" xfId="0" applyFont="1" applyFill="1" applyBorder="1" applyAlignment="1">
      <alignment horizontal="left" vertical="center" wrapText="1"/>
    </xf>
    <xf numFmtId="3" fontId="29" fillId="14" borderId="32" xfId="0" applyNumberFormat="1" applyFont="1" applyFill="1" applyBorder="1" applyAlignment="1">
      <alignment horizontal="left" vertical="center" wrapText="1"/>
    </xf>
    <xf numFmtId="0" fontId="29" fillId="14" borderId="33" xfId="0" applyFont="1" applyFill="1" applyBorder="1" applyAlignment="1">
      <alignment horizontal="left" vertical="center" wrapText="1"/>
    </xf>
    <xf numFmtId="3" fontId="29" fillId="14" borderId="33" xfId="0" applyNumberFormat="1" applyFont="1" applyFill="1" applyBorder="1" applyAlignment="1">
      <alignment horizontal="left" vertical="center" wrapText="1"/>
    </xf>
    <xf numFmtId="0" fontId="29" fillId="14" borderId="35" xfId="0" applyFont="1" applyFill="1" applyBorder="1" applyAlignment="1">
      <alignment horizontal="left" vertical="center" wrapText="1"/>
    </xf>
    <xf numFmtId="167" fontId="29" fillId="14" borderId="13" xfId="0" applyNumberFormat="1" applyFont="1" applyFill="1" applyBorder="1" applyAlignment="1">
      <alignment vertical="center" wrapText="1"/>
    </xf>
    <xf numFmtId="167" fontId="29" fillId="14" borderId="2" xfId="0" applyNumberFormat="1" applyFont="1" applyFill="1" applyBorder="1" applyAlignment="1">
      <alignment vertical="center" wrapText="1"/>
    </xf>
    <xf numFmtId="167" fontId="29" fillId="14" borderId="12" xfId="0" applyNumberFormat="1" applyFont="1" applyFill="1" applyBorder="1" applyAlignment="1">
      <alignment vertical="center" wrapText="1"/>
    </xf>
    <xf numFmtId="3" fontId="29" fillId="14" borderId="13" xfId="0" applyNumberFormat="1" applyFont="1" applyFill="1" applyBorder="1" applyAlignment="1">
      <alignment horizontal="left" vertical="center" wrapText="1"/>
    </xf>
    <xf numFmtId="3" fontId="29" fillId="14" borderId="2" xfId="0" applyNumberFormat="1" applyFont="1" applyFill="1" applyBorder="1" applyAlignment="1">
      <alignment horizontal="left" vertical="center" wrapText="1"/>
    </xf>
    <xf numFmtId="0" fontId="29" fillId="14" borderId="2" xfId="0" applyFont="1" applyFill="1" applyBorder="1" applyAlignment="1">
      <alignment horizontal="left" vertical="center" wrapText="1"/>
    </xf>
    <xf numFmtId="0" fontId="29" fillId="14" borderId="12" xfId="0" applyFont="1" applyFill="1" applyBorder="1" applyAlignment="1">
      <alignment horizontal="left" vertical="center" wrapText="1"/>
    </xf>
    <xf numFmtId="167" fontId="29" fillId="14" borderId="2" xfId="0" applyNumberFormat="1" applyFont="1" applyFill="1" applyBorder="1" applyAlignment="1">
      <alignment horizontal="center" vertical="center" wrapText="1"/>
    </xf>
    <xf numFmtId="167" fontId="29" fillId="14" borderId="12" xfId="0" applyNumberFormat="1" applyFont="1" applyFill="1" applyBorder="1" applyAlignment="1">
      <alignment horizontal="right" vertical="center" wrapText="1"/>
    </xf>
    <xf numFmtId="3" fontId="29" fillId="14" borderId="12" xfId="0" applyNumberFormat="1" applyFont="1" applyFill="1" applyBorder="1" applyAlignment="1">
      <alignment horizontal="left" vertical="center" wrapText="1"/>
    </xf>
    <xf numFmtId="0" fontId="29" fillId="0" borderId="13" xfId="0" applyFont="1" applyFill="1" applyBorder="1" applyAlignment="1">
      <alignment vertical="center" wrapText="1"/>
    </xf>
    <xf numFmtId="10" fontId="29" fillId="0" borderId="2" xfId="0" applyNumberFormat="1" applyFont="1" applyFill="1" applyBorder="1" applyAlignment="1">
      <alignment vertical="center"/>
    </xf>
    <xf numFmtId="0" fontId="28" fillId="0" borderId="2" xfId="0" applyFont="1" applyFill="1" applyBorder="1" applyAlignment="1">
      <alignment vertical="center" wrapText="1"/>
    </xf>
    <xf numFmtId="0" fontId="31" fillId="0" borderId="2" xfId="0" applyFont="1" applyFill="1" applyBorder="1" applyAlignment="1">
      <alignment vertical="center" wrapText="1"/>
    </xf>
    <xf numFmtId="0" fontId="31" fillId="0" borderId="2" xfId="0" applyFont="1" applyFill="1" applyBorder="1" applyAlignment="1">
      <alignment vertical="center"/>
    </xf>
    <xf numFmtId="10" fontId="31" fillId="0" borderId="2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 vertical="center" wrapText="1"/>
    </xf>
    <xf numFmtId="0" fontId="28" fillId="0" borderId="12" xfId="0" applyFont="1" applyFill="1" applyBorder="1" applyAlignment="1">
      <alignment vertical="center" wrapText="1"/>
    </xf>
    <xf numFmtId="0" fontId="29" fillId="0" borderId="29" xfId="0" applyFont="1" applyFill="1" applyBorder="1" applyAlignment="1">
      <alignment vertical="center" wrapText="1"/>
    </xf>
    <xf numFmtId="10" fontId="29" fillId="0" borderId="30" xfId="0" applyNumberFormat="1" applyFont="1" applyFill="1" applyBorder="1" applyAlignment="1">
      <alignment vertical="center"/>
    </xf>
    <xf numFmtId="0" fontId="28" fillId="0" borderId="30" xfId="0" applyFont="1" applyFill="1" applyBorder="1" applyAlignment="1">
      <alignment vertical="center" wrapText="1"/>
    </xf>
    <xf numFmtId="0" fontId="28" fillId="0" borderId="31" xfId="0" applyFont="1" applyFill="1" applyBorder="1" applyAlignment="1">
      <alignment vertical="center" wrapText="1"/>
    </xf>
    <xf numFmtId="0" fontId="29" fillId="21" borderId="29" xfId="0" applyFont="1" applyFill="1" applyBorder="1" applyAlignment="1">
      <alignment vertical="center" wrapText="1"/>
    </xf>
    <xf numFmtId="10" fontId="29" fillId="21" borderId="31" xfId="0" applyNumberFormat="1" applyFont="1" applyFill="1" applyBorder="1" applyAlignment="1">
      <alignment vertical="center"/>
    </xf>
    <xf numFmtId="0" fontId="28" fillId="22" borderId="2" xfId="0" applyFont="1" applyFill="1" applyBorder="1" applyAlignment="1">
      <alignment vertical="center" wrapText="1"/>
    </xf>
    <xf numFmtId="0" fontId="37" fillId="0" borderId="36" xfId="0" applyFont="1" applyFill="1" applyBorder="1" applyAlignment="1">
      <alignment vertical="center" wrapText="1"/>
    </xf>
    <xf numFmtId="10" fontId="31" fillId="0" borderId="3" xfId="0" applyNumberFormat="1" applyFont="1" applyFill="1" applyBorder="1" applyAlignment="1">
      <alignment vertical="center"/>
    </xf>
    <xf numFmtId="0" fontId="29" fillId="0" borderId="3" xfId="0" applyFont="1" applyFill="1" applyBorder="1" applyAlignment="1">
      <alignment vertical="center" wrapText="1"/>
    </xf>
    <xf numFmtId="0" fontId="31" fillId="0" borderId="3" xfId="0" applyFont="1" applyFill="1" applyBorder="1" applyAlignment="1">
      <alignment vertical="center" wrapText="1"/>
    </xf>
    <xf numFmtId="0" fontId="31" fillId="0" borderId="3" xfId="0" applyFont="1" applyFill="1" applyBorder="1" applyAlignment="1">
      <alignment vertical="center"/>
    </xf>
    <xf numFmtId="0" fontId="28" fillId="0" borderId="3" xfId="0" applyFont="1" applyFill="1" applyBorder="1" applyAlignment="1">
      <alignment vertical="center" wrapText="1"/>
    </xf>
    <xf numFmtId="0" fontId="28" fillId="0" borderId="34" xfId="0" applyFont="1" applyFill="1" applyBorder="1" applyAlignment="1">
      <alignment vertical="center" wrapText="1"/>
    </xf>
    <xf numFmtId="167" fontId="29" fillId="0" borderId="3" xfId="0" applyNumberFormat="1" applyFont="1" applyFill="1" applyBorder="1" applyAlignment="1">
      <alignment horizontal="center" vertical="center" wrapText="1"/>
    </xf>
    <xf numFmtId="167" fontId="29" fillId="0" borderId="34" xfId="0" applyNumberFormat="1" applyFont="1" applyFill="1" applyBorder="1" applyAlignment="1">
      <alignment horizontal="right" vertical="center" wrapText="1"/>
    </xf>
    <xf numFmtId="0" fontId="28" fillId="20" borderId="32" xfId="0" applyFont="1" applyFill="1" applyBorder="1" applyAlignment="1">
      <alignment horizontal="center" vertical="center" wrapText="1"/>
    </xf>
    <xf numFmtId="10" fontId="31" fillId="20" borderId="33" xfId="0" applyNumberFormat="1" applyFont="1" applyFill="1" applyBorder="1" applyAlignment="1">
      <alignment horizontal="center" vertical="center"/>
    </xf>
    <xf numFmtId="0" fontId="28" fillId="20" borderId="33" xfId="0" applyFont="1" applyFill="1" applyBorder="1" applyAlignment="1">
      <alignment horizontal="center" vertical="center" wrapText="1"/>
    </xf>
    <xf numFmtId="0" fontId="29" fillId="20" borderId="33" xfId="0" applyFont="1" applyFill="1" applyBorder="1" applyAlignment="1">
      <alignment horizontal="center" vertical="center" wrapText="1"/>
    </xf>
    <xf numFmtId="0" fontId="31" fillId="20" borderId="33" xfId="0" applyFont="1" applyFill="1" applyBorder="1" applyAlignment="1">
      <alignment horizontal="center" vertical="center" wrapText="1"/>
    </xf>
    <xf numFmtId="0" fontId="31" fillId="20" borderId="33" xfId="0" applyFont="1" applyFill="1" applyBorder="1" applyAlignment="1">
      <alignment horizontal="center" vertical="center"/>
    </xf>
    <xf numFmtId="14" fontId="29" fillId="20" borderId="33" xfId="0" applyNumberFormat="1" applyFont="1" applyFill="1" applyBorder="1" applyAlignment="1">
      <alignment horizontal="center" vertical="center" wrapText="1"/>
    </xf>
    <xf numFmtId="0" fontId="29" fillId="20" borderId="35" xfId="1" applyNumberFormat="1" applyFont="1" applyFill="1" applyBorder="1" applyAlignment="1">
      <alignment horizontal="center" vertical="center" wrapText="1"/>
    </xf>
    <xf numFmtId="167" fontId="29" fillId="20" borderId="32" xfId="0" applyNumberFormat="1" applyFont="1" applyFill="1" applyBorder="1" applyAlignment="1">
      <alignment horizontal="center" vertical="center" wrapText="1"/>
    </xf>
    <xf numFmtId="167" fontId="29" fillId="20" borderId="33" xfId="0" applyNumberFormat="1" applyFont="1" applyFill="1" applyBorder="1" applyAlignment="1">
      <alignment horizontal="center" vertical="center" wrapText="1"/>
    </xf>
    <xf numFmtId="167" fontId="29" fillId="20" borderId="35" xfId="0" applyNumberFormat="1" applyFont="1" applyFill="1" applyBorder="1" applyAlignment="1">
      <alignment horizontal="right" vertical="center" wrapText="1"/>
    </xf>
    <xf numFmtId="0" fontId="31" fillId="20" borderId="33" xfId="0" applyFont="1" applyFill="1" applyBorder="1" applyAlignment="1">
      <alignment horizontal="left" vertical="center" wrapText="1"/>
    </xf>
    <xf numFmtId="167" fontId="29" fillId="13" borderId="33" xfId="0" applyNumberFormat="1" applyFont="1" applyFill="1" applyBorder="1" applyAlignment="1">
      <alignment horizontal="center" vertical="center" wrapText="1"/>
    </xf>
    <xf numFmtId="0" fontId="28" fillId="20" borderId="13" xfId="0" applyFont="1" applyFill="1" applyBorder="1" applyAlignment="1">
      <alignment horizontal="center" vertical="center" wrapText="1"/>
    </xf>
    <xf numFmtId="10" fontId="31" fillId="20" borderId="2" xfId="0" applyNumberFormat="1" applyFont="1" applyFill="1" applyBorder="1" applyAlignment="1">
      <alignment horizontal="center" vertical="center"/>
    </xf>
    <xf numFmtId="0" fontId="28" fillId="20" borderId="2" xfId="0" applyFont="1" applyFill="1" applyBorder="1" applyAlignment="1">
      <alignment horizontal="center" vertical="center" wrapText="1"/>
    </xf>
    <xf numFmtId="0" fontId="29" fillId="20" borderId="2" xfId="0" applyFont="1" applyFill="1" applyBorder="1" applyAlignment="1">
      <alignment horizontal="center" vertical="center" wrapText="1"/>
    </xf>
    <xf numFmtId="0" fontId="31" fillId="20" borderId="2" xfId="0" applyFont="1" applyFill="1" applyBorder="1" applyAlignment="1">
      <alignment horizontal="center" vertical="center" wrapText="1"/>
    </xf>
    <xf numFmtId="0" fontId="31" fillId="20" borderId="2" xfId="0" applyFont="1" applyFill="1" applyBorder="1" applyAlignment="1">
      <alignment horizontal="center" vertical="center"/>
    </xf>
    <xf numFmtId="14" fontId="29" fillId="20" borderId="2" xfId="0" applyNumberFormat="1" applyFont="1" applyFill="1" applyBorder="1" applyAlignment="1">
      <alignment horizontal="center" vertical="center" wrapText="1"/>
    </xf>
    <xf numFmtId="0" fontId="29" fillId="20" borderId="12" xfId="1" applyNumberFormat="1" applyFont="1" applyFill="1" applyBorder="1" applyAlignment="1">
      <alignment horizontal="center" vertical="center" wrapText="1"/>
    </xf>
    <xf numFmtId="167" fontId="29" fillId="20" borderId="13" xfId="0" applyNumberFormat="1" applyFont="1" applyFill="1" applyBorder="1" applyAlignment="1">
      <alignment horizontal="center" vertical="center" wrapText="1"/>
    </xf>
    <xf numFmtId="167" fontId="29" fillId="20" borderId="2" xfId="0" applyNumberFormat="1" applyFont="1" applyFill="1" applyBorder="1" applyAlignment="1">
      <alignment horizontal="center" vertical="center" wrapText="1"/>
    </xf>
    <xf numFmtId="167" fontId="29" fillId="20" borderId="12" xfId="0" applyNumberFormat="1" applyFont="1" applyFill="1" applyBorder="1" applyAlignment="1">
      <alignment horizontal="right" vertical="center" wrapText="1"/>
    </xf>
    <xf numFmtId="3" fontId="29" fillId="20" borderId="13" xfId="0" applyNumberFormat="1" applyFont="1" applyFill="1" applyBorder="1" applyAlignment="1">
      <alignment horizontal="left" vertical="center" wrapText="1"/>
    </xf>
    <xf numFmtId="0" fontId="31" fillId="20" borderId="2" xfId="0" applyFont="1" applyFill="1" applyBorder="1" applyAlignment="1">
      <alignment horizontal="left" vertical="center" wrapText="1"/>
    </xf>
    <xf numFmtId="0" fontId="29" fillId="20" borderId="2" xfId="0" applyFont="1" applyFill="1" applyBorder="1" applyAlignment="1">
      <alignment horizontal="left" vertical="center" wrapText="1"/>
    </xf>
    <xf numFmtId="3" fontId="29" fillId="20" borderId="2" xfId="0" applyNumberFormat="1" applyFont="1" applyFill="1" applyBorder="1" applyAlignment="1">
      <alignment horizontal="left" vertical="center" wrapText="1"/>
    </xf>
    <xf numFmtId="0" fontId="29" fillId="20" borderId="12" xfId="0" applyFont="1" applyFill="1" applyBorder="1" applyAlignment="1">
      <alignment horizontal="left" vertical="center" wrapText="1"/>
    </xf>
    <xf numFmtId="3" fontId="29" fillId="18" borderId="13" xfId="0" applyNumberFormat="1" applyFont="1" applyFill="1" applyBorder="1" applyAlignment="1">
      <alignment horizontal="left" vertical="center" wrapText="1"/>
    </xf>
    <xf numFmtId="0" fontId="31" fillId="18" borderId="2" xfId="0" applyFont="1" applyFill="1" applyBorder="1" applyAlignment="1">
      <alignment horizontal="left" vertical="center" wrapText="1"/>
    </xf>
    <xf numFmtId="0" fontId="29" fillId="18" borderId="2" xfId="0" applyFont="1" applyFill="1" applyBorder="1" applyAlignment="1">
      <alignment horizontal="left" vertical="center" wrapText="1"/>
    </xf>
    <xf numFmtId="3" fontId="29" fillId="18" borderId="2" xfId="0" applyNumberFormat="1" applyFont="1" applyFill="1" applyBorder="1" applyAlignment="1">
      <alignment horizontal="left" vertical="center" wrapText="1"/>
    </xf>
    <xf numFmtId="0" fontId="29" fillId="18" borderId="12" xfId="0" applyFont="1" applyFill="1" applyBorder="1" applyAlignment="1">
      <alignment horizontal="left" vertical="center" wrapText="1"/>
    </xf>
    <xf numFmtId="0" fontId="31" fillId="18" borderId="2" xfId="0" applyFont="1" applyFill="1" applyBorder="1" applyAlignment="1">
      <alignment horizontal="center" vertical="center"/>
    </xf>
    <xf numFmtId="0" fontId="28" fillId="18" borderId="2" xfId="0" applyFont="1" applyFill="1" applyBorder="1" applyAlignment="1">
      <alignment horizontal="center" vertical="center" wrapText="1"/>
    </xf>
    <xf numFmtId="0" fontId="29" fillId="20" borderId="13" xfId="0" applyFont="1" applyFill="1" applyBorder="1" applyAlignment="1">
      <alignment horizontal="center" vertical="center" wrapText="1"/>
    </xf>
    <xf numFmtId="0" fontId="28" fillId="20" borderId="2" xfId="0" applyFont="1" applyFill="1" applyBorder="1" applyAlignment="1">
      <alignment horizontal="center" vertical="center"/>
    </xf>
    <xf numFmtId="14" fontId="28" fillId="20" borderId="2" xfId="0" applyNumberFormat="1" applyFont="1" applyFill="1" applyBorder="1" applyAlignment="1">
      <alignment horizontal="center" vertical="center" wrapText="1"/>
    </xf>
    <xf numFmtId="0" fontId="31" fillId="20" borderId="12" xfId="0" applyFont="1" applyFill="1" applyBorder="1" applyAlignment="1">
      <alignment horizontal="center" vertical="center"/>
    </xf>
    <xf numFmtId="3" fontId="31" fillId="20" borderId="2" xfId="0" applyNumberFormat="1" applyFont="1" applyFill="1" applyBorder="1" applyAlignment="1">
      <alignment horizontal="left" vertical="center" wrapText="1"/>
    </xf>
    <xf numFmtId="3" fontId="31" fillId="20" borderId="12" xfId="0" applyNumberFormat="1" applyFont="1" applyFill="1" applyBorder="1" applyAlignment="1">
      <alignment horizontal="left" vertical="center" wrapText="1"/>
    </xf>
    <xf numFmtId="14" fontId="31" fillId="0" borderId="2" xfId="0" applyNumberFormat="1" applyFont="1" applyFill="1" applyBorder="1" applyAlignment="1">
      <alignment vertical="center"/>
    </xf>
    <xf numFmtId="0" fontId="29" fillId="20" borderId="2" xfId="62" applyFont="1" applyFill="1" applyBorder="1" applyAlignment="1">
      <alignment horizontal="center" vertical="center" wrapText="1"/>
    </xf>
    <xf numFmtId="0" fontId="30" fillId="0" borderId="2" xfId="61" applyFont="1" applyFill="1" applyBorder="1" applyAlignment="1">
      <alignment horizontal="left" vertical="center" wrapText="1"/>
    </xf>
    <xf numFmtId="167" fontId="29" fillId="13" borderId="2" xfId="0" applyNumberFormat="1" applyFont="1" applyFill="1" applyBorder="1" applyAlignment="1">
      <alignment horizontal="center" vertical="center" wrapText="1"/>
    </xf>
    <xf numFmtId="14" fontId="29" fillId="0" borderId="2" xfId="0" applyNumberFormat="1" applyFont="1" applyFill="1" applyBorder="1" applyAlignment="1">
      <alignment vertical="center" wrapText="1"/>
    </xf>
    <xf numFmtId="0" fontId="31" fillId="0" borderId="13" xfId="0" applyFont="1" applyFill="1" applyBorder="1" applyAlignment="1">
      <alignment vertical="center"/>
    </xf>
    <xf numFmtId="0" fontId="30" fillId="0" borderId="12" xfId="61" applyFont="1" applyFill="1" applyBorder="1" applyAlignment="1">
      <alignment vertical="center" wrapText="1"/>
    </xf>
    <xf numFmtId="0" fontId="29" fillId="23" borderId="32" xfId="0" applyFont="1" applyFill="1" applyBorder="1" applyAlignment="1">
      <alignment horizontal="center" vertical="center" wrapText="1"/>
    </xf>
    <xf numFmtId="10" fontId="29" fillId="23" borderId="33" xfId="0" applyNumberFormat="1" applyFont="1" applyFill="1" applyBorder="1" applyAlignment="1">
      <alignment horizontal="center" vertical="center"/>
    </xf>
    <xf numFmtId="0" fontId="31" fillId="23" borderId="33" xfId="0" applyFont="1" applyFill="1" applyBorder="1" applyAlignment="1">
      <alignment horizontal="center" vertical="center" wrapText="1"/>
    </xf>
    <xf numFmtId="0" fontId="31" fillId="23" borderId="33" xfId="0" applyFont="1" applyFill="1" applyBorder="1" applyAlignment="1">
      <alignment horizontal="center" vertical="center"/>
    </xf>
    <xf numFmtId="14" fontId="31" fillId="23" borderId="33" xfId="0" applyNumberFormat="1" applyFont="1" applyFill="1" applyBorder="1" applyAlignment="1">
      <alignment horizontal="center" vertical="center"/>
    </xf>
    <xf numFmtId="10" fontId="31" fillId="23" borderId="33" xfId="0" applyNumberFormat="1" applyFont="1" applyFill="1" applyBorder="1" applyAlignment="1">
      <alignment horizontal="center" vertical="center"/>
    </xf>
    <xf numFmtId="9" fontId="31" fillId="23" borderId="35" xfId="0" applyNumberFormat="1" applyFont="1" applyFill="1" applyBorder="1" applyAlignment="1">
      <alignment horizontal="center" vertical="center" wrapText="1"/>
    </xf>
    <xf numFmtId="0" fontId="28" fillId="23" borderId="2" xfId="0" applyFont="1" applyFill="1" applyBorder="1" applyAlignment="1">
      <alignment horizontal="center" vertical="center" wrapText="1"/>
    </xf>
    <xf numFmtId="0" fontId="31" fillId="23" borderId="2" xfId="0" applyFont="1" applyFill="1" applyBorder="1" applyAlignment="1">
      <alignment horizontal="center" vertical="center" wrapText="1"/>
    </xf>
    <xf numFmtId="0" fontId="31" fillId="23" borderId="2" xfId="0" applyFont="1" applyFill="1" applyBorder="1" applyAlignment="1">
      <alignment horizontal="center" vertical="center"/>
    </xf>
    <xf numFmtId="10" fontId="31" fillId="23" borderId="2" xfId="0" applyNumberFormat="1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vertical="center" wrapText="1"/>
    </xf>
    <xf numFmtId="0" fontId="31" fillId="20" borderId="2" xfId="0" applyFont="1" applyFill="1" applyBorder="1" applyAlignment="1">
      <alignment vertical="center"/>
    </xf>
    <xf numFmtId="0" fontId="28" fillId="20" borderId="2" xfId="0" applyFont="1" applyFill="1" applyBorder="1" applyAlignment="1">
      <alignment vertical="center" wrapText="1"/>
    </xf>
    <xf numFmtId="14" fontId="28" fillId="20" borderId="2" xfId="0" applyNumberFormat="1" applyFont="1" applyFill="1" applyBorder="1" applyAlignment="1">
      <alignment vertical="center" wrapText="1"/>
    </xf>
    <xf numFmtId="3" fontId="29" fillId="20" borderId="12" xfId="0" applyNumberFormat="1" applyFont="1" applyFill="1" applyBorder="1" applyAlignment="1">
      <alignment horizontal="left" vertical="center" wrapText="1"/>
    </xf>
    <xf numFmtId="43" fontId="28" fillId="0" borderId="2" xfId="73" applyFont="1" applyFill="1" applyBorder="1" applyAlignment="1">
      <alignment horizontal="center" vertical="center" wrapText="1"/>
    </xf>
    <xf numFmtId="0" fontId="29" fillId="24" borderId="13" xfId="0" applyFont="1" applyFill="1" applyBorder="1" applyAlignment="1">
      <alignment horizontal="center" vertical="center" wrapText="1"/>
    </xf>
    <xf numFmtId="0" fontId="28" fillId="24" borderId="2" xfId="0" applyFont="1" applyFill="1" applyBorder="1" applyAlignment="1">
      <alignment horizontal="center" vertical="center" wrapText="1"/>
    </xf>
    <xf numFmtId="0" fontId="31" fillId="24" borderId="2" xfId="0" applyFont="1" applyFill="1" applyBorder="1" applyAlignment="1">
      <alignment horizontal="center" vertical="center" wrapText="1"/>
    </xf>
    <xf numFmtId="14" fontId="31" fillId="24" borderId="2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vertical="center"/>
    </xf>
    <xf numFmtId="0" fontId="28" fillId="0" borderId="1" xfId="0" applyFont="1" applyFill="1" applyBorder="1"/>
    <xf numFmtId="0" fontId="28" fillId="0" borderId="0" xfId="0" applyFont="1" applyFill="1"/>
    <xf numFmtId="3" fontId="29" fillId="0" borderId="20" xfId="0" applyNumberFormat="1" applyFont="1" applyFill="1" applyBorder="1" applyAlignment="1">
      <alignment horizontal="left" vertical="center" wrapText="1"/>
    </xf>
    <xf numFmtId="0" fontId="29" fillId="0" borderId="2" xfId="0" applyNumberFormat="1" applyFont="1" applyFill="1" applyBorder="1" applyAlignment="1">
      <alignment horizontal="left" vertical="center" wrapText="1"/>
    </xf>
    <xf numFmtId="167" fontId="29" fillId="20" borderId="12" xfId="0" applyNumberFormat="1" applyFont="1" applyFill="1" applyBorder="1" applyAlignment="1">
      <alignment horizontal="center" vertical="center" wrapText="1"/>
    </xf>
    <xf numFmtId="0" fontId="29" fillId="23" borderId="13" xfId="0" applyFont="1" applyFill="1" applyBorder="1" applyAlignment="1">
      <alignment horizontal="center" vertical="center" wrapText="1"/>
    </xf>
    <xf numFmtId="10" fontId="29" fillId="23" borderId="2" xfId="0" applyNumberFormat="1" applyFont="1" applyFill="1" applyBorder="1" applyAlignment="1">
      <alignment horizontal="center" vertical="center"/>
    </xf>
    <xf numFmtId="9" fontId="31" fillId="23" borderId="2" xfId="0" applyNumberFormat="1" applyFont="1" applyFill="1" applyBorder="1" applyAlignment="1">
      <alignment horizontal="center" vertical="center" wrapText="1"/>
    </xf>
    <xf numFmtId="14" fontId="31" fillId="23" borderId="2" xfId="0" applyNumberFormat="1" applyFont="1" applyFill="1" applyBorder="1" applyAlignment="1">
      <alignment horizontal="center" vertical="center" wrapText="1"/>
    </xf>
    <xf numFmtId="10" fontId="31" fillId="23" borderId="2" xfId="0" applyNumberFormat="1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left" vertical="center" wrapText="1"/>
    </xf>
    <xf numFmtId="14" fontId="31" fillId="20" borderId="2" xfId="0" applyNumberFormat="1" applyFont="1" applyFill="1" applyBorder="1" applyAlignment="1">
      <alignment horizontal="center" vertical="center"/>
    </xf>
    <xf numFmtId="0" fontId="31" fillId="20" borderId="13" xfId="0" applyFont="1" applyFill="1" applyBorder="1" applyAlignment="1">
      <alignment horizontal="left" vertical="center" wrapText="1"/>
    </xf>
    <xf numFmtId="0" fontId="31" fillId="20" borderId="12" xfId="0" applyFont="1" applyFill="1" applyBorder="1" applyAlignment="1">
      <alignment horizontal="left" vertical="center" wrapText="1"/>
    </xf>
    <xf numFmtId="0" fontId="28" fillId="0" borderId="29" xfId="0" applyFont="1" applyFill="1" applyBorder="1" applyAlignment="1">
      <alignment vertical="center" wrapText="1"/>
    </xf>
    <xf numFmtId="167" fontId="29" fillId="13" borderId="29" xfId="0" applyNumberFormat="1" applyFont="1" applyFill="1" applyBorder="1" applyAlignment="1">
      <alignment horizontal="center" vertical="center" wrapText="1"/>
    </xf>
    <xf numFmtId="10" fontId="31" fillId="0" borderId="30" xfId="0" applyNumberFormat="1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 wrapText="1"/>
    </xf>
    <xf numFmtId="0" fontId="31" fillId="0" borderId="30" xfId="0" applyFont="1" applyFill="1" applyBorder="1" applyAlignment="1">
      <alignment horizontal="center" vertical="center"/>
    </xf>
    <xf numFmtId="14" fontId="31" fillId="0" borderId="30" xfId="0" applyNumberFormat="1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left" vertical="center" wrapText="1"/>
    </xf>
    <xf numFmtId="0" fontId="31" fillId="0" borderId="30" xfId="0" applyFont="1" applyFill="1" applyBorder="1" applyAlignment="1">
      <alignment horizontal="left" vertical="center" wrapText="1"/>
    </xf>
    <xf numFmtId="0" fontId="31" fillId="0" borderId="31" xfId="0" applyFont="1" applyFill="1" applyBorder="1" applyAlignment="1">
      <alignment horizontal="left" vertical="center" wrapText="1"/>
    </xf>
    <xf numFmtId="0" fontId="28" fillId="20" borderId="13" xfId="0" applyFont="1" applyFill="1" applyBorder="1" applyAlignment="1">
      <alignment vertical="center" wrapText="1"/>
    </xf>
    <xf numFmtId="0" fontId="28" fillId="22" borderId="12" xfId="0" applyFont="1" applyFill="1" applyBorder="1" applyAlignment="1">
      <alignment vertical="center" wrapText="1"/>
    </xf>
    <xf numFmtId="0" fontId="29" fillId="21" borderId="13" xfId="0" applyFont="1" applyFill="1" applyBorder="1" applyAlignment="1">
      <alignment horizontal="center" vertical="center" wrapText="1"/>
    </xf>
    <xf numFmtId="10" fontId="29" fillId="21" borderId="12" xfId="0" applyNumberFormat="1" applyFont="1" applyFill="1" applyBorder="1" applyAlignment="1">
      <alignment horizontal="center" vertical="center"/>
    </xf>
    <xf numFmtId="0" fontId="29" fillId="21" borderId="32" xfId="0" applyFont="1" applyFill="1" applyBorder="1" applyAlignment="1">
      <alignment horizontal="center" vertical="center" wrapText="1"/>
    </xf>
    <xf numFmtId="10" fontId="29" fillId="21" borderId="35" xfId="0" applyNumberFormat="1" applyFont="1" applyFill="1" applyBorder="1" applyAlignment="1">
      <alignment horizontal="center" vertical="center"/>
    </xf>
    <xf numFmtId="10" fontId="31" fillId="0" borderId="2" xfId="0" applyNumberFormat="1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/>
    </xf>
    <xf numFmtId="10" fontId="31" fillId="0" borderId="2" xfId="0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 wrapText="1"/>
    </xf>
    <xf numFmtId="10" fontId="29" fillId="0" borderId="12" xfId="0" applyNumberFormat="1" applyFont="1" applyFill="1" applyBorder="1" applyAlignment="1">
      <alignment horizontal="center" vertical="center" wrapText="1"/>
    </xf>
    <xf numFmtId="167" fontId="29" fillId="0" borderId="33" xfId="0" applyNumberFormat="1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 wrapText="1"/>
    </xf>
    <xf numFmtId="167" fontId="29" fillId="13" borderId="32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Alignment="1"/>
    <xf numFmtId="4" fontId="31" fillId="19" borderId="12" xfId="0" applyNumberFormat="1" applyFont="1" applyFill="1" applyBorder="1" applyAlignment="1">
      <alignment vertical="center" wrapText="1"/>
    </xf>
    <xf numFmtId="14" fontId="31" fillId="0" borderId="2" xfId="0" applyNumberFormat="1" applyFont="1" applyFill="1" applyBorder="1" applyAlignment="1">
      <alignment vertical="center" wrapText="1"/>
    </xf>
    <xf numFmtId="4" fontId="31" fillId="0" borderId="2" xfId="0" applyNumberFormat="1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vertical="center" wrapText="1"/>
    </xf>
    <xf numFmtId="0" fontId="29" fillId="13" borderId="13" xfId="0" applyFont="1" applyFill="1" applyBorder="1" applyAlignment="1">
      <alignment horizontal="center" vertical="center" wrapText="1"/>
    </xf>
    <xf numFmtId="4" fontId="31" fillId="17" borderId="12" xfId="0" applyNumberFormat="1" applyFont="1" applyFill="1" applyBorder="1" applyAlignment="1">
      <alignment horizontal="center" vertical="center"/>
    </xf>
    <xf numFmtId="4" fontId="29" fillId="0" borderId="2" xfId="0" applyNumberFormat="1" applyFont="1" applyFill="1" applyBorder="1" applyAlignment="1">
      <alignment horizontal="center" vertical="center" wrapText="1"/>
    </xf>
    <xf numFmtId="4" fontId="31" fillId="0" borderId="12" xfId="0" applyNumberFormat="1" applyFont="1" applyFill="1" applyBorder="1" applyAlignment="1">
      <alignment horizontal="center" vertical="center"/>
    </xf>
    <xf numFmtId="43" fontId="31" fillId="17" borderId="2" xfId="73" applyFont="1" applyFill="1" applyBorder="1" applyAlignment="1">
      <alignment horizontal="center" vertical="center"/>
    </xf>
    <xf numFmtId="0" fontId="28" fillId="23" borderId="33" xfId="0" applyFont="1" applyFill="1" applyBorder="1" applyAlignment="1">
      <alignment horizontal="center" vertical="center" wrapText="1"/>
    </xf>
    <xf numFmtId="9" fontId="29" fillId="20" borderId="2" xfId="0" applyNumberFormat="1" applyFont="1" applyFill="1" applyBorder="1" applyAlignment="1">
      <alignment horizontal="center" vertical="center" wrapText="1"/>
    </xf>
    <xf numFmtId="9" fontId="31" fillId="20" borderId="12" xfId="0" applyNumberFormat="1" applyFont="1" applyFill="1" applyBorder="1" applyAlignment="1">
      <alignment horizontal="center" vertical="center"/>
    </xf>
    <xf numFmtId="3" fontId="29" fillId="18" borderId="2" xfId="0" applyNumberFormat="1" applyFont="1" applyFill="1" applyBorder="1" applyAlignment="1">
      <alignment horizontal="center" vertical="center" wrapText="1"/>
    </xf>
    <xf numFmtId="3" fontId="31" fillId="18" borderId="12" xfId="0" applyNumberFormat="1" applyFont="1" applyFill="1" applyBorder="1" applyAlignment="1">
      <alignment horizontal="center" vertical="center"/>
    </xf>
    <xf numFmtId="9" fontId="29" fillId="0" borderId="2" xfId="0" applyNumberFormat="1" applyFont="1" applyFill="1" applyBorder="1" applyAlignment="1">
      <alignment horizontal="center" vertical="center" wrapText="1"/>
    </xf>
    <xf numFmtId="10" fontId="29" fillId="24" borderId="2" xfId="0" applyNumberFormat="1" applyFont="1" applyFill="1" applyBorder="1" applyAlignment="1">
      <alignment horizontal="center" vertical="center"/>
    </xf>
    <xf numFmtId="4" fontId="31" fillId="24" borderId="2" xfId="0" applyNumberFormat="1" applyFont="1" applyFill="1" applyBorder="1" applyAlignment="1">
      <alignment horizontal="center" vertical="center" wrapText="1"/>
    </xf>
    <xf numFmtId="4" fontId="31" fillId="24" borderId="12" xfId="0" applyNumberFormat="1" applyFont="1" applyFill="1" applyBorder="1" applyAlignment="1">
      <alignment horizontal="center" vertical="center" wrapText="1"/>
    </xf>
    <xf numFmtId="4" fontId="29" fillId="0" borderId="2" xfId="73" applyNumberFormat="1" applyFont="1" applyFill="1" applyBorder="1" applyAlignment="1">
      <alignment horizontal="center" vertical="center" wrapText="1"/>
    </xf>
    <xf numFmtId="0" fontId="29" fillId="23" borderId="2" xfId="0" applyFont="1" applyFill="1" applyBorder="1" applyAlignment="1">
      <alignment horizontal="center" vertical="center" wrapText="1"/>
    </xf>
    <xf numFmtId="0" fontId="29" fillId="23" borderId="2" xfId="1" applyNumberFormat="1" applyFont="1" applyFill="1" applyBorder="1" applyAlignment="1">
      <alignment horizontal="center" vertical="center" wrapText="1"/>
    </xf>
    <xf numFmtId="0" fontId="29" fillId="22" borderId="13" xfId="0" applyFont="1" applyFill="1" applyBorder="1" applyAlignment="1">
      <alignment horizontal="center" vertical="center" wrapText="1"/>
    </xf>
    <xf numFmtId="10" fontId="29" fillId="22" borderId="2" xfId="0" applyNumberFormat="1" applyFont="1" applyFill="1" applyBorder="1" applyAlignment="1">
      <alignment horizontal="center" vertical="center"/>
    </xf>
    <xf numFmtId="0" fontId="28" fillId="22" borderId="2" xfId="0" applyFont="1" applyFill="1" applyBorder="1" applyAlignment="1">
      <alignment horizontal="center" vertical="center" wrapText="1"/>
    </xf>
    <xf numFmtId="4" fontId="28" fillId="22" borderId="2" xfId="0" applyNumberFormat="1" applyFont="1" applyFill="1" applyBorder="1" applyAlignment="1">
      <alignment vertical="center" wrapText="1"/>
    </xf>
    <xf numFmtId="14" fontId="28" fillId="22" borderId="2" xfId="0" applyNumberFormat="1" applyFont="1" applyFill="1" applyBorder="1" applyAlignment="1">
      <alignment horizontal="center" vertical="center" wrapText="1"/>
    </xf>
    <xf numFmtId="3" fontId="28" fillId="22" borderId="2" xfId="0" applyNumberFormat="1" applyFont="1" applyFill="1" applyBorder="1" applyAlignment="1">
      <alignment horizontal="center" vertical="center" wrapText="1"/>
    </xf>
    <xf numFmtId="4" fontId="28" fillId="22" borderId="12" xfId="0" applyNumberFormat="1" applyFont="1" applyFill="1" applyBorder="1" applyAlignment="1">
      <alignment vertical="center" wrapText="1"/>
    </xf>
    <xf numFmtId="4" fontId="29" fillId="20" borderId="2" xfId="73" applyNumberFormat="1" applyFont="1" applyFill="1" applyBorder="1" applyAlignment="1">
      <alignment horizontal="center" vertical="center" wrapText="1"/>
    </xf>
    <xf numFmtId="4" fontId="29" fillId="20" borderId="2" xfId="0" applyNumberFormat="1" applyFont="1" applyFill="1" applyBorder="1" applyAlignment="1">
      <alignment horizontal="center" vertical="center" wrapText="1"/>
    </xf>
    <xf numFmtId="4" fontId="28" fillId="20" borderId="12" xfId="0" applyNumberFormat="1" applyFont="1" applyFill="1" applyBorder="1" applyAlignment="1">
      <alignment horizontal="center" vertical="center"/>
    </xf>
    <xf numFmtId="4" fontId="28" fillId="0" borderId="12" xfId="0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167" fontId="29" fillId="0" borderId="12" xfId="0" applyNumberFormat="1" applyFont="1" applyFill="1" applyBorder="1" applyAlignment="1">
      <alignment horizontal="right" vertical="center" wrapText="1"/>
    </xf>
    <xf numFmtId="167" fontId="29" fillId="0" borderId="31" xfId="0" applyNumberFormat="1" applyFont="1" applyFill="1" applyBorder="1" applyAlignment="1">
      <alignment horizontal="right" vertical="center" wrapText="1"/>
    </xf>
    <xf numFmtId="167" fontId="29" fillId="0" borderId="35" xfId="0" applyNumberFormat="1" applyFont="1" applyFill="1" applyBorder="1" applyAlignment="1">
      <alignment horizontal="right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27" fillId="3" borderId="3" xfId="30" applyFont="1" applyFill="1" applyBorder="1" applyAlignment="1">
      <alignment horizontal="center" vertical="center" wrapText="1"/>
    </xf>
    <xf numFmtId="14" fontId="28" fillId="10" borderId="2" xfId="0" applyNumberFormat="1" applyFont="1" applyFill="1" applyBorder="1" applyAlignment="1">
      <alignment horizontal="center" vertical="center" wrapText="1"/>
    </xf>
    <xf numFmtId="10" fontId="31" fillId="0" borderId="0" xfId="0" applyNumberFormat="1" applyFont="1" applyAlignment="1">
      <alignment vertical="center"/>
    </xf>
    <xf numFmtId="0" fontId="28" fillId="23" borderId="2" xfId="0" applyFont="1" applyFill="1" applyBorder="1" applyAlignment="1">
      <alignment vertical="center" wrapText="1"/>
    </xf>
    <xf numFmtId="9" fontId="28" fillId="23" borderId="2" xfId="0" applyNumberFormat="1" applyFont="1" applyFill="1" applyBorder="1" applyAlignment="1">
      <alignment horizontal="center" vertical="center" wrapText="1"/>
    </xf>
    <xf numFmtId="14" fontId="28" fillId="23" borderId="2" xfId="0" applyNumberFormat="1" applyFont="1" applyFill="1" applyBorder="1" applyAlignment="1">
      <alignment horizontal="center" vertical="center" wrapText="1"/>
    </xf>
    <xf numFmtId="10" fontId="28" fillId="23" borderId="2" xfId="0" applyNumberFormat="1" applyFont="1" applyFill="1" applyBorder="1" applyAlignment="1">
      <alignment vertical="center" wrapText="1"/>
    </xf>
    <xf numFmtId="10" fontId="31" fillId="23" borderId="2" xfId="0" applyNumberFormat="1" applyFont="1" applyFill="1" applyBorder="1" applyAlignment="1">
      <alignment vertical="center" wrapText="1"/>
    </xf>
    <xf numFmtId="9" fontId="31" fillId="23" borderId="12" xfId="0" applyNumberFormat="1" applyFont="1" applyFill="1" applyBorder="1" applyAlignment="1">
      <alignment horizontal="center" vertical="center" wrapText="1"/>
    </xf>
    <xf numFmtId="1" fontId="31" fillId="23" borderId="33" xfId="0" applyNumberFormat="1" applyFont="1" applyFill="1" applyBorder="1" applyAlignment="1">
      <alignment horizontal="center" vertical="center"/>
    </xf>
    <xf numFmtId="43" fontId="28" fillId="0" borderId="2" xfId="73" applyFont="1" applyFill="1" applyBorder="1" applyAlignment="1">
      <alignment horizontal="center" vertical="center"/>
    </xf>
    <xf numFmtId="2" fontId="31" fillId="0" borderId="0" xfId="0" applyNumberFormat="1" applyFont="1" applyAlignment="1">
      <alignment vertical="center"/>
    </xf>
    <xf numFmtId="0" fontId="27" fillId="3" borderId="43" xfId="30" applyFont="1" applyFill="1" applyBorder="1" applyAlignment="1">
      <alignment vertical="center"/>
    </xf>
    <xf numFmtId="0" fontId="27" fillId="3" borderId="15" xfId="30" applyFont="1" applyFill="1" applyBorder="1" applyAlignment="1">
      <alignment vertical="center"/>
    </xf>
    <xf numFmtId="0" fontId="27" fillId="3" borderId="44" xfId="30" applyFont="1" applyFill="1" applyBorder="1" applyAlignment="1">
      <alignment vertical="center"/>
    </xf>
    <xf numFmtId="167" fontId="29" fillId="6" borderId="34" xfId="0" applyNumberFormat="1" applyFont="1" applyFill="1" applyBorder="1" applyAlignment="1">
      <alignment vertical="center" wrapText="1"/>
    </xf>
    <xf numFmtId="167" fontId="29" fillId="6" borderId="28" xfId="0" applyNumberFormat="1" applyFont="1" applyFill="1" applyBorder="1" applyAlignment="1">
      <alignment vertical="center" wrapText="1"/>
    </xf>
    <xf numFmtId="0" fontId="39" fillId="14" borderId="13" xfId="0" applyFont="1" applyFill="1" applyBorder="1" applyAlignment="1">
      <alignment horizontal="center" vertical="center" wrapText="1"/>
    </xf>
    <xf numFmtId="0" fontId="39" fillId="14" borderId="2" xfId="0" applyFont="1" applyFill="1" applyBorder="1" applyAlignment="1">
      <alignment horizontal="center" vertical="center" wrapText="1"/>
    </xf>
    <xf numFmtId="167" fontId="39" fillId="6" borderId="28" xfId="0" applyNumberFormat="1" applyFont="1" applyFill="1" applyBorder="1" applyAlignment="1">
      <alignment vertical="center" wrapText="1"/>
    </xf>
    <xf numFmtId="167" fontId="29" fillId="0" borderId="34" xfId="0" applyNumberFormat="1" applyFont="1" applyFill="1" applyBorder="1" applyAlignment="1">
      <alignment vertical="center" wrapText="1"/>
    </xf>
    <xf numFmtId="164" fontId="31" fillId="0" borderId="0" xfId="75" applyFont="1" applyAlignment="1">
      <alignment horizontal="right" vertical="center"/>
    </xf>
    <xf numFmtId="0" fontId="29" fillId="0" borderId="1" xfId="0" applyFont="1" applyFill="1" applyBorder="1" applyAlignment="1">
      <alignment horizontal="center" vertical="center" wrapText="1"/>
    </xf>
    <xf numFmtId="0" fontId="27" fillId="4" borderId="6" xfId="30" applyFont="1" applyFill="1" applyBorder="1" applyAlignment="1">
      <alignment horizontal="center" vertical="center"/>
    </xf>
    <xf numFmtId="165" fontId="29" fillId="0" borderId="2" xfId="74" applyFont="1" applyFill="1" applyBorder="1" applyAlignment="1">
      <alignment horizontal="center" vertical="center" wrapText="1"/>
    </xf>
    <xf numFmtId="165" fontId="0" fillId="0" borderId="0" xfId="0" applyNumberFormat="1" applyFont="1" applyAlignment="1"/>
    <xf numFmtId="14" fontId="0" fillId="0" borderId="0" xfId="74" applyNumberFormat="1" applyFont="1" applyAlignment="1"/>
    <xf numFmtId="0" fontId="0" fillId="25" borderId="0" xfId="0" applyFont="1" applyFill="1" applyAlignment="1"/>
    <xf numFmtId="165" fontId="0" fillId="25" borderId="0" xfId="0" applyNumberFormat="1" applyFont="1" applyFill="1" applyAlignment="1"/>
    <xf numFmtId="0" fontId="40" fillId="22" borderId="0" xfId="0" applyFont="1" applyFill="1" applyAlignment="1"/>
    <xf numFmtId="165" fontId="40" fillId="22" borderId="0" xfId="0" applyNumberFormat="1" applyFont="1" applyFill="1" applyAlignment="1"/>
    <xf numFmtId="0" fontId="0" fillId="24" borderId="0" xfId="0" applyFont="1" applyFill="1" applyAlignment="1"/>
    <xf numFmtId="165" fontId="0" fillId="24" borderId="0" xfId="0" applyNumberFormat="1" applyFont="1" applyFill="1" applyAlignment="1"/>
    <xf numFmtId="167" fontId="0" fillId="0" borderId="0" xfId="0" applyNumberFormat="1" applyFont="1" applyAlignment="1"/>
    <xf numFmtId="0" fontId="0" fillId="0" borderId="0" xfId="0" applyFont="1" applyAlignment="1">
      <alignment horizontal="right"/>
    </xf>
    <xf numFmtId="164" fontId="0" fillId="0" borderId="0" xfId="75" applyFont="1" applyAlignment="1"/>
    <xf numFmtId="0" fontId="0" fillId="0" borderId="2" xfId="0" applyFont="1" applyBorder="1" applyAlignment="1"/>
    <xf numFmtId="164" fontId="0" fillId="0" borderId="2" xfId="0" applyNumberFormat="1" applyFont="1" applyBorder="1" applyAlignment="1"/>
    <xf numFmtId="164" fontId="0" fillId="0" borderId="2" xfId="75" applyFont="1" applyBorder="1" applyAlignment="1"/>
    <xf numFmtId="0" fontId="0" fillId="25" borderId="2" xfId="0" applyFont="1" applyFill="1" applyBorder="1" applyAlignment="1"/>
    <xf numFmtId="0" fontId="0" fillId="24" borderId="2" xfId="0" applyFont="1" applyFill="1" applyBorder="1" applyAlignment="1"/>
    <xf numFmtId="0" fontId="40" fillId="23" borderId="2" xfId="0" applyFont="1" applyFill="1" applyBorder="1" applyAlignment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/>
    <xf numFmtId="164" fontId="0" fillId="0" borderId="1" xfId="0" applyNumberFormat="1" applyFont="1" applyBorder="1" applyAlignment="1"/>
    <xf numFmtId="164" fontId="0" fillId="0" borderId="1" xfId="75" applyFont="1" applyBorder="1" applyAlignment="1"/>
    <xf numFmtId="0" fontId="42" fillId="0" borderId="0" xfId="0" applyFont="1" applyAlignment="1"/>
    <xf numFmtId="0" fontId="42" fillId="0" borderId="0" xfId="0" applyFont="1" applyAlignment="1">
      <alignment wrapText="1"/>
    </xf>
    <xf numFmtId="167" fontId="42" fillId="0" borderId="0" xfId="75" applyNumberFormat="1" applyFont="1" applyAlignment="1"/>
    <xf numFmtId="0" fontId="41" fillId="0" borderId="2" xfId="0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/>
    </xf>
    <xf numFmtId="0" fontId="42" fillId="0" borderId="2" xfId="0" applyFont="1" applyBorder="1" applyAlignment="1">
      <alignment horizontal="left" vertical="center"/>
    </xf>
    <xf numFmtId="0" fontId="42" fillId="0" borderId="2" xfId="0" applyFont="1" applyBorder="1" applyAlignment="1">
      <alignment horizontal="left" vertical="center" wrapText="1"/>
    </xf>
    <xf numFmtId="0" fontId="42" fillId="0" borderId="1" xfId="0" applyFont="1" applyBorder="1" applyAlignment="1"/>
    <xf numFmtId="0" fontId="37" fillId="0" borderId="41" xfId="0" applyFont="1" applyFill="1" applyBorder="1" applyAlignment="1">
      <alignment vertical="center" wrapText="1"/>
    </xf>
    <xf numFmtId="0" fontId="1" fillId="0" borderId="1" xfId="69"/>
    <xf numFmtId="0" fontId="1" fillId="0" borderId="1" xfId="69" applyAlignment="1">
      <alignment horizontal="center"/>
    </xf>
    <xf numFmtId="0" fontId="44" fillId="0" borderId="1" xfId="69" applyFont="1" applyAlignment="1">
      <alignment horizontal="center" vertical="center"/>
    </xf>
    <xf numFmtId="0" fontId="45" fillId="23" borderId="50" xfId="69" applyFont="1" applyFill="1" applyBorder="1" applyAlignment="1">
      <alignment horizontal="center" vertical="center"/>
    </xf>
    <xf numFmtId="0" fontId="45" fillId="23" borderId="51" xfId="69" applyFont="1" applyFill="1" applyBorder="1" applyAlignment="1">
      <alignment horizontal="center" vertical="center"/>
    </xf>
    <xf numFmtId="0" fontId="45" fillId="23" borderId="52" xfId="69" applyFont="1" applyFill="1" applyBorder="1" applyAlignment="1">
      <alignment horizontal="center" vertical="center"/>
    </xf>
    <xf numFmtId="9" fontId="1" fillId="0" borderId="1" xfId="69" applyNumberFormat="1"/>
    <xf numFmtId="0" fontId="46" fillId="26" borderId="7" xfId="69" applyFont="1" applyFill="1" applyBorder="1"/>
    <xf numFmtId="170" fontId="46" fillId="26" borderId="50" xfId="83" applyFont="1" applyFill="1" applyBorder="1"/>
    <xf numFmtId="170" fontId="46" fillId="26" borderId="51" xfId="83" applyFont="1" applyFill="1" applyBorder="1"/>
    <xf numFmtId="170" fontId="46" fillId="26" borderId="52" xfId="83" applyFont="1" applyFill="1" applyBorder="1"/>
    <xf numFmtId="0" fontId="44" fillId="27" borderId="7" xfId="69" applyFont="1" applyFill="1" applyBorder="1"/>
    <xf numFmtId="170" fontId="47" fillId="27" borderId="50" xfId="83" applyFont="1" applyFill="1" applyBorder="1"/>
    <xf numFmtId="170" fontId="47" fillId="27" borderId="51" xfId="83" applyFont="1" applyFill="1" applyBorder="1"/>
    <xf numFmtId="170" fontId="47" fillId="27" borderId="52" xfId="83" applyFont="1" applyFill="1" applyBorder="1"/>
    <xf numFmtId="0" fontId="44" fillId="0" borderId="7" xfId="69" applyFont="1" applyFill="1" applyBorder="1" applyAlignment="1">
      <alignment horizontal="left" indent="1"/>
    </xf>
    <xf numFmtId="170" fontId="47" fillId="0" borderId="50" xfId="83" applyFont="1" applyBorder="1"/>
    <xf numFmtId="170" fontId="47" fillId="0" borderId="51" xfId="83" applyFont="1" applyBorder="1"/>
    <xf numFmtId="170" fontId="47" fillId="0" borderId="52" xfId="83" applyFont="1" applyBorder="1"/>
    <xf numFmtId="0" fontId="44" fillId="26" borderId="7" xfId="69" applyFont="1" applyFill="1" applyBorder="1"/>
    <xf numFmtId="170" fontId="44" fillId="26" borderId="50" xfId="83" applyFont="1" applyFill="1" applyBorder="1"/>
    <xf numFmtId="170" fontId="1" fillId="0" borderId="1" xfId="69" applyNumberFormat="1"/>
    <xf numFmtId="0" fontId="48" fillId="0" borderId="1" xfId="0" applyFont="1" applyFill="1" applyBorder="1" applyAlignment="1"/>
    <xf numFmtId="164" fontId="48" fillId="0" borderId="1" xfId="0" applyNumberFormat="1" applyFont="1" applyFill="1" applyBorder="1" applyAlignment="1"/>
    <xf numFmtId="167" fontId="48" fillId="0" borderId="1" xfId="0" applyNumberFormat="1" applyFont="1" applyFill="1" applyBorder="1" applyAlignment="1"/>
    <xf numFmtId="167" fontId="48" fillId="0" borderId="1" xfId="75" applyNumberFormat="1" applyFont="1" applyFill="1" applyBorder="1" applyAlignment="1"/>
    <xf numFmtId="0" fontId="48" fillId="0" borderId="1" xfId="0" applyNumberFormat="1" applyFont="1" applyFill="1" applyBorder="1" applyAlignment="1"/>
    <xf numFmtId="10" fontId="48" fillId="0" borderId="1" xfId="77" applyNumberFormat="1" applyFont="1" applyFill="1" applyBorder="1" applyAlignment="1"/>
    <xf numFmtId="164" fontId="1" fillId="0" borderId="1" xfId="0" applyNumberFormat="1" applyFont="1" applyFill="1" applyBorder="1"/>
    <xf numFmtId="0" fontId="49" fillId="0" borderId="1" xfId="0" applyFont="1" applyFill="1" applyBorder="1"/>
    <xf numFmtId="0" fontId="50" fillId="0" borderId="1" xfId="0" applyFont="1" applyFill="1" applyBorder="1" applyAlignment="1"/>
    <xf numFmtId="0" fontId="50" fillId="0" borderId="1" xfId="0" applyFont="1" applyFill="1" applyBorder="1" applyAlignment="1">
      <alignment horizontal="left" vertical="center"/>
    </xf>
    <xf numFmtId="164" fontId="51" fillId="0" borderId="1" xfId="0" applyNumberFormat="1" applyFont="1" applyFill="1" applyBorder="1"/>
    <xf numFmtId="0" fontId="50" fillId="28" borderId="1" xfId="0" applyFont="1" applyFill="1" applyBorder="1" applyAlignment="1"/>
    <xf numFmtId="167" fontId="50" fillId="28" borderId="1" xfId="0" applyNumberFormat="1" applyFont="1" applyFill="1" applyBorder="1" applyAlignment="1"/>
    <xf numFmtId="171" fontId="1" fillId="15" borderId="1" xfId="0" applyNumberFormat="1" applyFont="1" applyFill="1" applyBorder="1" applyAlignment="1"/>
    <xf numFmtId="0" fontId="1" fillId="0" borderId="1" xfId="0" applyFont="1" applyFill="1" applyBorder="1" applyAlignment="1">
      <alignment horizontal="left" indent="2"/>
    </xf>
    <xf numFmtId="0" fontId="48" fillId="0" borderId="1" xfId="0" applyFont="1" applyFill="1" applyBorder="1" applyAlignment="1">
      <alignment horizontal="left" vertical="center" indent="2"/>
    </xf>
    <xf numFmtId="0" fontId="50" fillId="28" borderId="1" xfId="0" applyFont="1" applyFill="1" applyBorder="1" applyAlignment="1">
      <alignment horizontal="right"/>
    </xf>
    <xf numFmtId="167" fontId="41" fillId="0" borderId="7" xfId="75" applyNumberFormat="1" applyFont="1" applyBorder="1" applyAlignment="1">
      <alignment horizontal="center" vertical="center"/>
    </xf>
    <xf numFmtId="167" fontId="42" fillId="0" borderId="7" xfId="75" applyNumberFormat="1" applyFont="1" applyBorder="1" applyAlignment="1">
      <alignment vertical="center"/>
    </xf>
    <xf numFmtId="0" fontId="42" fillId="0" borderId="2" xfId="0" applyFont="1" applyBorder="1" applyAlignment="1"/>
    <xf numFmtId="164" fontId="42" fillId="0" borderId="2" xfId="75" applyFont="1" applyBorder="1" applyAlignment="1"/>
    <xf numFmtId="164" fontId="42" fillId="0" borderId="2" xfId="0" applyNumberFormat="1" applyFont="1" applyBorder="1" applyAlignment="1"/>
    <xf numFmtId="167" fontId="41" fillId="0" borderId="2" xfId="75" applyNumberFormat="1" applyFont="1" applyBorder="1" applyAlignment="1"/>
    <xf numFmtId="0" fontId="42" fillId="0" borderId="7" xfId="0" applyFont="1" applyBorder="1" applyAlignment="1">
      <alignment horizontal="left" vertical="center" indent="2"/>
    </xf>
    <xf numFmtId="0" fontId="53" fillId="0" borderId="1" xfId="0" applyFont="1" applyBorder="1" applyAlignment="1"/>
    <xf numFmtId="0" fontId="53" fillId="0" borderId="1" xfId="0" applyFont="1" applyBorder="1" applyAlignment="1">
      <alignment horizontal="left" vertical="center"/>
    </xf>
    <xf numFmtId="0" fontId="53" fillId="0" borderId="0" xfId="0" applyFont="1" applyAlignment="1">
      <alignment wrapText="1"/>
    </xf>
    <xf numFmtId="9" fontId="53" fillId="0" borderId="0" xfId="77" applyFont="1" applyAlignment="1">
      <alignment wrapText="1"/>
    </xf>
    <xf numFmtId="164" fontId="53" fillId="0" borderId="0" xfId="0" applyNumberFormat="1" applyFont="1" applyAlignment="1">
      <alignment wrapText="1"/>
    </xf>
    <xf numFmtId="167" fontId="53" fillId="0" borderId="0" xfId="0" applyNumberFormat="1" applyFont="1" applyAlignment="1">
      <alignment wrapText="1"/>
    </xf>
    <xf numFmtId="167" fontId="43" fillId="0" borderId="2" xfId="75" applyNumberFormat="1" applyFont="1" applyBorder="1" applyAlignment="1">
      <alignment horizontal="center" vertical="center"/>
    </xf>
    <xf numFmtId="164" fontId="42" fillId="0" borderId="1" xfId="75" applyFont="1" applyBorder="1" applyAlignment="1"/>
    <xf numFmtId="164" fontId="42" fillId="0" borderId="1" xfId="0" applyNumberFormat="1" applyFont="1" applyBorder="1" applyAlignment="1"/>
    <xf numFmtId="0" fontId="54" fillId="0" borderId="2" xfId="0" applyFont="1" applyBorder="1" applyAlignment="1">
      <alignment horizontal="left" vertical="center"/>
    </xf>
    <xf numFmtId="0" fontId="54" fillId="0" borderId="2" xfId="0" applyFont="1" applyBorder="1" applyAlignment="1">
      <alignment horizontal="left" vertical="center" wrapText="1"/>
    </xf>
    <xf numFmtId="0" fontId="54" fillId="0" borderId="0" xfId="0" applyFont="1" applyAlignment="1">
      <alignment wrapText="1"/>
    </xf>
    <xf numFmtId="0" fontId="54" fillId="0" borderId="0" xfId="0" applyFont="1" applyAlignment="1"/>
    <xf numFmtId="0" fontId="53" fillId="0" borderId="0" xfId="0" applyFont="1" applyAlignment="1"/>
    <xf numFmtId="0" fontId="41" fillId="0" borderId="2" xfId="0" applyFont="1" applyBorder="1" applyAlignment="1">
      <alignment horizontal="left" vertical="center"/>
    </xf>
    <xf numFmtId="0" fontId="41" fillId="0" borderId="2" xfId="0" applyFont="1" applyBorder="1" applyAlignment="1"/>
    <xf numFmtId="167" fontId="41" fillId="0" borderId="2" xfId="0" applyNumberFormat="1" applyFont="1" applyBorder="1" applyAlignment="1"/>
    <xf numFmtId="0" fontId="40" fillId="0" borderId="0" xfId="0" applyFont="1" applyAlignment="1"/>
    <xf numFmtId="164" fontId="40" fillId="0" borderId="0" xfId="0" applyNumberFormat="1" applyFont="1" applyAlignment="1"/>
    <xf numFmtId="0" fontId="0" fillId="0" borderId="2" xfId="0" applyFont="1" applyBorder="1" applyAlignment="1">
      <alignment horizontal="center" vertical="center"/>
    </xf>
    <xf numFmtId="3" fontId="1" fillId="0" borderId="1" xfId="69" applyNumberFormat="1"/>
    <xf numFmtId="10" fontId="0" fillId="0" borderId="1" xfId="72" applyNumberFormat="1" applyFont="1"/>
    <xf numFmtId="0" fontId="45" fillId="29" borderId="53" xfId="69" applyFont="1" applyFill="1" applyBorder="1" applyAlignment="1">
      <alignment horizontal="center" vertical="center" wrapText="1"/>
    </xf>
    <xf numFmtId="0" fontId="45" fillId="30" borderId="54" xfId="69" applyFont="1" applyFill="1" applyBorder="1" applyAlignment="1">
      <alignment horizontal="center" vertical="center" wrapText="1"/>
    </xf>
    <xf numFmtId="0" fontId="45" fillId="30" borderId="55" xfId="69" applyFont="1" applyFill="1" applyBorder="1" applyAlignment="1">
      <alignment horizontal="center" vertical="center" wrapText="1"/>
    </xf>
    <xf numFmtId="0" fontId="45" fillId="31" borderId="54" xfId="69" applyFont="1" applyFill="1" applyBorder="1" applyAlignment="1">
      <alignment horizontal="center" vertical="center" wrapText="1"/>
    </xf>
    <xf numFmtId="0" fontId="45" fillId="31" borderId="56" xfId="69" applyFont="1" applyFill="1" applyBorder="1" applyAlignment="1">
      <alignment horizontal="center" vertical="center" wrapText="1"/>
    </xf>
    <xf numFmtId="0" fontId="45" fillId="31" borderId="55" xfId="69" applyFont="1" applyFill="1" applyBorder="1" applyAlignment="1">
      <alignment horizontal="center" vertical="center" wrapText="1"/>
    </xf>
    <xf numFmtId="0" fontId="47" fillId="0" borderId="57" xfId="69" applyFont="1" applyBorder="1" applyAlignment="1">
      <alignment horizontal="center" vertical="center"/>
    </xf>
    <xf numFmtId="170" fontId="47" fillId="0" borderId="58" xfId="83" applyFont="1" applyBorder="1"/>
    <xf numFmtId="10" fontId="47" fillId="0" borderId="59" xfId="72" applyNumberFormat="1" applyFont="1" applyBorder="1" applyAlignment="1">
      <alignment horizontal="center"/>
    </xf>
    <xf numFmtId="10" fontId="47" fillId="0" borderId="60" xfId="72" applyNumberFormat="1" applyFont="1" applyBorder="1" applyAlignment="1">
      <alignment horizontal="center"/>
    </xf>
    <xf numFmtId="10" fontId="47" fillId="0" borderId="59" xfId="72" applyNumberFormat="1" applyFont="1" applyBorder="1" applyAlignment="1">
      <alignment horizontal="center" vertical="center"/>
    </xf>
    <xf numFmtId="0" fontId="47" fillId="0" borderId="61" xfId="69" applyFont="1" applyBorder="1" applyAlignment="1">
      <alignment horizontal="center" vertical="center"/>
    </xf>
    <xf numFmtId="170" fontId="47" fillId="0" borderId="62" xfId="83" applyFont="1" applyBorder="1"/>
    <xf numFmtId="10" fontId="47" fillId="0" borderId="63" xfId="72" applyNumberFormat="1" applyFont="1" applyBorder="1" applyAlignment="1">
      <alignment horizontal="center"/>
    </xf>
    <xf numFmtId="10" fontId="47" fillId="0" borderId="64" xfId="72" applyNumberFormat="1" applyFont="1" applyBorder="1" applyAlignment="1">
      <alignment horizontal="center"/>
    </xf>
    <xf numFmtId="10" fontId="47" fillId="0" borderId="63" xfId="72" applyNumberFormat="1" applyFont="1" applyBorder="1" applyAlignment="1">
      <alignment horizontal="center" vertical="center"/>
    </xf>
    <xf numFmtId="0" fontId="47" fillId="0" borderId="65" xfId="69" applyFont="1" applyBorder="1" applyAlignment="1">
      <alignment horizontal="center" vertical="center"/>
    </xf>
    <xf numFmtId="170" fontId="47" fillId="0" borderId="66" xfId="83" applyFont="1" applyBorder="1"/>
    <xf numFmtId="10" fontId="47" fillId="0" borderId="67" xfId="72" applyNumberFormat="1" applyFont="1" applyBorder="1" applyAlignment="1">
      <alignment horizontal="center"/>
    </xf>
    <xf numFmtId="10" fontId="47" fillId="0" borderId="68" xfId="72" applyNumberFormat="1" applyFont="1" applyBorder="1" applyAlignment="1">
      <alignment horizontal="center"/>
    </xf>
    <xf numFmtId="10" fontId="47" fillId="0" borderId="67" xfId="72" applyNumberFormat="1" applyFont="1" applyBorder="1" applyAlignment="1">
      <alignment horizontal="center" vertical="center"/>
    </xf>
    <xf numFmtId="0" fontId="44" fillId="32" borderId="53" xfId="69" applyFont="1" applyFill="1" applyBorder="1" applyAlignment="1">
      <alignment horizontal="center" vertical="center"/>
    </xf>
    <xf numFmtId="170" fontId="44" fillId="4" borderId="54" xfId="69" applyNumberFormat="1" applyFont="1" applyFill="1" applyBorder="1"/>
    <xf numFmtId="10" fontId="44" fillId="4" borderId="55" xfId="72" applyNumberFormat="1" applyFont="1" applyFill="1" applyBorder="1" applyAlignment="1">
      <alignment horizontal="center"/>
    </xf>
    <xf numFmtId="172" fontId="0" fillId="0" borderId="1" xfId="72" applyNumberFormat="1" applyFont="1"/>
    <xf numFmtId="0" fontId="0" fillId="0" borderId="0" xfId="0" pivotButton="1" applyFont="1" applyAlignment="1"/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/>
    <xf numFmtId="0" fontId="0" fillId="0" borderId="0" xfId="0" pivotButton="1" applyFont="1" applyAlignment="1">
      <alignment horizontal="center"/>
    </xf>
    <xf numFmtId="3" fontId="1" fillId="0" borderId="1" xfId="69" applyNumberFormat="1" applyFill="1"/>
    <xf numFmtId="0" fontId="1" fillId="0" borderId="1" xfId="69" applyFill="1"/>
    <xf numFmtId="0" fontId="1" fillId="5" borderId="1" xfId="69" applyFill="1"/>
    <xf numFmtId="0" fontId="55" fillId="0" borderId="1" xfId="69" applyFont="1"/>
    <xf numFmtId="0" fontId="55" fillId="0" borderId="1" xfId="69" applyFont="1" applyBorder="1"/>
    <xf numFmtId="0" fontId="55" fillId="0" borderId="69" xfId="69" applyFont="1" applyBorder="1"/>
    <xf numFmtId="0" fontId="55" fillId="33" borderId="69" xfId="69" applyFont="1" applyFill="1" applyBorder="1"/>
    <xf numFmtId="10" fontId="44" fillId="15" borderId="70" xfId="72" applyNumberFormat="1" applyFont="1" applyFill="1" applyBorder="1" applyAlignment="1">
      <alignment horizontal="center" vertical="center"/>
    </xf>
    <xf numFmtId="170" fontId="44" fillId="15" borderId="71" xfId="69" applyNumberFormat="1" applyFont="1" applyFill="1" applyBorder="1"/>
    <xf numFmtId="170" fontId="44" fillId="4" borderId="71" xfId="69" applyNumberFormat="1" applyFont="1" applyFill="1" applyBorder="1"/>
    <xf numFmtId="0" fontId="44" fillId="34" borderId="72" xfId="69" applyFont="1" applyFill="1" applyBorder="1"/>
    <xf numFmtId="170" fontId="47" fillId="0" borderId="64" xfId="69" applyNumberFormat="1" applyFont="1" applyBorder="1"/>
    <xf numFmtId="0" fontId="47" fillId="0" borderId="62" xfId="69" applyFont="1" applyBorder="1" applyAlignment="1">
      <alignment horizontal="left" indent="1"/>
    </xf>
    <xf numFmtId="0" fontId="45" fillId="35" borderId="73" xfId="69" applyFont="1" applyFill="1" applyBorder="1" applyAlignment="1">
      <alignment horizontal="center" vertical="center"/>
    </xf>
    <xf numFmtId="0" fontId="45" fillId="35" borderId="74" xfId="69" applyFont="1" applyFill="1" applyBorder="1" applyAlignment="1">
      <alignment horizontal="center" vertical="center"/>
    </xf>
    <xf numFmtId="0" fontId="45" fillId="36" borderId="74" xfId="69" applyFont="1" applyFill="1" applyBorder="1" applyAlignment="1">
      <alignment horizontal="center" vertical="center"/>
    </xf>
    <xf numFmtId="0" fontId="45" fillId="29" borderId="75" xfId="69" applyFont="1" applyFill="1" applyBorder="1" applyAlignment="1">
      <alignment horizontal="center" vertical="center"/>
    </xf>
    <xf numFmtId="0" fontId="56" fillId="0" borderId="0" xfId="0" applyFont="1" applyAlignment="1"/>
    <xf numFmtId="164" fontId="56" fillId="0" borderId="0" xfId="0" applyNumberFormat="1" applyFont="1" applyAlignment="1"/>
    <xf numFmtId="170" fontId="44" fillId="15" borderId="76" xfId="69" applyNumberFormat="1" applyFont="1" applyFill="1" applyBorder="1"/>
    <xf numFmtId="10" fontId="44" fillId="15" borderId="77" xfId="72" applyNumberFormat="1" applyFont="1" applyFill="1" applyBorder="1" applyAlignment="1">
      <alignment horizontal="center"/>
    </xf>
    <xf numFmtId="10" fontId="44" fillId="15" borderId="78" xfId="72" applyNumberFormat="1" applyFont="1" applyFill="1" applyBorder="1" applyAlignment="1">
      <alignment horizontal="center" vertical="center"/>
    </xf>
    <xf numFmtId="0" fontId="57" fillId="12" borderId="2" xfId="69" applyFont="1" applyFill="1" applyBorder="1" applyAlignment="1">
      <alignment horizontal="center" vertical="center"/>
    </xf>
    <xf numFmtId="9" fontId="57" fillId="12" borderId="2" xfId="69" applyNumberFormat="1" applyFont="1" applyFill="1" applyBorder="1" applyAlignment="1">
      <alignment horizontal="center" vertical="center"/>
    </xf>
    <xf numFmtId="167" fontId="32" fillId="0" borderId="0" xfId="0" applyNumberFormat="1" applyFont="1" applyFill="1" applyAlignment="1">
      <alignment horizontal="center" vertical="center"/>
    </xf>
    <xf numFmtId="0" fontId="27" fillId="3" borderId="7" xfId="30" applyFont="1" applyFill="1" applyBorder="1" applyAlignment="1">
      <alignment horizontal="center" vertical="center" wrapText="1"/>
    </xf>
    <xf numFmtId="0" fontId="27" fillId="3" borderId="10" xfId="30" applyFont="1" applyFill="1" applyBorder="1" applyAlignment="1">
      <alignment horizontal="center" vertical="center" wrapText="1"/>
    </xf>
    <xf numFmtId="0" fontId="27" fillId="3" borderId="37" xfId="30" applyFont="1" applyFill="1" applyBorder="1" applyAlignment="1">
      <alignment horizontal="center" vertical="center" wrapText="1"/>
    </xf>
    <xf numFmtId="0" fontId="31" fillId="5" borderId="2" xfId="0" applyFont="1" applyFill="1" applyBorder="1" applyAlignment="1">
      <alignment horizontal="center" vertical="center" wrapText="1"/>
    </xf>
    <xf numFmtId="0" fontId="28" fillId="5" borderId="2" xfId="0" applyFont="1" applyFill="1" applyBorder="1" applyAlignment="1">
      <alignment horizontal="center" vertical="center" wrapText="1"/>
    </xf>
    <xf numFmtId="0" fontId="27" fillId="3" borderId="32" xfId="30" applyFont="1" applyFill="1" applyBorder="1" applyAlignment="1">
      <alignment horizontal="center" vertical="center"/>
    </xf>
    <xf numFmtId="0" fontId="27" fillId="3" borderId="33" xfId="30" applyFont="1" applyFill="1" applyBorder="1" applyAlignment="1">
      <alignment horizontal="center" vertical="center"/>
    </xf>
    <xf numFmtId="0" fontId="27" fillId="3" borderId="13" xfId="30" applyFont="1" applyFill="1" applyBorder="1" applyAlignment="1">
      <alignment horizontal="center" vertical="center"/>
    </xf>
    <xf numFmtId="0" fontId="27" fillId="3" borderId="2" xfId="3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27" fillId="4" borderId="2" xfId="30" applyFont="1" applyFill="1" applyBorder="1" applyAlignment="1">
      <alignment horizontal="center" vertical="center"/>
    </xf>
    <xf numFmtId="167" fontId="29" fillId="0" borderId="33" xfId="0" applyNumberFormat="1" applyFont="1" applyFill="1" applyBorder="1" applyAlignment="1">
      <alignment horizontal="center" vertical="center" wrapText="1"/>
    </xf>
    <xf numFmtId="167" fontId="29" fillId="0" borderId="2" xfId="0" applyNumberFormat="1" applyFont="1" applyFill="1" applyBorder="1" applyAlignment="1">
      <alignment horizontal="center" vertical="center" wrapText="1"/>
    </xf>
    <xf numFmtId="0" fontId="27" fillId="3" borderId="33" xfId="30" applyFont="1" applyFill="1" applyBorder="1" applyAlignment="1">
      <alignment horizontal="center" vertical="center" wrapText="1"/>
    </xf>
    <xf numFmtId="0" fontId="27" fillId="3" borderId="35" xfId="30" applyFont="1" applyFill="1" applyBorder="1" applyAlignment="1">
      <alignment horizontal="center" vertical="center" wrapText="1"/>
    </xf>
    <xf numFmtId="0" fontId="27" fillId="3" borderId="2" xfId="30" applyFont="1" applyFill="1" applyBorder="1" applyAlignment="1">
      <alignment horizontal="center" vertical="center" wrapText="1"/>
    </xf>
    <xf numFmtId="0" fontId="27" fillId="3" borderId="12" xfId="30" applyFont="1" applyFill="1" applyBorder="1" applyAlignment="1">
      <alignment horizontal="center" vertical="center" wrapText="1"/>
    </xf>
    <xf numFmtId="0" fontId="27" fillId="3" borderId="16" xfId="30" applyFont="1" applyFill="1" applyBorder="1" applyAlignment="1">
      <alignment horizontal="center" vertical="center" wrapText="1"/>
    </xf>
    <xf numFmtId="0" fontId="27" fillId="3" borderId="14" xfId="30" applyFont="1" applyFill="1" applyBorder="1" applyAlignment="1">
      <alignment horizontal="center" vertical="center" wrapText="1"/>
    </xf>
    <xf numFmtId="0" fontId="27" fillId="3" borderId="39" xfId="30" applyFont="1" applyFill="1" applyBorder="1" applyAlignment="1">
      <alignment horizontal="center" vertical="center" wrapText="1"/>
    </xf>
    <xf numFmtId="0" fontId="27" fillId="3" borderId="27" xfId="30" applyFont="1" applyFill="1" applyBorder="1" applyAlignment="1">
      <alignment horizontal="center" vertical="center" wrapText="1"/>
    </xf>
    <xf numFmtId="0" fontId="27" fillId="3" borderId="21" xfId="30" applyFont="1" applyFill="1" applyBorder="1" applyAlignment="1">
      <alignment horizontal="center" vertical="center" wrapText="1"/>
    </xf>
    <xf numFmtId="0" fontId="27" fillId="3" borderId="45" xfId="30" applyFont="1" applyFill="1" applyBorder="1" applyAlignment="1">
      <alignment horizontal="center" vertical="center" wrapText="1"/>
    </xf>
    <xf numFmtId="0" fontId="27" fillId="3" borderId="43" xfId="30" applyFont="1" applyFill="1" applyBorder="1" applyAlignment="1">
      <alignment horizontal="center" vertical="center"/>
    </xf>
    <xf numFmtId="0" fontId="27" fillId="3" borderId="15" xfId="30" applyFont="1" applyFill="1" applyBorder="1" applyAlignment="1">
      <alignment horizontal="center" vertical="center"/>
    </xf>
    <xf numFmtId="0" fontId="27" fillId="3" borderId="44" xfId="30" applyFont="1" applyFill="1" applyBorder="1" applyAlignment="1">
      <alignment horizontal="center" vertical="center"/>
    </xf>
    <xf numFmtId="0" fontId="27" fillId="3" borderId="9" xfId="30" applyFont="1" applyFill="1" applyBorder="1" applyAlignment="1">
      <alignment horizontal="center" vertical="center" wrapText="1"/>
    </xf>
    <xf numFmtId="0" fontId="27" fillId="3" borderId="13" xfId="30" applyFont="1" applyFill="1" applyBorder="1" applyAlignment="1">
      <alignment horizontal="center" vertical="center" wrapText="1"/>
    </xf>
    <xf numFmtId="0" fontId="27" fillId="3" borderId="29" xfId="30" applyFont="1" applyFill="1" applyBorder="1" applyAlignment="1">
      <alignment horizontal="center" vertical="center" wrapText="1"/>
    </xf>
    <xf numFmtId="0" fontId="27" fillId="3" borderId="30" xfId="30" applyFont="1" applyFill="1" applyBorder="1" applyAlignment="1">
      <alignment horizontal="center" vertical="center" wrapText="1"/>
    </xf>
    <xf numFmtId="0" fontId="27" fillId="3" borderId="35" xfId="30" applyFont="1" applyFill="1" applyBorder="1" applyAlignment="1">
      <alignment horizontal="center" vertical="center"/>
    </xf>
    <xf numFmtId="0" fontId="27" fillId="3" borderId="5" xfId="30" applyFont="1" applyFill="1" applyBorder="1" applyAlignment="1">
      <alignment horizontal="center" vertical="center" wrapText="1"/>
    </xf>
    <xf numFmtId="0" fontId="27" fillId="3" borderId="4" xfId="30" applyFont="1" applyFill="1" applyBorder="1" applyAlignment="1">
      <alignment horizontal="center" vertical="center" wrapText="1"/>
    </xf>
    <xf numFmtId="0" fontId="27" fillId="3" borderId="40" xfId="30" applyFont="1" applyFill="1" applyBorder="1" applyAlignment="1">
      <alignment horizontal="center" vertical="center" wrapText="1"/>
    </xf>
    <xf numFmtId="0" fontId="27" fillId="3" borderId="11" xfId="30" applyFont="1" applyFill="1" applyBorder="1" applyAlignment="1">
      <alignment horizontal="center" vertical="center"/>
    </xf>
    <xf numFmtId="0" fontId="27" fillId="3" borderId="8" xfId="30" applyFont="1" applyFill="1" applyBorder="1" applyAlignment="1">
      <alignment horizontal="center" vertical="center"/>
    </xf>
    <xf numFmtId="0" fontId="27" fillId="4" borderId="13" xfId="30" applyFont="1" applyFill="1" applyBorder="1" applyAlignment="1">
      <alignment horizontal="center" vertical="center"/>
    </xf>
    <xf numFmtId="0" fontId="27" fillId="4" borderId="32" xfId="30" applyFont="1" applyFill="1" applyBorder="1" applyAlignment="1">
      <alignment horizontal="center" vertical="center"/>
    </xf>
    <xf numFmtId="0" fontId="27" fillId="4" borderId="33" xfId="30" applyFont="1" applyFill="1" applyBorder="1" applyAlignment="1">
      <alignment horizontal="center" vertical="center"/>
    </xf>
    <xf numFmtId="0" fontId="27" fillId="3" borderId="12" xfId="30" applyFont="1" applyFill="1" applyBorder="1" applyAlignment="1">
      <alignment horizontal="center" vertical="center"/>
    </xf>
    <xf numFmtId="0" fontId="27" fillId="3" borderId="31" xfId="30" applyFont="1" applyFill="1" applyBorder="1" applyAlignment="1">
      <alignment horizontal="center" vertical="center"/>
    </xf>
    <xf numFmtId="10" fontId="28" fillId="0" borderId="2" xfId="0" applyNumberFormat="1" applyFont="1" applyFill="1" applyBorder="1" applyAlignment="1">
      <alignment horizontal="center" vertical="center" wrapText="1"/>
    </xf>
    <xf numFmtId="10" fontId="31" fillId="0" borderId="2" xfId="0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 wrapText="1"/>
    </xf>
    <xf numFmtId="0" fontId="28" fillId="5" borderId="3" xfId="0" applyFont="1" applyFill="1" applyBorder="1" applyAlignment="1">
      <alignment horizontal="center" vertical="center" wrapText="1"/>
    </xf>
    <xf numFmtId="14" fontId="29" fillId="5" borderId="2" xfId="0" applyNumberFormat="1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9" fillId="5" borderId="13" xfId="0" applyFont="1" applyFill="1" applyBorder="1" applyAlignment="1">
      <alignment horizontal="center" vertical="center" wrapText="1"/>
    </xf>
    <xf numFmtId="167" fontId="29" fillId="5" borderId="2" xfId="0" applyNumberFormat="1" applyFont="1" applyFill="1" applyBorder="1" applyAlignment="1">
      <alignment horizontal="center" vertical="center" wrapText="1"/>
    </xf>
    <xf numFmtId="0" fontId="29" fillId="5" borderId="2" xfId="0" applyFont="1" applyFill="1" applyBorder="1" applyAlignment="1">
      <alignment horizontal="center" vertical="center" wrapText="1"/>
    </xf>
    <xf numFmtId="10" fontId="28" fillId="5" borderId="2" xfId="0" applyNumberFormat="1" applyFont="1" applyFill="1" applyBorder="1" applyAlignment="1">
      <alignment horizontal="center" vertical="center" wrapText="1"/>
    </xf>
    <xf numFmtId="10" fontId="31" fillId="5" borderId="2" xfId="0" applyNumberFormat="1" applyFont="1" applyFill="1" applyBorder="1" applyAlignment="1">
      <alignment horizontal="center" vertical="center"/>
    </xf>
    <xf numFmtId="167" fontId="29" fillId="0" borderId="13" xfId="0" applyNumberFormat="1" applyFont="1" applyFill="1" applyBorder="1" applyAlignment="1">
      <alignment horizontal="center" vertical="center" wrapText="1"/>
    </xf>
    <xf numFmtId="167" fontId="29" fillId="0" borderId="29" xfId="0" applyNumberFormat="1" applyFont="1" applyFill="1" applyBorder="1" applyAlignment="1">
      <alignment horizontal="center" vertical="center" wrapText="1"/>
    </xf>
    <xf numFmtId="167" fontId="29" fillId="0" borderId="30" xfId="0" applyNumberFormat="1" applyFont="1" applyFill="1" applyBorder="1" applyAlignment="1">
      <alignment horizontal="center" vertical="center" wrapText="1"/>
    </xf>
    <xf numFmtId="0" fontId="28" fillId="5" borderId="12" xfId="0" applyFont="1" applyFill="1" applyBorder="1" applyAlignment="1">
      <alignment horizontal="center" vertical="center" wrapText="1"/>
    </xf>
    <xf numFmtId="0" fontId="29" fillId="5" borderId="36" xfId="0" applyFont="1" applyFill="1" applyBorder="1" applyAlignment="1">
      <alignment horizontal="center" vertical="center" wrapText="1"/>
    </xf>
    <xf numFmtId="2" fontId="28" fillId="0" borderId="5" xfId="0" applyNumberFormat="1" applyFont="1" applyFill="1" applyBorder="1" applyAlignment="1">
      <alignment horizontal="center" vertical="center" wrapText="1"/>
    </xf>
    <xf numFmtId="2" fontId="28" fillId="0" borderId="2" xfId="0" applyNumberFormat="1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/>
    </xf>
    <xf numFmtId="10" fontId="31" fillId="0" borderId="33" xfId="0" applyNumberFormat="1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/>
    </xf>
    <xf numFmtId="0" fontId="28" fillId="5" borderId="13" xfId="0" applyFont="1" applyFill="1" applyBorder="1" applyAlignment="1">
      <alignment horizontal="center" vertical="center" wrapText="1"/>
    </xf>
    <xf numFmtId="10" fontId="31" fillId="0" borderId="2" xfId="0" applyNumberFormat="1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10" fontId="29" fillId="0" borderId="2" xfId="0" applyNumberFormat="1" applyFont="1" applyFill="1" applyBorder="1" applyAlignment="1">
      <alignment horizontal="center" vertical="center" wrapText="1"/>
    </xf>
    <xf numFmtId="10" fontId="29" fillId="0" borderId="30" xfId="0" applyNumberFormat="1" applyFont="1" applyFill="1" applyBorder="1" applyAlignment="1">
      <alignment horizontal="center" vertical="center" wrapText="1"/>
    </xf>
    <xf numFmtId="0" fontId="31" fillId="0" borderId="33" xfId="0" applyFont="1" applyFill="1" applyBorder="1" applyAlignment="1">
      <alignment horizontal="center" vertical="center"/>
    </xf>
    <xf numFmtId="9" fontId="31" fillId="0" borderId="33" xfId="0" applyNumberFormat="1" applyFont="1" applyFill="1" applyBorder="1" applyAlignment="1">
      <alignment horizontal="center" vertical="center"/>
    </xf>
    <xf numFmtId="14" fontId="29" fillId="0" borderId="5" xfId="0" applyNumberFormat="1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/>
    </xf>
    <xf numFmtId="10" fontId="29" fillId="0" borderId="5" xfId="0" applyNumberFormat="1" applyFont="1" applyFill="1" applyBorder="1" applyAlignment="1">
      <alignment horizontal="center" vertical="center" wrapText="1"/>
    </xf>
    <xf numFmtId="0" fontId="29" fillId="0" borderId="41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14" fontId="31" fillId="0" borderId="33" xfId="0" applyNumberFormat="1" applyFont="1" applyFill="1" applyBorder="1" applyAlignment="1">
      <alignment horizontal="center" vertical="center"/>
    </xf>
    <xf numFmtId="14" fontId="31" fillId="0" borderId="2" xfId="0" applyNumberFormat="1" applyFont="1" applyFill="1" applyBorder="1" applyAlignment="1">
      <alignment horizontal="center" vertical="center" wrapText="1"/>
    </xf>
    <xf numFmtId="0" fontId="28" fillId="0" borderId="36" xfId="0" applyFont="1" applyFill="1" applyBorder="1" applyAlignment="1">
      <alignment horizontal="center" vertical="center" wrapText="1"/>
    </xf>
    <xf numFmtId="3" fontId="29" fillId="0" borderId="2" xfId="0" applyNumberFormat="1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3" fontId="30" fillId="0" borderId="12" xfId="61" applyNumberFormat="1" applyFont="1" applyFill="1" applyBorder="1" applyAlignment="1">
      <alignment horizontal="left" vertical="center" wrapText="1"/>
    </xf>
    <xf numFmtId="3" fontId="29" fillId="0" borderId="12" xfId="0" applyNumberFormat="1" applyFont="1" applyFill="1" applyBorder="1" applyAlignment="1">
      <alignment horizontal="left" vertical="center" wrapText="1"/>
    </xf>
    <xf numFmtId="3" fontId="29" fillId="5" borderId="12" xfId="0" applyNumberFormat="1" applyFont="1" applyFill="1" applyBorder="1" applyAlignment="1">
      <alignment horizontal="left" vertical="center" wrapText="1"/>
    </xf>
    <xf numFmtId="0" fontId="31" fillId="5" borderId="3" xfId="0" applyFont="1" applyFill="1" applyBorder="1" applyAlignment="1">
      <alignment horizontal="center" vertical="center" wrapText="1"/>
    </xf>
    <xf numFmtId="3" fontId="29" fillId="0" borderId="13" xfId="0" applyNumberFormat="1" applyFont="1" applyFill="1" applyBorder="1" applyAlignment="1">
      <alignment horizontal="left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28" fillId="5" borderId="34" xfId="0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horizontal="center" vertical="center" wrapText="1"/>
    </xf>
    <xf numFmtId="10" fontId="29" fillId="0" borderId="35" xfId="0" applyNumberFormat="1" applyFont="1" applyFill="1" applyBorder="1" applyAlignment="1">
      <alignment horizontal="center" vertical="center"/>
    </xf>
    <xf numFmtId="10" fontId="29" fillId="0" borderId="12" xfId="0" applyNumberFormat="1" applyFont="1" applyFill="1" applyBorder="1" applyAlignment="1">
      <alignment horizontal="center" vertical="center"/>
    </xf>
    <xf numFmtId="10" fontId="29" fillId="0" borderId="31" xfId="0" applyNumberFormat="1" applyFont="1" applyFill="1" applyBorder="1" applyAlignment="1">
      <alignment horizontal="center" vertical="center"/>
    </xf>
    <xf numFmtId="14" fontId="28" fillId="0" borderId="2" xfId="0" applyNumberFormat="1" applyFont="1" applyFill="1" applyBorder="1" applyAlignment="1">
      <alignment horizontal="center" vertical="center" wrapText="1"/>
    </xf>
    <xf numFmtId="14" fontId="28" fillId="0" borderId="30" xfId="0" applyNumberFormat="1" applyFont="1" applyFill="1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10" fontId="29" fillId="0" borderId="28" xfId="0" applyNumberFormat="1" applyFont="1" applyFill="1" applyBorder="1" applyAlignment="1">
      <alignment horizontal="center" vertical="center" wrapText="1"/>
    </xf>
    <xf numFmtId="10" fontId="29" fillId="0" borderId="12" xfId="0" applyNumberFormat="1" applyFont="1" applyFill="1" applyBorder="1" applyAlignment="1">
      <alignment horizontal="center" vertical="center" wrapText="1"/>
    </xf>
    <xf numFmtId="10" fontId="29" fillId="0" borderId="34" xfId="0" applyNumberFormat="1" applyFont="1" applyFill="1" applyBorder="1" applyAlignment="1">
      <alignment horizontal="center" vertical="center" wrapText="1"/>
    </xf>
    <xf numFmtId="10" fontId="29" fillId="0" borderId="2" xfId="0" applyNumberFormat="1" applyFont="1" applyFill="1" applyBorder="1" applyAlignment="1">
      <alignment horizontal="center" vertical="center"/>
    </xf>
    <xf numFmtId="0" fontId="29" fillId="0" borderId="2" xfId="1" applyNumberFormat="1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 wrapText="1"/>
    </xf>
    <xf numFmtId="10" fontId="28" fillId="0" borderId="33" xfId="0" applyNumberFormat="1" applyFont="1" applyFill="1" applyBorder="1" applyAlignment="1">
      <alignment horizontal="center" vertical="center" wrapText="1"/>
    </xf>
    <xf numFmtId="10" fontId="29" fillId="0" borderId="35" xfId="0" applyNumberFormat="1" applyFont="1" applyFill="1" applyBorder="1" applyAlignment="1">
      <alignment horizontal="center" vertical="center" wrapText="1"/>
    </xf>
    <xf numFmtId="10" fontId="29" fillId="0" borderId="31" xfId="0" applyNumberFormat="1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 vertical="center" wrapText="1"/>
    </xf>
    <xf numFmtId="10" fontId="31" fillId="0" borderId="3" xfId="0" applyNumberFormat="1" applyFont="1" applyFill="1" applyBorder="1" applyAlignment="1">
      <alignment horizontal="center" vertical="center" wrapText="1"/>
    </xf>
    <xf numFmtId="10" fontId="29" fillId="0" borderId="30" xfId="0" applyNumberFormat="1" applyFont="1" applyFill="1" applyBorder="1" applyAlignment="1">
      <alignment horizontal="center" vertical="center"/>
    </xf>
    <xf numFmtId="9" fontId="28" fillId="0" borderId="2" xfId="0" applyNumberFormat="1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8" fillId="0" borderId="33" xfId="0" applyFont="1" applyFill="1" applyBorder="1" applyAlignment="1">
      <alignment horizontal="center" vertical="center" wrapText="1"/>
    </xf>
    <xf numFmtId="10" fontId="29" fillId="0" borderId="33" xfId="0" applyNumberFormat="1" applyFont="1" applyFill="1" applyBorder="1" applyAlignment="1">
      <alignment horizontal="center" vertical="center"/>
    </xf>
    <xf numFmtId="9" fontId="31" fillId="0" borderId="2" xfId="0" applyNumberFormat="1" applyFont="1" applyFill="1" applyBorder="1" applyAlignment="1">
      <alignment horizontal="center" vertical="center" wrapText="1"/>
    </xf>
    <xf numFmtId="0" fontId="31" fillId="0" borderId="33" xfId="0" applyFont="1" applyFill="1" applyBorder="1" applyAlignment="1">
      <alignment horizontal="center" vertical="center" wrapText="1"/>
    </xf>
    <xf numFmtId="3" fontId="29" fillId="5" borderId="2" xfId="0" applyNumberFormat="1" applyFont="1" applyFill="1" applyBorder="1" applyAlignment="1">
      <alignment horizontal="left" vertical="center" wrapText="1"/>
    </xf>
    <xf numFmtId="14" fontId="28" fillId="5" borderId="2" xfId="0" applyNumberFormat="1" applyFont="1" applyFill="1" applyBorder="1" applyAlignment="1">
      <alignment horizontal="center" vertical="center" wrapText="1"/>
    </xf>
    <xf numFmtId="0" fontId="31" fillId="5" borderId="2" xfId="0" applyFont="1" applyFill="1" applyBorder="1" applyAlignment="1">
      <alignment horizontal="center" vertical="center"/>
    </xf>
    <xf numFmtId="0" fontId="31" fillId="5" borderId="3" xfId="0" applyFont="1" applyFill="1" applyBorder="1" applyAlignment="1">
      <alignment horizontal="center" vertical="center"/>
    </xf>
    <xf numFmtId="10" fontId="31" fillId="5" borderId="3" xfId="0" applyNumberFormat="1" applyFont="1" applyFill="1" applyBorder="1" applyAlignment="1">
      <alignment horizontal="center" vertical="center"/>
    </xf>
    <xf numFmtId="9" fontId="31" fillId="0" borderId="12" xfId="0" applyNumberFormat="1" applyFont="1" applyFill="1" applyBorder="1" applyAlignment="1">
      <alignment horizontal="center" vertical="center" wrapText="1"/>
    </xf>
    <xf numFmtId="9" fontId="31" fillId="0" borderId="35" xfId="0" applyNumberFormat="1" applyFont="1" applyFill="1" applyBorder="1" applyAlignment="1">
      <alignment horizontal="center" vertical="center" wrapText="1"/>
    </xf>
    <xf numFmtId="0" fontId="31" fillId="0" borderId="34" xfId="0" applyFont="1" applyFill="1" applyBorder="1" applyAlignment="1">
      <alignment horizontal="center" vertical="center" wrapText="1"/>
    </xf>
    <xf numFmtId="3" fontId="29" fillId="5" borderId="13" xfId="0" applyNumberFormat="1" applyFont="1" applyFill="1" applyBorder="1" applyAlignment="1">
      <alignment horizontal="left" vertical="center" wrapText="1"/>
    </xf>
    <xf numFmtId="0" fontId="31" fillId="5" borderId="13" xfId="0" applyFont="1" applyFill="1" applyBorder="1" applyAlignment="1">
      <alignment horizontal="left" vertical="center"/>
    </xf>
    <xf numFmtId="0" fontId="31" fillId="5" borderId="2" xfId="0" applyFont="1" applyFill="1" applyBorder="1" applyAlignment="1">
      <alignment horizontal="left" vertical="center" wrapText="1"/>
    </xf>
    <xf numFmtId="0" fontId="31" fillId="5" borderId="2" xfId="0" applyFont="1" applyFill="1" applyBorder="1" applyAlignment="1">
      <alignment horizontal="left" vertical="center"/>
    </xf>
    <xf numFmtId="0" fontId="30" fillId="5" borderId="12" xfId="61" applyFont="1" applyFill="1" applyBorder="1" applyAlignment="1">
      <alignment horizontal="left" vertical="center" wrapText="1"/>
    </xf>
    <xf numFmtId="0" fontId="31" fillId="5" borderId="12" xfId="0" applyFont="1" applyFill="1" applyBorder="1" applyAlignment="1">
      <alignment horizontal="left" vertical="center" wrapText="1"/>
    </xf>
    <xf numFmtId="167" fontId="29" fillId="0" borderId="35" xfId="0" applyNumberFormat="1" applyFont="1" applyFill="1" applyBorder="1" applyAlignment="1">
      <alignment horizontal="right" vertical="center" wrapText="1"/>
    </xf>
    <xf numFmtId="167" fontId="29" fillId="0" borderId="12" xfId="0" applyNumberFormat="1" applyFont="1" applyFill="1" applyBorder="1" applyAlignment="1">
      <alignment horizontal="right" vertical="center" wrapText="1"/>
    </xf>
    <xf numFmtId="167" fontId="29" fillId="5" borderId="13" xfId="0" applyNumberFormat="1" applyFont="1" applyFill="1" applyBorder="1" applyAlignment="1">
      <alignment horizontal="center" vertical="center" wrapText="1"/>
    </xf>
    <xf numFmtId="167" fontId="29" fillId="0" borderId="32" xfId="0" applyNumberFormat="1" applyFont="1" applyFill="1" applyBorder="1" applyAlignment="1">
      <alignment horizontal="center" vertical="center" wrapText="1"/>
    </xf>
    <xf numFmtId="167" fontId="29" fillId="5" borderId="12" xfId="0" applyNumberFormat="1" applyFont="1" applyFill="1" applyBorder="1" applyAlignment="1">
      <alignment horizontal="right" vertical="center" wrapText="1"/>
    </xf>
    <xf numFmtId="167" fontId="29" fillId="0" borderId="31" xfId="0" applyNumberFormat="1" applyFont="1" applyFill="1" applyBorder="1" applyAlignment="1">
      <alignment horizontal="right" vertical="center" wrapText="1"/>
    </xf>
    <xf numFmtId="0" fontId="31" fillId="5" borderId="12" xfId="0" applyFont="1" applyFill="1" applyBorder="1" applyAlignment="1">
      <alignment horizontal="center" vertical="center"/>
    </xf>
    <xf numFmtId="0" fontId="29" fillId="5" borderId="3" xfId="0" applyFont="1" applyFill="1" applyBorder="1" applyAlignment="1">
      <alignment horizontal="center" vertical="center" wrapText="1"/>
    </xf>
    <xf numFmtId="167" fontId="29" fillId="0" borderId="12" xfId="0" applyNumberFormat="1" applyFont="1" applyFill="1" applyBorder="1" applyAlignment="1">
      <alignment horizontal="center" vertical="center" wrapText="1"/>
    </xf>
    <xf numFmtId="0" fontId="27" fillId="3" borderId="36" xfId="30" applyFont="1" applyFill="1" applyBorder="1" applyAlignment="1">
      <alignment horizontal="center" vertical="center" wrapText="1"/>
    </xf>
    <xf numFmtId="0" fontId="29" fillId="0" borderId="6" xfId="1" applyFont="1" applyFill="1" applyBorder="1" applyAlignment="1">
      <alignment horizontal="left" vertical="center"/>
    </xf>
    <xf numFmtId="0" fontId="29" fillId="0" borderId="8" xfId="1" applyFont="1" applyFill="1" applyBorder="1" applyAlignment="1">
      <alignment horizontal="left" vertical="center"/>
    </xf>
    <xf numFmtId="0" fontId="29" fillId="0" borderId="10" xfId="1" applyFont="1" applyFill="1" applyBorder="1" applyAlignment="1">
      <alignment horizontal="left" vertical="center"/>
    </xf>
    <xf numFmtId="0" fontId="29" fillId="0" borderId="9" xfId="1" applyFont="1" applyFill="1" applyBorder="1" applyAlignment="1">
      <alignment horizontal="left" vertical="center"/>
    </xf>
    <xf numFmtId="0" fontId="27" fillId="0" borderId="1" xfId="1" applyFont="1" applyFill="1" applyBorder="1" applyAlignment="1">
      <alignment horizontal="left" vertical="center"/>
    </xf>
    <xf numFmtId="0" fontId="27" fillId="0" borderId="19" xfId="1" applyFont="1" applyBorder="1" applyAlignment="1">
      <alignment horizontal="left" vertical="center"/>
    </xf>
    <xf numFmtId="0" fontId="27" fillId="0" borderId="11" xfId="1" applyFont="1" applyBorder="1" applyAlignment="1">
      <alignment horizontal="left" vertical="center"/>
    </xf>
    <xf numFmtId="0" fontId="29" fillId="0" borderId="38" xfId="1" applyFont="1" applyBorder="1" applyAlignment="1">
      <alignment horizontal="left" vertical="center"/>
    </xf>
    <xf numFmtId="0" fontId="29" fillId="0" borderId="6" xfId="1" applyFont="1" applyBorder="1" applyAlignment="1">
      <alignment horizontal="left" vertical="center"/>
    </xf>
    <xf numFmtId="0" fontId="29" fillId="0" borderId="10" xfId="1" applyFont="1" applyBorder="1" applyAlignment="1">
      <alignment horizontal="left" vertical="center"/>
    </xf>
    <xf numFmtId="0" fontId="29" fillId="0" borderId="1" xfId="1" applyFont="1" applyBorder="1" applyAlignment="1">
      <alignment horizontal="left" vertical="center"/>
    </xf>
    <xf numFmtId="0" fontId="27" fillId="0" borderId="17" xfId="1" applyFont="1" applyBorder="1" applyAlignment="1">
      <alignment horizontal="left" vertical="center"/>
    </xf>
    <xf numFmtId="0" fontId="27" fillId="0" borderId="7" xfId="1" applyNumberFormat="1" applyFont="1" applyBorder="1" applyAlignment="1">
      <alignment horizontal="left" vertical="center"/>
    </xf>
    <xf numFmtId="0" fontId="27" fillId="0" borderId="10" xfId="1" applyNumberFormat="1" applyFont="1" applyBorder="1" applyAlignment="1">
      <alignment horizontal="left" vertical="center"/>
    </xf>
    <xf numFmtId="0" fontId="27" fillId="0" borderId="9" xfId="1" applyNumberFormat="1" applyFont="1" applyBorder="1" applyAlignment="1">
      <alignment horizontal="left" vertical="center"/>
    </xf>
    <xf numFmtId="0" fontId="29" fillId="0" borderId="38" xfId="1" applyFont="1" applyFill="1" applyBorder="1" applyAlignment="1">
      <alignment horizontal="left" vertical="center"/>
    </xf>
    <xf numFmtId="0" fontId="29" fillId="0" borderId="24" xfId="1" applyFont="1" applyFill="1" applyBorder="1" applyAlignment="1">
      <alignment horizontal="left" vertical="center"/>
    </xf>
    <xf numFmtId="0" fontId="29" fillId="0" borderId="1" xfId="1" applyFont="1" applyFill="1" applyBorder="1" applyAlignment="1">
      <alignment horizontal="left" vertical="center"/>
    </xf>
    <xf numFmtId="0" fontId="29" fillId="0" borderId="18" xfId="1" applyFont="1" applyFill="1" applyBorder="1" applyAlignment="1">
      <alignment horizontal="left" vertical="center"/>
    </xf>
    <xf numFmtId="0" fontId="27" fillId="4" borderId="11" xfId="30" applyFont="1" applyFill="1" applyBorder="1" applyAlignment="1">
      <alignment horizontal="center" vertical="center"/>
    </xf>
    <xf numFmtId="0" fontId="27" fillId="4" borderId="8" xfId="3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/>
    <xf numFmtId="0" fontId="10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/>
    <xf numFmtId="0" fontId="20" fillId="0" borderId="13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7" fillId="3" borderId="3" xfId="30" applyFont="1" applyFill="1" applyBorder="1" applyAlignment="1">
      <alignment horizontal="center" vertical="center" wrapText="1"/>
    </xf>
    <xf numFmtId="0" fontId="27" fillId="9" borderId="3" xfId="30" applyFont="1" applyFill="1" applyBorder="1" applyAlignment="1">
      <alignment horizontal="center" vertical="center" wrapText="1"/>
    </xf>
    <xf numFmtId="0" fontId="27" fillId="9" borderId="40" xfId="30" applyFont="1" applyFill="1" applyBorder="1" applyAlignment="1">
      <alignment horizontal="center" vertical="center" wrapText="1"/>
    </xf>
    <xf numFmtId="0" fontId="27" fillId="3" borderId="34" xfId="30" applyFont="1" applyFill="1" applyBorder="1" applyAlignment="1">
      <alignment horizontal="center" vertical="center"/>
    </xf>
    <xf numFmtId="0" fontId="27" fillId="9" borderId="2" xfId="30" applyFont="1" applyFill="1" applyBorder="1" applyAlignment="1">
      <alignment horizontal="center" vertical="center" wrapText="1"/>
    </xf>
    <xf numFmtId="0" fontId="27" fillId="7" borderId="4" xfId="30" applyFont="1" applyFill="1" applyBorder="1" applyAlignment="1">
      <alignment horizontal="center" vertical="center" wrapText="1"/>
    </xf>
    <xf numFmtId="0" fontId="27" fillId="13" borderId="13" xfId="30" applyFont="1" applyFill="1" applyBorder="1" applyAlignment="1">
      <alignment horizontal="center" vertical="center"/>
    </xf>
    <xf numFmtId="0" fontId="27" fillId="13" borderId="2" xfId="30" applyFont="1" applyFill="1" applyBorder="1" applyAlignment="1">
      <alignment horizontal="center" vertical="center"/>
    </xf>
    <xf numFmtId="167" fontId="29" fillId="6" borderId="2" xfId="0" applyNumberFormat="1" applyFont="1" applyFill="1" applyBorder="1" applyAlignment="1">
      <alignment horizontal="center" vertical="center" wrapText="1"/>
    </xf>
    <xf numFmtId="167" fontId="29" fillId="13" borderId="13" xfId="0" applyNumberFormat="1" applyFont="1" applyFill="1" applyBorder="1" applyAlignment="1">
      <alignment horizontal="center" vertical="center" wrapText="1"/>
    </xf>
    <xf numFmtId="167" fontId="29" fillId="13" borderId="29" xfId="0" applyNumberFormat="1" applyFont="1" applyFill="1" applyBorder="1" applyAlignment="1">
      <alignment horizontal="center" vertical="center" wrapText="1"/>
    </xf>
    <xf numFmtId="167" fontId="29" fillId="6" borderId="30" xfId="0" applyNumberFormat="1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 wrapText="1"/>
    </xf>
    <xf numFmtId="0" fontId="54" fillId="0" borderId="2" xfId="0" applyFont="1" applyBorder="1" applyAlignment="1">
      <alignment horizontal="center" vertical="center" wrapText="1"/>
    </xf>
    <xf numFmtId="0" fontId="47" fillId="28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</cellXfs>
  <cellStyles count="87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61" builtinId="8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37" builtinId="9" hidden="1"/>
    <cellStyle name="Hipervínculo visitado" xfId="38" builtinId="9" hidden="1"/>
    <cellStyle name="Hipervínculo visitado" xfId="39" builtinId="9" hidden="1"/>
    <cellStyle name="Hipervínculo visitado" xfId="40" builtinId="9" hidden="1"/>
    <cellStyle name="Hipervínculo visitado" xfId="41" builtinId="9" hidden="1"/>
    <cellStyle name="Hipervínculo visitado" xfId="42" builtinId="9" hidden="1"/>
    <cellStyle name="Hipervínculo visitado" xfId="43" builtinId="9" hidden="1"/>
    <cellStyle name="Hipervínculo visitado" xfId="44" builtinId="9" hidden="1"/>
    <cellStyle name="Hipervínculo visitado" xfId="45" builtinId="9" hidden="1"/>
    <cellStyle name="Hipervínculo visitado" xfId="46" builtinId="9" hidden="1"/>
    <cellStyle name="Hipervínculo visitado" xfId="47" builtinId="9" hidden="1"/>
    <cellStyle name="Hipervínculo visitado" xfId="48" builtinId="9" hidden="1"/>
    <cellStyle name="Hipervínculo visitado" xfId="49" builtinId="9" hidden="1"/>
    <cellStyle name="Hipervínculo visitado" xfId="50" builtinId="9" hidden="1"/>
    <cellStyle name="Hipervínculo visitado" xfId="51" builtinId="9" hidden="1"/>
    <cellStyle name="Hipervínculo visitado" xfId="52" builtinId="9" hidden="1"/>
    <cellStyle name="Hipervínculo visitado" xfId="53" builtinId="9" hidden="1"/>
    <cellStyle name="Hipervínculo visitado" xfId="54" builtinId="9" hidden="1"/>
    <cellStyle name="Hipervínculo visitado" xfId="55" builtinId="9" hidden="1"/>
    <cellStyle name="Hipervínculo visitado" xfId="56" builtinId="9" hidden="1"/>
    <cellStyle name="Hipervínculo visitado" xfId="57" builtinId="9" hidden="1"/>
    <cellStyle name="Hipervínculo visitado" xfId="58" builtinId="9" hidden="1"/>
    <cellStyle name="Hipervínculo visitado" xfId="59" builtinId="9" hidden="1"/>
    <cellStyle name="Hipervínculo visitado" xfId="60" builtinId="9" hidden="1"/>
    <cellStyle name="Hipervínculo visitado" xfId="76" builtinId="9" hidden="1"/>
    <cellStyle name="Hipervínculo visitado" xfId="78" builtinId="9" hidden="1"/>
    <cellStyle name="Hipervínculo visitado" xfId="79" builtinId="9" hidden="1"/>
    <cellStyle name="Hipervínculo visitado" xfId="80" builtinId="9" hidden="1"/>
    <cellStyle name="Hipervínculo visitado" xfId="81" builtinId="9" hidden="1"/>
    <cellStyle name="Hipervínculo visitado" xfId="82" builtinId="9" hidden="1"/>
    <cellStyle name="Hipervínculo visitado" xfId="84" builtinId="9" hidden="1"/>
    <cellStyle name="Hipervínculo visitado" xfId="85" builtinId="9" hidden="1"/>
    <cellStyle name="Hipervínculo visitado" xfId="86" builtinId="9" hidden="1"/>
    <cellStyle name="Millares" xfId="73" builtinId="3"/>
    <cellStyle name="Millares [0]" xfId="74" builtinId="6"/>
    <cellStyle name="Millares [0] 2" xfId="28"/>
    <cellStyle name="Millares [0] 2 2" xfId="34"/>
    <cellStyle name="Millares [0] 2 2 2" xfId="71"/>
    <cellStyle name="Millares [0] 2 3" xfId="66"/>
    <cellStyle name="Millares [0] 3" xfId="36"/>
    <cellStyle name="Millares 2" xfId="26"/>
    <cellStyle name="Millares 3" xfId="27"/>
    <cellStyle name="Millares 3 2" xfId="33"/>
    <cellStyle name="Millares 3 2 2" xfId="70"/>
    <cellStyle name="Millares 3 3" xfId="65"/>
    <cellStyle name="Moneda [0]" xfId="75" builtinId="7"/>
    <cellStyle name="Moneda [0] 2" xfId="83"/>
    <cellStyle name="Normal" xfId="0" builtinId="0"/>
    <cellStyle name="Normal 2" xfId="1"/>
    <cellStyle name="Normal 2 2" xfId="24"/>
    <cellStyle name="Normal 2 2 2" xfId="32"/>
    <cellStyle name="Normal 2 2 2 2" xfId="69"/>
    <cellStyle name="Normal 2 2 3" xfId="64"/>
    <cellStyle name="Normal 3" xfId="22"/>
    <cellStyle name="Normal 3 2" xfId="23"/>
    <cellStyle name="Normal 3 3" xfId="31"/>
    <cellStyle name="Normal 3 3 2" xfId="68"/>
    <cellStyle name="Normal 3 4" xfId="63"/>
    <cellStyle name="Normal 4" xfId="30"/>
    <cellStyle name="Normal 5" xfId="62"/>
    <cellStyle name="Normal 7" xfId="25"/>
    <cellStyle name="Porcentaje" xfId="77" builtinId="5"/>
    <cellStyle name="Porcentaje 2" xfId="29"/>
    <cellStyle name="Porcentaje 2 2" xfId="35"/>
    <cellStyle name="Porcentaje 2 2 2" xfId="72"/>
    <cellStyle name="Porcentaje 2 3" xfId="67"/>
  </cellStyles>
  <dxfs count="11">
    <dxf>
      <alignment horizontal="center" readingOrder="0"/>
    </dxf>
    <dxf>
      <numFmt numFmtId="164" formatCode="_-&quot;$&quot;* #,##0_-;\-&quot;$&quot;* #,##0_-;_-&quot;$&quot;* &quot;-&quot;_-;_-@_-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" formatCode="#,##0"/>
    </dxf>
    <dxf>
      <numFmt numFmtId="173" formatCode="#,##0.0"/>
    </dxf>
    <dxf>
      <numFmt numFmtId="4" formatCode="#,##0.00"/>
    </dxf>
    <dxf>
      <font>
        <sz val="9"/>
      </font>
    </dxf>
    <dxf>
      <numFmt numFmtId="164" formatCode="_-&quot;$&quot;* #,##0_-;\-&quot;$&quot;* #,##0_-;_-&quot;$&quot;* &quot;-&quot;_-;_-@_-"/>
    </dxf>
  </dxfs>
  <tableStyles count="0" defaultTableStyle="TableStyleMedium2" defaultPivotStyle="PivotStyleLight16"/>
  <colors>
    <mruColors>
      <color rgb="FF321547"/>
      <color rgb="FFFF3737"/>
      <color rgb="FFFFFFC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pivotCacheDefinition" Target="pivotCache/pivotCacheDefinition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CATEGORÍAS</a:t>
            </a:r>
            <a:r>
              <a:rPr lang="es-CO" b="1" baseline="0"/>
              <a:t> E.P.</a:t>
            </a:r>
            <a:endParaRPr lang="es-CO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'Categorías Inversión de E.P.'!$B$14</c:f>
              <c:strCache>
                <c:ptCount val="1"/>
                <c:pt idx="0">
                  <c:v>Apropiación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'Categorías Inversión de E.P.'!$C$13:$K$13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'Categorías Inversión de E.P.'!$C$14:$K$14</c:f>
              <c:numCache>
                <c:formatCode>_-"$"\ * #,##0_-;\-"$"\ * #,##0_-;_-"$"\ * "-"_-;_-@_-</c:formatCode>
                <c:ptCount val="9"/>
                <c:pt idx="0">
                  <c:v>12363268056.791018</c:v>
                </c:pt>
                <c:pt idx="1">
                  <c:v>10507482502.299074</c:v>
                </c:pt>
                <c:pt idx="2">
                  <c:v>5650574238.8678408</c:v>
                </c:pt>
                <c:pt idx="3">
                  <c:v>2447157604.1705303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9700000000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141-4C10-84FC-A00E581CF5E9}"/>
            </c:ext>
          </c:extLst>
        </c:ser>
        <c:ser>
          <c:idx val="1"/>
          <c:order val="1"/>
          <c:tx>
            <c:strRef>
              <c:f>'Categorías Inversión de E.P.'!$B$15</c:f>
              <c:strCache>
                <c:ptCount val="1"/>
                <c:pt idx="0">
                  <c:v>Estudio y seguimiento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'Categorías Inversión de E.P.'!$C$13:$K$13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'Categorías Inversión de E.P.'!$C$15:$K$15</c:f>
              <c:numCache>
                <c:formatCode>_-"$"\ * #,##0_-;\-"$"\ * #,##0_-;_-"$"\ * "-"_-;_-@_-</c:formatCode>
                <c:ptCount val="9"/>
                <c:pt idx="0">
                  <c:v>16450074547.188622</c:v>
                </c:pt>
                <c:pt idx="1">
                  <c:v>18284129333.051197</c:v>
                </c:pt>
                <c:pt idx="2">
                  <c:v>16390884253.249609</c:v>
                </c:pt>
                <c:pt idx="3">
                  <c:v>13601714202.534348</c:v>
                </c:pt>
                <c:pt idx="4">
                  <c:v>33669685655.464096</c:v>
                </c:pt>
                <c:pt idx="5">
                  <c:v>81924109339.538956</c:v>
                </c:pt>
                <c:pt idx="6">
                  <c:v>30595838107.806236</c:v>
                </c:pt>
                <c:pt idx="7">
                  <c:v>31557758678.700001</c:v>
                </c:pt>
                <c:pt idx="8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141-4C10-84FC-A00E581CF5E9}"/>
            </c:ext>
          </c:extLst>
        </c:ser>
        <c:ser>
          <c:idx val="2"/>
          <c:order val="2"/>
          <c:tx>
            <c:strRef>
              <c:f>'Categorías Inversión de E.P.'!$B$16</c:f>
              <c:strCache>
                <c:ptCount val="1"/>
                <c:pt idx="0">
                  <c:v>Fortalecimiento institucional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'Categorías Inversión de E.P.'!$C$13:$K$13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'Categorías Inversión de E.P.'!$C$16:$K$16</c:f>
              <c:numCache>
                <c:formatCode>_-"$"\ * #,##0_-;\-"$"\ * #,##0_-;_-"$"\ * "-"_-;_-@_-</c:formatCode>
                <c:ptCount val="9"/>
                <c:pt idx="0">
                  <c:v>148569606074.94949</c:v>
                </c:pt>
                <c:pt idx="1">
                  <c:v>110224816362.6413</c:v>
                </c:pt>
                <c:pt idx="2">
                  <c:v>120075132565.92397</c:v>
                </c:pt>
                <c:pt idx="3">
                  <c:v>123461503742.06496</c:v>
                </c:pt>
                <c:pt idx="4">
                  <c:v>134194006939.85739</c:v>
                </c:pt>
                <c:pt idx="5">
                  <c:v>119808264271.15778</c:v>
                </c:pt>
                <c:pt idx="6">
                  <c:v>175621489372.37387</c:v>
                </c:pt>
                <c:pt idx="7">
                  <c:v>145760239337.34702</c:v>
                </c:pt>
                <c:pt idx="8">
                  <c:v>93889217000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141-4C10-84FC-A00E581CF5E9}"/>
            </c:ext>
          </c:extLst>
        </c:ser>
        <c:ser>
          <c:idx val="3"/>
          <c:order val="3"/>
          <c:tx>
            <c:strRef>
              <c:f>'Categorías Inversión de E.P.'!$B$17</c:f>
              <c:strCache>
                <c:ptCount val="1"/>
                <c:pt idx="0">
                  <c:v>Gestión del riesgo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'Categorías Inversión de E.P.'!$C$13:$K$13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'Categorías Inversión de E.P.'!$C$17:$K$17</c:f>
              <c:numCache>
                <c:formatCode>_-"$"\ * #,##0_-;\-"$"\ * #,##0_-;_-"$"\ * "-"_-;_-@_-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61730470997.389442</c:v>
                </c:pt>
                <c:pt idx="4">
                  <c:v>6661268744.7860622</c:v>
                </c:pt>
                <c:pt idx="5">
                  <c:v>26913936733.854599</c:v>
                </c:pt>
                <c:pt idx="6">
                  <c:v>1770326146.1111894</c:v>
                </c:pt>
                <c:pt idx="7">
                  <c:v>1798586309.4841599</c:v>
                </c:pt>
                <c:pt idx="8">
                  <c:v>15882160000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141-4C10-84FC-A00E581CF5E9}"/>
            </c:ext>
          </c:extLst>
        </c:ser>
        <c:ser>
          <c:idx val="5"/>
          <c:order val="5"/>
          <c:tx>
            <c:strRef>
              <c:f>'Categorías Inversión de E.P.'!$B$19</c:f>
              <c:strCache>
                <c:ptCount val="1"/>
                <c:pt idx="0">
                  <c:v>Planeación y gestión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'Categorías Inversión de E.P.'!$C$19:$K$19</c:f>
              <c:numCache>
                <c:formatCode>_-"$"\ * #,##0_-;\-"$"\ * #,##0_-;_-"$"\ * "-"_-;_-@_-</c:formatCode>
                <c:ptCount val="9"/>
                <c:pt idx="0">
                  <c:v>237845496900.01263</c:v>
                </c:pt>
                <c:pt idx="1">
                  <c:v>177455977672.06366</c:v>
                </c:pt>
                <c:pt idx="2">
                  <c:v>130130225720.52298</c:v>
                </c:pt>
                <c:pt idx="3">
                  <c:v>150969211515.55515</c:v>
                </c:pt>
                <c:pt idx="4">
                  <c:v>32868192110.973259</c:v>
                </c:pt>
                <c:pt idx="5">
                  <c:v>40725596127.418091</c:v>
                </c:pt>
                <c:pt idx="6">
                  <c:v>47032631270.825798</c:v>
                </c:pt>
                <c:pt idx="7">
                  <c:v>46574460453.057404</c:v>
                </c:pt>
                <c:pt idx="8">
                  <c:v>79032352000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0141-4C10-84FC-A00E581CF5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512560"/>
        <c:axId val="265039800"/>
      </c:lineChart>
      <c:lineChart>
        <c:grouping val="standard"/>
        <c:varyColors val="0"/>
        <c:ser>
          <c:idx val="4"/>
          <c:order val="4"/>
          <c:tx>
            <c:strRef>
              <c:f>'Categorías Inversión de E.P.'!$B$18</c:f>
              <c:strCache>
                <c:ptCount val="1"/>
                <c:pt idx="0">
                  <c:v>Intervención y desarrollo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'Categorías Inversión de E.P.'!$C$13:$K$13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'Categorías Inversión de E.P.'!$C$18:$K$18</c:f>
              <c:numCache>
                <c:formatCode>_-"$"\ * #,##0_-;\-"$"\ * #,##0_-;_-"$"\ * "-"_-;_-@_-</c:formatCode>
                <c:ptCount val="9"/>
                <c:pt idx="0">
                  <c:v>1907188060034.1404</c:v>
                </c:pt>
                <c:pt idx="1">
                  <c:v>1209334543198.5166</c:v>
                </c:pt>
                <c:pt idx="2">
                  <c:v>1405836481892.1658</c:v>
                </c:pt>
                <c:pt idx="3">
                  <c:v>1347170139823.1509</c:v>
                </c:pt>
                <c:pt idx="4">
                  <c:v>1171153357576.7505</c:v>
                </c:pt>
                <c:pt idx="5">
                  <c:v>2063387910704.8391</c:v>
                </c:pt>
                <c:pt idx="6">
                  <c:v>932738317776.71228</c:v>
                </c:pt>
                <c:pt idx="7">
                  <c:v>1271648382629.8262</c:v>
                </c:pt>
                <c:pt idx="8">
                  <c:v>1364410517000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0141-4C10-84FC-A00E581CF5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040584"/>
        <c:axId val="265040192"/>
      </c:lineChart>
      <c:catAx>
        <c:axId val="174512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65039800"/>
        <c:crosses val="autoZero"/>
        <c:auto val="1"/>
        <c:lblAlgn val="ctr"/>
        <c:lblOffset val="100"/>
        <c:noMultiLvlLbl val="0"/>
      </c:catAx>
      <c:valAx>
        <c:axId val="265039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\ * #,##0_-;\-&quot;$&quot;\ * #,##0_-;_-&quot;$&quot;\ 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4512560"/>
        <c:crosses val="autoZero"/>
        <c:crossBetween val="between"/>
      </c:valAx>
      <c:valAx>
        <c:axId val="265040192"/>
        <c:scaling>
          <c:orientation val="minMax"/>
        </c:scaling>
        <c:delete val="0"/>
        <c:axPos val="r"/>
        <c:numFmt formatCode="_-&quot;$&quot;\ * #,##0_-;\-&quot;$&quot;\ * #,##0_-;_-&quot;$&quot;\ * &quot;-&quot;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65040584"/>
        <c:crosses val="max"/>
        <c:crossBetween val="between"/>
      </c:valAx>
      <c:catAx>
        <c:axId val="265040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50401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Categoría ISU E.P</a:t>
            </a:r>
            <a:r>
              <a:rPr lang="es-CO"/>
              <a:t>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Proyección_Ingresos!$B$8</c:f>
              <c:strCache>
                <c:ptCount val="1"/>
                <c:pt idx="0">
                  <c:v>Apropiación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Proyección_Ingresos!$C$5:$W$5</c:f>
              <c:numCache>
                <c:formatCode>General</c:formatCode>
                <c:ptCount val="21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</c:numCache>
            </c:numRef>
          </c:cat>
          <c:val>
            <c:numRef>
              <c:f>Proyección_Ingresos!$C$8:$W$8</c:f>
              <c:numCache>
                <c:formatCode>_-"$"\ * #,##0_-;\-"$"\ * #,##0_-;_-"$"\ * "-"_-;_-@_-</c:formatCode>
                <c:ptCount val="21"/>
                <c:pt idx="0">
                  <c:v>6758679503.8946695</c:v>
                </c:pt>
                <c:pt idx="1">
                  <c:v>6995233286.530983</c:v>
                </c:pt>
                <c:pt idx="2">
                  <c:v>7240066451.5595665</c:v>
                </c:pt>
                <c:pt idx="3">
                  <c:v>7493468777.36415</c:v>
                </c:pt>
                <c:pt idx="4">
                  <c:v>7755740184.5718946</c:v>
                </c:pt>
                <c:pt idx="5">
                  <c:v>8027191091.0319109</c:v>
                </c:pt>
                <c:pt idx="6">
                  <c:v>8308142779.2180271</c:v>
                </c:pt>
                <c:pt idx="7">
                  <c:v>8598927776.4906578</c:v>
                </c:pt>
                <c:pt idx="8">
                  <c:v>8899890248.6678295</c:v>
                </c:pt>
                <c:pt idx="9">
                  <c:v>9211386407.3712044</c:v>
                </c:pt>
                <c:pt idx="10">
                  <c:v>9533784931.6291943</c:v>
                </c:pt>
                <c:pt idx="11">
                  <c:v>9867467404.2362156</c:v>
                </c:pt>
                <c:pt idx="12">
                  <c:v>10212828763.384483</c:v>
                </c:pt>
                <c:pt idx="13">
                  <c:v>10570277770.10294</c:v>
                </c:pt>
                <c:pt idx="14">
                  <c:v>10940237492.056541</c:v>
                </c:pt>
                <c:pt idx="15">
                  <c:v>11323145804.278519</c:v>
                </c:pt>
                <c:pt idx="16">
                  <c:v>11719455907.428267</c:v>
                </c:pt>
                <c:pt idx="17">
                  <c:v>12129636864.188255</c:v>
                </c:pt>
                <c:pt idx="18">
                  <c:v>12554174154.434845</c:v>
                </c:pt>
                <c:pt idx="19">
                  <c:v>12993570249.840063</c:v>
                </c:pt>
                <c:pt idx="20">
                  <c:v>13448345208.584463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2B7-411E-B694-BF97052F1910}"/>
            </c:ext>
          </c:extLst>
        </c:ser>
        <c:ser>
          <c:idx val="1"/>
          <c:order val="1"/>
          <c:tx>
            <c:strRef>
              <c:f>Proyección_Ingresos!$B$9</c:f>
              <c:strCache>
                <c:ptCount val="1"/>
                <c:pt idx="0">
                  <c:v>Estudio y seguimiento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Proyección_Ingresos!$C$5:$W$5</c:f>
              <c:numCache>
                <c:formatCode>General</c:formatCode>
                <c:ptCount val="21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</c:numCache>
            </c:numRef>
          </c:cat>
          <c:val>
            <c:numRef>
              <c:f>Proyección_Ingresos!$C$9:$W$9</c:f>
              <c:numCache>
                <c:formatCode>_-"$"\ * #,##0_-;\-"$"\ * #,##0_-;_-"$"\ * "-"_-;_-@_-</c:formatCode>
                <c:ptCount val="21"/>
                <c:pt idx="0">
                  <c:v>40296693390.254913</c:v>
                </c:pt>
                <c:pt idx="1">
                  <c:v>41707077658.913834</c:v>
                </c:pt>
                <c:pt idx="2">
                  <c:v>43166825376.975815</c:v>
                </c:pt>
                <c:pt idx="3">
                  <c:v>44677664265.16996</c:v>
                </c:pt>
                <c:pt idx="4">
                  <c:v>46241382514.450905</c:v>
                </c:pt>
                <c:pt idx="5">
                  <c:v>47859830902.45668</c:v>
                </c:pt>
                <c:pt idx="6">
                  <c:v>49534924984.042664</c:v>
                </c:pt>
                <c:pt idx="7">
                  <c:v>51268647358.484154</c:v>
                </c:pt>
                <c:pt idx="8">
                  <c:v>53063050016.031097</c:v>
                </c:pt>
                <c:pt idx="9">
                  <c:v>54920256766.592186</c:v>
                </c:pt>
                <c:pt idx="10">
                  <c:v>56842465753.422905</c:v>
                </c:pt>
                <c:pt idx="11">
                  <c:v>58831952054.792709</c:v>
                </c:pt>
                <c:pt idx="12">
                  <c:v>60891070376.710449</c:v>
                </c:pt>
                <c:pt idx="13">
                  <c:v>63022257839.895309</c:v>
                </c:pt>
                <c:pt idx="14">
                  <c:v>65228036864.291634</c:v>
                </c:pt>
                <c:pt idx="15">
                  <c:v>67511018154.54184</c:v>
                </c:pt>
                <c:pt idx="16">
                  <c:v>69873903789.95079</c:v>
                </c:pt>
                <c:pt idx="17">
                  <c:v>72319490422.599075</c:v>
                </c:pt>
                <c:pt idx="18">
                  <c:v>74850672587.390045</c:v>
                </c:pt>
                <c:pt idx="19">
                  <c:v>77470446127.948685</c:v>
                </c:pt>
                <c:pt idx="20">
                  <c:v>80181911742.42688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2B7-411E-B694-BF97052F1910}"/>
            </c:ext>
          </c:extLst>
        </c:ser>
        <c:ser>
          <c:idx val="2"/>
          <c:order val="2"/>
          <c:tx>
            <c:strRef>
              <c:f>Proyección_Ingresos!$B$10</c:f>
              <c:strCache>
                <c:ptCount val="1"/>
                <c:pt idx="0">
                  <c:v>Fortalecimiento institucional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Proyección_Ingresos!$C$5:$W$5</c:f>
              <c:numCache>
                <c:formatCode>General</c:formatCode>
                <c:ptCount val="21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</c:numCache>
            </c:numRef>
          </c:cat>
          <c:val>
            <c:numRef>
              <c:f>Proyección_Ingresos!$C$10:$W$10</c:f>
              <c:numCache>
                <c:formatCode>_-"$"\ * #,##0_-;\-"$"\ * #,##0_-;_-"$"\ * "-"_-;_-@_-</c:formatCode>
                <c:ptCount val="21"/>
                <c:pt idx="0">
                  <c:v>194708465546.45126</c:v>
                </c:pt>
                <c:pt idx="1">
                  <c:v>201523261840.57706</c:v>
                </c:pt>
                <c:pt idx="2">
                  <c:v>208576576004.99722</c:v>
                </c:pt>
                <c:pt idx="3">
                  <c:v>215876756165.17209</c:v>
                </c:pt>
                <c:pt idx="4">
                  <c:v>223432442630.95309</c:v>
                </c:pt>
                <c:pt idx="5">
                  <c:v>231252578123.03644</c:v>
                </c:pt>
                <c:pt idx="6">
                  <c:v>239346418357.34271</c:v>
                </c:pt>
                <c:pt idx="7">
                  <c:v>247723542999.8497</c:v>
                </c:pt>
                <c:pt idx="8">
                  <c:v>256393867004.84439</c:v>
                </c:pt>
                <c:pt idx="9">
                  <c:v>265367652350.01395</c:v>
                </c:pt>
                <c:pt idx="10">
                  <c:v>274655520182.2644</c:v>
                </c:pt>
                <c:pt idx="11">
                  <c:v>284268463388.64368</c:v>
                </c:pt>
                <c:pt idx="12">
                  <c:v>294217859607.24615</c:v>
                </c:pt>
                <c:pt idx="13">
                  <c:v>304515484693.49976</c:v>
                </c:pt>
                <c:pt idx="14">
                  <c:v>315173526657.77222</c:v>
                </c:pt>
                <c:pt idx="15">
                  <c:v>326204600090.79419</c:v>
                </c:pt>
                <c:pt idx="16">
                  <c:v>337621761093.97198</c:v>
                </c:pt>
                <c:pt idx="17">
                  <c:v>349438522732.26099</c:v>
                </c:pt>
                <c:pt idx="18">
                  <c:v>361668871027.89014</c:v>
                </c:pt>
                <c:pt idx="19">
                  <c:v>374327281513.86621</c:v>
                </c:pt>
                <c:pt idx="20">
                  <c:v>387428736366.8515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2B7-411E-B694-BF97052F1910}"/>
            </c:ext>
          </c:extLst>
        </c:ser>
        <c:ser>
          <c:idx val="3"/>
          <c:order val="3"/>
          <c:tx>
            <c:strRef>
              <c:f>Proyección_Ingresos!$B$11</c:f>
              <c:strCache>
                <c:ptCount val="1"/>
                <c:pt idx="0">
                  <c:v>Gestión del riesgo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Proyección_Ingresos!$C$5:$W$5</c:f>
              <c:numCache>
                <c:formatCode>General</c:formatCode>
                <c:ptCount val="21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</c:numCache>
            </c:numRef>
          </c:cat>
          <c:val>
            <c:numRef>
              <c:f>Proyección_Ingresos!$C$11:$W$11</c:f>
              <c:numCache>
                <c:formatCode>_-"$"\ * #,##0_-;\-"$"\ * #,##0_-;_-"$"\ * "-"_-;_-@_-</c:formatCode>
                <c:ptCount val="21"/>
                <c:pt idx="0">
                  <c:v>19071380123.52216</c:v>
                </c:pt>
                <c:pt idx="1">
                  <c:v>19738878427.845432</c:v>
                </c:pt>
                <c:pt idx="2">
                  <c:v>20429739172.820023</c:v>
                </c:pt>
                <c:pt idx="3">
                  <c:v>21144780043.868717</c:v>
                </c:pt>
                <c:pt idx="4">
                  <c:v>21884847345.404121</c:v>
                </c:pt>
                <c:pt idx="5">
                  <c:v>22650817002.493263</c:v>
                </c:pt>
                <c:pt idx="6">
                  <c:v>23443595597.580528</c:v>
                </c:pt>
                <c:pt idx="7">
                  <c:v>24264121443.495846</c:v>
                </c:pt>
                <c:pt idx="8">
                  <c:v>25113365694.018196</c:v>
                </c:pt>
                <c:pt idx="9">
                  <c:v>25992333493.308834</c:v>
                </c:pt>
                <c:pt idx="10">
                  <c:v>26902065165.574642</c:v>
                </c:pt>
                <c:pt idx="11">
                  <c:v>27843637446.369755</c:v>
                </c:pt>
                <c:pt idx="12">
                  <c:v>28818164756.992695</c:v>
                </c:pt>
                <c:pt idx="13">
                  <c:v>29826800523.487434</c:v>
                </c:pt>
                <c:pt idx="14">
                  <c:v>30870738541.80949</c:v>
                </c:pt>
                <c:pt idx="15">
                  <c:v>31951214390.77282</c:v>
                </c:pt>
                <c:pt idx="16">
                  <c:v>33069506894.449867</c:v>
                </c:pt>
                <c:pt idx="17">
                  <c:v>34226939635.755611</c:v>
                </c:pt>
                <c:pt idx="18">
                  <c:v>35424882523.007057</c:v>
                </c:pt>
                <c:pt idx="19">
                  <c:v>36664753411.312302</c:v>
                </c:pt>
                <c:pt idx="20">
                  <c:v>37948019780.708229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2B7-411E-B694-BF97052F1910}"/>
            </c:ext>
          </c:extLst>
        </c:ser>
        <c:ser>
          <c:idx val="5"/>
          <c:order val="5"/>
          <c:tx>
            <c:strRef>
              <c:f>Proyección_Ingresos!$B$13</c:f>
              <c:strCache>
                <c:ptCount val="1"/>
                <c:pt idx="0">
                  <c:v>Planeación y gestión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Proyección_Ingresos!$C$5:$W$5</c:f>
              <c:numCache>
                <c:formatCode>General</c:formatCode>
                <c:ptCount val="21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</c:numCache>
            </c:numRef>
          </c:cat>
          <c:val>
            <c:numRef>
              <c:f>Proyección_Ingresos!$C$13:$W$13</c:f>
              <c:numCache>
                <c:formatCode>_-"$"\ * #,##0_-;\-"$"\ * #,##0_-;_-"$"\ * "-"_-;_-@_-</c:formatCode>
                <c:ptCount val="21"/>
                <c:pt idx="0">
                  <c:v>156656007081.2739</c:v>
                </c:pt>
                <c:pt idx="1">
                  <c:v>162138967329.11847</c:v>
                </c:pt>
                <c:pt idx="2">
                  <c:v>167813831185.6376</c:v>
                </c:pt>
                <c:pt idx="3">
                  <c:v>173687315277.13489</c:v>
                </c:pt>
                <c:pt idx="4">
                  <c:v>179766371311.83459</c:v>
                </c:pt>
                <c:pt idx="5">
                  <c:v>186058194307.74878</c:v>
                </c:pt>
                <c:pt idx="6">
                  <c:v>192570231108.51999</c:v>
                </c:pt>
                <c:pt idx="7">
                  <c:v>199310189197.31818</c:v>
                </c:pt>
                <c:pt idx="8">
                  <c:v>206286045819.2243</c:v>
                </c:pt>
                <c:pt idx="9">
                  <c:v>213506057422.89716</c:v>
                </c:pt>
                <c:pt idx="10">
                  <c:v>220978769432.69852</c:v>
                </c:pt>
                <c:pt idx="11">
                  <c:v>228713026362.84296</c:v>
                </c:pt>
                <c:pt idx="12">
                  <c:v>236717982285.54245</c:v>
                </c:pt>
                <c:pt idx="13">
                  <c:v>245003111665.53641</c:v>
                </c:pt>
                <c:pt idx="14">
                  <c:v>253578220573.83017</c:v>
                </c:pt>
                <c:pt idx="15">
                  <c:v>262453458293.91422</c:v>
                </c:pt>
                <c:pt idx="16">
                  <c:v>271639329334.20117</c:v>
                </c:pt>
                <c:pt idx="17">
                  <c:v>281146705860.89819</c:v>
                </c:pt>
                <c:pt idx="18">
                  <c:v>290986840566.02966</c:v>
                </c:pt>
                <c:pt idx="19">
                  <c:v>301171379985.84064</c:v>
                </c:pt>
                <c:pt idx="20">
                  <c:v>311712378285.34503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02B7-411E-B694-BF97052F1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818696"/>
        <c:axId val="264819088"/>
      </c:lineChart>
      <c:lineChart>
        <c:grouping val="standard"/>
        <c:varyColors val="0"/>
        <c:ser>
          <c:idx val="4"/>
          <c:order val="4"/>
          <c:tx>
            <c:strRef>
              <c:f>Proyección_Ingresos!$B$12</c:f>
              <c:strCache>
                <c:ptCount val="1"/>
                <c:pt idx="0">
                  <c:v>Intervención y desarrollo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Proyección_Ingresos!$C$5:$W$5</c:f>
              <c:numCache>
                <c:formatCode>General</c:formatCode>
                <c:ptCount val="21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</c:numCache>
            </c:numRef>
          </c:cat>
          <c:val>
            <c:numRef>
              <c:f>Proyección_Ingresos!$C$12:$W$12</c:f>
              <c:numCache>
                <c:formatCode>_-"$"\ * #,##0_-;\-"$"\ * #,##0_-;_-"$"\ * "-"_-;_-@_-</c:formatCode>
                <c:ptCount val="21"/>
                <c:pt idx="0">
                  <c:v>2106099027854.6033</c:v>
                </c:pt>
                <c:pt idx="1">
                  <c:v>2179812493829.5144</c:v>
                </c:pt>
                <c:pt idx="2">
                  <c:v>2256105931113.5469</c:v>
                </c:pt>
                <c:pt idx="3">
                  <c:v>2335069638702.521</c:v>
                </c:pt>
                <c:pt idx="4">
                  <c:v>2416797076057.1089</c:v>
                </c:pt>
                <c:pt idx="5">
                  <c:v>2501384973719.1074</c:v>
                </c:pt>
                <c:pt idx="6">
                  <c:v>2588933447799.2764</c:v>
                </c:pt>
                <c:pt idx="7">
                  <c:v>2679546118472.251</c:v>
                </c:pt>
                <c:pt idx="8">
                  <c:v>2773330232618.7793</c:v>
                </c:pt>
                <c:pt idx="9">
                  <c:v>2870396790760.4365</c:v>
                </c:pt>
                <c:pt idx="10">
                  <c:v>2970860678437.0518</c:v>
                </c:pt>
                <c:pt idx="11">
                  <c:v>3074840802182.3481</c:v>
                </c:pt>
                <c:pt idx="12">
                  <c:v>3182460230258.7305</c:v>
                </c:pt>
                <c:pt idx="13">
                  <c:v>3293846338317.7856</c:v>
                </c:pt>
                <c:pt idx="14">
                  <c:v>3409130960158.9077</c:v>
                </c:pt>
                <c:pt idx="15">
                  <c:v>3528450543764.4692</c:v>
                </c:pt>
                <c:pt idx="16">
                  <c:v>3651946312796.2251</c:v>
                </c:pt>
                <c:pt idx="17">
                  <c:v>3779764433744.0933</c:v>
                </c:pt>
                <c:pt idx="18">
                  <c:v>3912056188925.1362</c:v>
                </c:pt>
                <c:pt idx="19">
                  <c:v>4048978155537.5156</c:v>
                </c:pt>
                <c:pt idx="20">
                  <c:v>4190692390981.3281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02B7-411E-B694-BF97052F1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819872"/>
        <c:axId val="264819480"/>
      </c:lineChart>
      <c:catAx>
        <c:axId val="264818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64819088"/>
        <c:crosses val="autoZero"/>
        <c:auto val="1"/>
        <c:lblAlgn val="ctr"/>
        <c:lblOffset val="100"/>
        <c:noMultiLvlLbl val="0"/>
      </c:catAx>
      <c:valAx>
        <c:axId val="264819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\ * #,##0_-;\-&quot;$&quot;\ * #,##0_-;_-&quot;$&quot;\ 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64818696"/>
        <c:crosses val="autoZero"/>
        <c:crossBetween val="between"/>
      </c:valAx>
      <c:valAx>
        <c:axId val="264819480"/>
        <c:scaling>
          <c:orientation val="minMax"/>
        </c:scaling>
        <c:delete val="0"/>
        <c:axPos val="r"/>
        <c:numFmt formatCode="_-&quot;$&quot;\ * #,##0_-;\-&quot;$&quot;\ * #,##0_-;_-&quot;$&quot;\ * &quot;-&quot;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64819872"/>
        <c:crosses val="max"/>
        <c:crossBetween val="between"/>
      </c:valAx>
      <c:catAx>
        <c:axId val="2648198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48194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Categoría ISU (PDEP)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Proyección_Ingresos!$B$16</c:f>
              <c:strCache>
                <c:ptCount val="1"/>
                <c:pt idx="0">
                  <c:v>Apropiación (PDEP)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Proyección_Ingresos!$C$5:$W$5</c:f>
              <c:numCache>
                <c:formatCode>General</c:formatCode>
                <c:ptCount val="21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</c:numCache>
            </c:numRef>
          </c:cat>
          <c:val>
            <c:numRef>
              <c:f>Proyección_Ingresos!$C$16:$W$16</c:f>
              <c:numCache>
                <c:formatCode>_-"$"\ * #,##0_-;\-"$"\ * #,##0_-;_-"$"\ * "-"_-;_-@_-</c:formatCode>
                <c:ptCount val="21"/>
                <c:pt idx="0">
                  <c:v>4686700704.5808468</c:v>
                </c:pt>
                <c:pt idx="1">
                  <c:v>4850735229.2411766</c:v>
                </c:pt>
                <c:pt idx="2">
                  <c:v>5020510962.264617</c:v>
                </c:pt>
                <c:pt idx="3">
                  <c:v>5196228845.9438772</c:v>
                </c:pt>
                <c:pt idx="4">
                  <c:v>5378096855.5519133</c:v>
                </c:pt>
                <c:pt idx="5">
                  <c:v>5566330245.4962301</c:v>
                </c:pt>
                <c:pt idx="6">
                  <c:v>5761151804.0885973</c:v>
                </c:pt>
                <c:pt idx="7">
                  <c:v>5962792117.231699</c:v>
                </c:pt>
                <c:pt idx="8">
                  <c:v>6171489841.3348074</c:v>
                </c:pt>
                <c:pt idx="9">
                  <c:v>6387491985.7815256</c:v>
                </c:pt>
                <c:pt idx="10">
                  <c:v>6611054205.2838783</c:v>
                </c:pt>
                <c:pt idx="11">
                  <c:v>6842441102.4688129</c:v>
                </c:pt>
                <c:pt idx="12">
                  <c:v>7081926541.0552216</c:v>
                </c:pt>
                <c:pt idx="13">
                  <c:v>7329793969.9921532</c:v>
                </c:pt>
                <c:pt idx="14">
                  <c:v>7586336758.9418793</c:v>
                </c:pt>
                <c:pt idx="15">
                  <c:v>7851858545.5048437</c:v>
                </c:pt>
                <c:pt idx="16">
                  <c:v>8126673594.5975122</c:v>
                </c:pt>
                <c:pt idx="17">
                  <c:v>8411107170.4084253</c:v>
                </c:pt>
                <c:pt idx="18">
                  <c:v>8705495921.3727188</c:v>
                </c:pt>
                <c:pt idx="19">
                  <c:v>9010188278.6207638</c:v>
                </c:pt>
                <c:pt idx="20">
                  <c:v>9325544868.3724899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5D5-49BD-ABFD-5B6444B64A3F}"/>
            </c:ext>
          </c:extLst>
        </c:ser>
        <c:ser>
          <c:idx val="1"/>
          <c:order val="1"/>
          <c:tx>
            <c:strRef>
              <c:f>Proyección_Ingresos!$B$17</c:f>
              <c:strCache>
                <c:ptCount val="1"/>
                <c:pt idx="0">
                  <c:v>Estudio y seguimiento (PDEP)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Proyección_Ingresos!$C$5:$W$5</c:f>
              <c:numCache>
                <c:formatCode>General</c:formatCode>
                <c:ptCount val="21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</c:numCache>
            </c:numRef>
          </c:cat>
          <c:val>
            <c:numRef>
              <c:f>Proyección_Ingresos!$C$17:$W$17</c:f>
              <c:numCache>
                <c:formatCode>_-"$"\ * #,##0_-;\-"$"\ * #,##0_-;_-"$"\ * "-"_-;_-@_-</c:formatCode>
                <c:ptCount val="21"/>
                <c:pt idx="0">
                  <c:v>27943112437.208611</c:v>
                </c:pt>
                <c:pt idx="1">
                  <c:v>28921121372.510914</c:v>
                </c:pt>
                <c:pt idx="2">
                  <c:v>29933360620.54879</c:v>
                </c:pt>
                <c:pt idx="3">
                  <c:v>30981028242.26799</c:v>
                </c:pt>
                <c:pt idx="4">
                  <c:v>32065364230.747368</c:v>
                </c:pt>
                <c:pt idx="5">
                  <c:v>33187651978.823528</c:v>
                </c:pt>
                <c:pt idx="6">
                  <c:v>34349219798.082348</c:v>
                </c:pt>
                <c:pt idx="7">
                  <c:v>35551442491.015228</c:v>
                </c:pt>
                <c:pt idx="8">
                  <c:v>36795742978.20076</c:v>
                </c:pt>
                <c:pt idx="9">
                  <c:v>38083593982.437782</c:v>
                </c:pt>
                <c:pt idx="10">
                  <c:v>39416519771.823105</c:v>
                </c:pt>
                <c:pt idx="11">
                  <c:v>40796097963.836906</c:v>
                </c:pt>
                <c:pt idx="12">
                  <c:v>42223961392.571198</c:v>
                </c:pt>
                <c:pt idx="13">
                  <c:v>43701800041.311188</c:v>
                </c:pt>
                <c:pt idx="14">
                  <c:v>45231363042.75708</c:v>
                </c:pt>
                <c:pt idx="15">
                  <c:v>46814460749.253571</c:v>
                </c:pt>
                <c:pt idx="16">
                  <c:v>48452966875.47744</c:v>
                </c:pt>
                <c:pt idx="17">
                  <c:v>50148820716.119148</c:v>
                </c:pt>
                <c:pt idx="18">
                  <c:v>51904029441.183319</c:v>
                </c:pt>
                <c:pt idx="19">
                  <c:v>53720670471.624725</c:v>
                </c:pt>
                <c:pt idx="20">
                  <c:v>55600893938.131584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5D5-49BD-ABFD-5B6444B64A3F}"/>
            </c:ext>
          </c:extLst>
        </c:ser>
        <c:ser>
          <c:idx val="2"/>
          <c:order val="2"/>
          <c:tx>
            <c:strRef>
              <c:f>Proyección_Ingresos!$B$18</c:f>
              <c:strCache>
                <c:ptCount val="1"/>
                <c:pt idx="0">
                  <c:v>Fortalecimiento institucional (PDEP)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Proyección_Ingresos!$C$5:$W$5</c:f>
              <c:numCache>
                <c:formatCode>General</c:formatCode>
                <c:ptCount val="21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</c:numCache>
            </c:numRef>
          </c:cat>
          <c:val>
            <c:numRef>
              <c:f>Proyección_Ingresos!$C$18:$W$18</c:f>
              <c:numCache>
                <c:formatCode>_-"$"\ * #,##0_-;\-"$"\ * #,##0_-;_-"$"\ * "-"_-;_-@_-</c:formatCode>
                <c:ptCount val="21"/>
                <c:pt idx="0">
                  <c:v>135017543314.27609</c:v>
                </c:pt>
                <c:pt idx="1">
                  <c:v>139743157330.27579</c:v>
                </c:pt>
                <c:pt idx="2">
                  <c:v>144634167836.83539</c:v>
                </c:pt>
                <c:pt idx="3">
                  <c:v>149696363711.1246</c:v>
                </c:pt>
                <c:pt idx="4">
                  <c:v>154935736441.01395</c:v>
                </c:pt>
                <c:pt idx="5">
                  <c:v>160358487216.44946</c:v>
                </c:pt>
                <c:pt idx="6">
                  <c:v>165971034269.02515</c:v>
                </c:pt>
                <c:pt idx="7">
                  <c:v>171780020468.44104</c:v>
                </c:pt>
                <c:pt idx="8">
                  <c:v>177792321184.83649</c:v>
                </c:pt>
                <c:pt idx="9">
                  <c:v>184015052426.30573</c:v>
                </c:pt>
                <c:pt idx="10">
                  <c:v>190455579261.22641</c:v>
                </c:pt>
                <c:pt idx="11">
                  <c:v>197121524535.36932</c:v>
                </c:pt>
                <c:pt idx="12">
                  <c:v>204020777894.10724</c:v>
                </c:pt>
                <c:pt idx="13">
                  <c:v>211161505120.40097</c:v>
                </c:pt>
                <c:pt idx="14">
                  <c:v>218552157799.61502</c:v>
                </c:pt>
                <c:pt idx="15">
                  <c:v>226201483322.6015</c:v>
                </c:pt>
                <c:pt idx="16">
                  <c:v>234118535238.89255</c:v>
                </c:pt>
                <c:pt idx="17">
                  <c:v>242312683972.25378</c:v>
                </c:pt>
                <c:pt idx="18">
                  <c:v>250793627911.28265</c:v>
                </c:pt>
                <c:pt idx="19">
                  <c:v>259571404888.17749</c:v>
                </c:pt>
                <c:pt idx="20">
                  <c:v>268656404059.2637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5D5-49BD-ABFD-5B6444B64A3F}"/>
            </c:ext>
          </c:extLst>
        </c:ser>
        <c:ser>
          <c:idx val="3"/>
          <c:order val="3"/>
          <c:tx>
            <c:strRef>
              <c:f>Proyección_Ingresos!$B$19</c:f>
              <c:strCache>
                <c:ptCount val="1"/>
                <c:pt idx="0">
                  <c:v>Gestión del riesgo (PDEP)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Proyección_Ingresos!$C$5:$W$5</c:f>
              <c:numCache>
                <c:formatCode>General</c:formatCode>
                <c:ptCount val="21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</c:numCache>
            </c:numRef>
          </c:cat>
          <c:val>
            <c:numRef>
              <c:f>Proyección_Ingresos!$C$19:$W$19</c:f>
              <c:numCache>
                <c:formatCode>_-"$"\ * #,##0_-;\-"$"\ * #,##0_-;_-"$"\ * "-"_-;_-@_-</c:formatCode>
                <c:ptCount val="21"/>
                <c:pt idx="0">
                  <c:v>13224750576.016279</c:v>
                </c:pt>
                <c:pt idx="1">
                  <c:v>13687616846.176851</c:v>
                </c:pt>
                <c:pt idx="2">
                  <c:v>14166683435.793037</c:v>
                </c:pt>
                <c:pt idx="3">
                  <c:v>14662517356.045792</c:v>
                </c:pt>
                <c:pt idx="4">
                  <c:v>15175705463.507393</c:v>
                </c:pt>
                <c:pt idx="5">
                  <c:v>15706855154.730152</c:v>
                </c:pt>
                <c:pt idx="6">
                  <c:v>16256595085.145706</c:v>
                </c:pt>
                <c:pt idx="7">
                  <c:v>16825575913.125805</c:v>
                </c:pt>
                <c:pt idx="8">
                  <c:v>17414471070.085209</c:v>
                </c:pt>
                <c:pt idx="9">
                  <c:v>18023977557.538189</c:v>
                </c:pt>
                <c:pt idx="10">
                  <c:v>18654816772.052025</c:v>
                </c:pt>
                <c:pt idx="11">
                  <c:v>19307735359.073841</c:v>
                </c:pt>
                <c:pt idx="12">
                  <c:v>19983506096.641426</c:v>
                </c:pt>
                <c:pt idx="13">
                  <c:v>20682928810.023872</c:v>
                </c:pt>
                <c:pt idx="14">
                  <c:v>21406831318.37471</c:v>
                </c:pt>
                <c:pt idx="15">
                  <c:v>22156070414.517822</c:v>
                </c:pt>
                <c:pt idx="16">
                  <c:v>22931532879.025944</c:v>
                </c:pt>
                <c:pt idx="17">
                  <c:v>23734136529.791851</c:v>
                </c:pt>
                <c:pt idx="18">
                  <c:v>24564831308.334564</c:v>
                </c:pt>
                <c:pt idx="19">
                  <c:v>25424600404.12627</c:v>
                </c:pt>
                <c:pt idx="20">
                  <c:v>26314461418.270687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5D5-49BD-ABFD-5B6444B64A3F}"/>
            </c:ext>
          </c:extLst>
        </c:ser>
        <c:ser>
          <c:idx val="5"/>
          <c:order val="5"/>
          <c:tx>
            <c:strRef>
              <c:f>Proyección_Ingresos!$B$21</c:f>
              <c:strCache>
                <c:ptCount val="1"/>
                <c:pt idx="0">
                  <c:v>Planeación y gestión (PDEP)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Proyección_Ingresos!$C$5:$W$5</c:f>
              <c:numCache>
                <c:formatCode>General</c:formatCode>
                <c:ptCount val="21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</c:numCache>
            </c:numRef>
          </c:cat>
          <c:val>
            <c:numRef>
              <c:f>Proyección_Ingresos!$C$21:$W$21</c:f>
              <c:numCache>
                <c:formatCode>_-"$"\ * #,##0_-;\-"$"\ * #,##0_-;_-"$"\ * "-"_-;_-@_-</c:formatCode>
                <c:ptCount val="21"/>
                <c:pt idx="0">
                  <c:v>108630660522.00699</c:v>
                </c:pt>
                <c:pt idx="1">
                  <c:v>112432733640.27724</c:v>
                </c:pt>
                <c:pt idx="2">
                  <c:v>116367879317.68692</c:v>
                </c:pt>
                <c:pt idx="3">
                  <c:v>120440755093.80594</c:v>
                </c:pt>
                <c:pt idx="4">
                  <c:v>124656181522.08914</c:v>
                </c:pt>
                <c:pt idx="5">
                  <c:v>129019147875.36226</c:v>
                </c:pt>
                <c:pt idx="6">
                  <c:v>133534818050.99992</c:v>
                </c:pt>
                <c:pt idx="7">
                  <c:v>138208536682.78494</c:v>
                </c:pt>
                <c:pt idx="8">
                  <c:v>143045835466.6824</c:v>
                </c:pt>
                <c:pt idx="9">
                  <c:v>148052439708.01627</c:v>
                </c:pt>
                <c:pt idx="10">
                  <c:v>153234275097.79681</c:v>
                </c:pt>
                <c:pt idx="11">
                  <c:v>158597474726.2197</c:v>
                </c:pt>
                <c:pt idx="12">
                  <c:v>164148386341.63739</c:v>
                </c:pt>
                <c:pt idx="13">
                  <c:v>169893579863.59467</c:v>
                </c:pt>
                <c:pt idx="14">
                  <c:v>175839855158.8205</c:v>
                </c:pt>
                <c:pt idx="15">
                  <c:v>181994250089.37918</c:v>
                </c:pt>
                <c:pt idx="16">
                  <c:v>188364048842.50742</c:v>
                </c:pt>
                <c:pt idx="17">
                  <c:v>194956790551.99518</c:v>
                </c:pt>
                <c:pt idx="18">
                  <c:v>201780278221.315</c:v>
                </c:pt>
                <c:pt idx="19">
                  <c:v>208842587959.061</c:v>
                </c:pt>
                <c:pt idx="20">
                  <c:v>216152078537.62811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5D5-49BD-ABFD-5B6444B64A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820656"/>
        <c:axId val="264821048"/>
        <c:extLst xmlns:c16r2="http://schemas.microsoft.com/office/drawing/2015/06/chart"/>
      </c:lineChart>
      <c:lineChart>
        <c:grouping val="standard"/>
        <c:varyColors val="0"/>
        <c:ser>
          <c:idx val="4"/>
          <c:order val="4"/>
          <c:tx>
            <c:strRef>
              <c:f>Proyección_Ingresos!$B$20</c:f>
              <c:strCache>
                <c:ptCount val="1"/>
                <c:pt idx="0">
                  <c:v>Intervención y desarrollo (PDEP)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Proyección_Ingresos!$C$5:$W$5</c:f>
              <c:numCache>
                <c:formatCode>General</c:formatCode>
                <c:ptCount val="21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</c:numCache>
            </c:numRef>
          </c:cat>
          <c:val>
            <c:numRef>
              <c:f>Proyección_Ingresos!$C$20:$W$20</c:f>
              <c:numCache>
                <c:formatCode>_-"$"\ * #,##0_-;\-"$"\ * #,##0_-;_-"$"\ * "-"_-;_-@_-</c:formatCode>
                <c:ptCount val="21"/>
                <c:pt idx="0">
                  <c:v>1460441465241.1421</c:v>
                </c:pt>
                <c:pt idx="1">
                  <c:v>1511556916524.582</c:v>
                </c:pt>
                <c:pt idx="2">
                  <c:v>1564461408602.9421</c:v>
                </c:pt>
                <c:pt idx="3">
                  <c:v>1619217557904.0449</c:v>
                </c:pt>
                <c:pt idx="4">
                  <c:v>1675890172430.6863</c:v>
                </c:pt>
                <c:pt idx="5">
                  <c:v>1734546328465.7603</c:v>
                </c:pt>
                <c:pt idx="6">
                  <c:v>1795255449962.0618</c:v>
                </c:pt>
                <c:pt idx="7">
                  <c:v>1858089390710.7339</c:v>
                </c:pt>
                <c:pt idx="8">
                  <c:v>1923122519385.6096</c:v>
                </c:pt>
                <c:pt idx="9">
                  <c:v>1990431807564.1057</c:v>
                </c:pt>
                <c:pt idx="10">
                  <c:v>2060096920828.8491</c:v>
                </c:pt>
                <c:pt idx="11">
                  <c:v>2132200313057.8586</c:v>
                </c:pt>
                <c:pt idx="12">
                  <c:v>2206827324014.8838</c:v>
                </c:pt>
                <c:pt idx="13">
                  <c:v>2284066280355.4043</c:v>
                </c:pt>
                <c:pt idx="14">
                  <c:v>2364008600167.8437</c:v>
                </c:pt>
                <c:pt idx="15">
                  <c:v>2446748901173.7178</c:v>
                </c:pt>
                <c:pt idx="16">
                  <c:v>2532385112714.7979</c:v>
                </c:pt>
                <c:pt idx="17">
                  <c:v>2621018591659.8154</c:v>
                </c:pt>
                <c:pt idx="18">
                  <c:v>2712754242367.9092</c:v>
                </c:pt>
                <c:pt idx="19">
                  <c:v>2807700640850.7856</c:v>
                </c:pt>
                <c:pt idx="20">
                  <c:v>2905970163280.5625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5D5-49BD-ABFD-5B6444B64A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354840"/>
        <c:axId val="266354448"/>
      </c:lineChart>
      <c:catAx>
        <c:axId val="264820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64821048"/>
        <c:crosses val="autoZero"/>
        <c:auto val="1"/>
        <c:lblAlgn val="ctr"/>
        <c:lblOffset val="100"/>
        <c:noMultiLvlLbl val="0"/>
      </c:catAx>
      <c:valAx>
        <c:axId val="264821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\ * #,##0_-;\-&quot;$&quot;\ * #,##0_-;_-&quot;$&quot;\ 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64820656"/>
        <c:crosses val="autoZero"/>
        <c:crossBetween val="between"/>
      </c:valAx>
      <c:valAx>
        <c:axId val="266354448"/>
        <c:scaling>
          <c:orientation val="minMax"/>
        </c:scaling>
        <c:delete val="0"/>
        <c:axPos val="r"/>
        <c:numFmt formatCode="_-&quot;$&quot;\ * #,##0_-;\-&quot;$&quot;\ * #,##0_-;_-&quot;$&quot;\ * &quot;-&quot;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66354840"/>
        <c:crosses val="max"/>
        <c:crossBetween val="between"/>
      </c:valAx>
      <c:catAx>
        <c:axId val="2663548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63544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/>
              <a:t>Ingresos y costos de la Política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'Modelo de financiación'!$C$2</c:f>
              <c:strCache>
                <c:ptCount val="1"/>
                <c:pt idx="0">
                  <c:v>Costos de la política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'Modelo de financiación'!$D$1:$W$1</c:f>
              <c:numCache>
                <c:formatCode>General</c:formatCode>
                <c:ptCount val="2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'Modelo de financiación'!$D$2:$W$2</c:f>
              <c:numCache>
                <c:formatCode>_-"$"* #,##0_-;\-"$"* #,##0_-;_-"$"* "-"_-;_-@_-</c:formatCode>
                <c:ptCount val="20"/>
                <c:pt idx="0">
                  <c:v>267580133.33333334</c:v>
                </c:pt>
                <c:pt idx="1">
                  <c:v>4605597940425.6123</c:v>
                </c:pt>
                <c:pt idx="2">
                  <c:v>4766793868340.5098</c:v>
                </c:pt>
                <c:pt idx="3">
                  <c:v>4933631653732.4316</c:v>
                </c:pt>
                <c:pt idx="4">
                  <c:v>5106308761613.0625</c:v>
                </c:pt>
                <c:pt idx="5">
                  <c:v>5284882513701.9004</c:v>
                </c:pt>
                <c:pt idx="6">
                  <c:v>2147084021906.2786</c:v>
                </c:pt>
                <c:pt idx="7">
                  <c:v>2222231962672.998</c:v>
                </c:pt>
                <c:pt idx="8">
                  <c:v>2300010081366.5527</c:v>
                </c:pt>
                <c:pt idx="9">
                  <c:v>2380510434214.3804</c:v>
                </c:pt>
                <c:pt idx="10">
                  <c:v>2463828299411.8823</c:v>
                </c:pt>
                <c:pt idx="11">
                  <c:v>2550062289891.2993</c:v>
                </c:pt>
                <c:pt idx="12">
                  <c:v>2639314470037.4946</c:v>
                </c:pt>
                <c:pt idx="13">
                  <c:v>2731690476488.8052</c:v>
                </c:pt>
                <c:pt idx="14">
                  <c:v>2827299643165.9155</c:v>
                </c:pt>
                <c:pt idx="15">
                  <c:v>2926255130676.7222</c:v>
                </c:pt>
                <c:pt idx="16">
                  <c:v>3028674060250.4072</c:v>
                </c:pt>
                <c:pt idx="17">
                  <c:v>3134677652359.1685</c:v>
                </c:pt>
                <c:pt idx="18">
                  <c:v>3244391370191.7397</c:v>
                </c:pt>
                <c:pt idx="19">
                  <c:v>3357945068148.4512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'Modelo de financiación'!$C$7</c:f>
              <c:strCache>
                <c:ptCount val="1"/>
                <c:pt idx="0">
                  <c:v>Ingresos estimados iniciales (Tasa de uso de recursos multiplicado por el recuso más alto utilizado en EP por los POAI 2009 - 2017)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'Modelo de financiación'!$D$1:$W$1</c:f>
              <c:numCache>
                <c:formatCode>General</c:formatCode>
                <c:ptCount val="2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'Modelo de financiación'!$D$7:$W$7</c:f>
              <c:numCache>
                <c:formatCode>"$"#,##0</c:formatCode>
                <c:ptCount val="20"/>
                <c:pt idx="0">
                  <c:v>1811192280943.064</c:v>
                </c:pt>
                <c:pt idx="1">
                  <c:v>1874584010776.0708</c:v>
                </c:pt>
                <c:pt idx="2">
                  <c:v>1940194451153.2329</c:v>
                </c:pt>
                <c:pt idx="3">
                  <c:v>2008101256943.5959</c:v>
                </c:pt>
                <c:pt idx="4">
                  <c:v>2078384800936.6218</c:v>
                </c:pt>
                <c:pt idx="5">
                  <c:v>2151128268969.4033</c:v>
                </c:pt>
                <c:pt idx="6">
                  <c:v>2226417758383.3325</c:v>
                </c:pt>
                <c:pt idx="7">
                  <c:v>2304342379926.749</c:v>
                </c:pt>
                <c:pt idx="8">
                  <c:v>2384994363224.1851</c:v>
                </c:pt>
                <c:pt idx="9">
                  <c:v>2468469165937.0312</c:v>
                </c:pt>
                <c:pt idx="10">
                  <c:v>2554865586744.8271</c:v>
                </c:pt>
                <c:pt idx="11">
                  <c:v>2644285882280.896</c:v>
                </c:pt>
                <c:pt idx="12">
                  <c:v>2736835888160.7271</c:v>
                </c:pt>
                <c:pt idx="13">
                  <c:v>2832625144246.3525</c:v>
                </c:pt>
                <c:pt idx="14">
                  <c:v>2931767024294.9746</c:v>
                </c:pt>
                <c:pt idx="15">
                  <c:v>3034378870145.2983</c:v>
                </c:pt>
                <c:pt idx="16">
                  <c:v>3140582130600.3838</c:v>
                </c:pt>
                <c:pt idx="17">
                  <c:v>3250502505171.397</c:v>
                </c:pt>
                <c:pt idx="18">
                  <c:v>3364270092852.3955</c:v>
                </c:pt>
                <c:pt idx="19">
                  <c:v>3482019546102.229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'Modelo de financiación'!$C$22</c:f>
              <c:strCache>
                <c:ptCount val="1"/>
                <c:pt idx="0">
                  <c:v>Total de ingresos adicionales por instrumentos de captura de valor y gestión distrital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'Modelo de financiación'!$D$1:$W$1</c:f>
              <c:numCache>
                <c:formatCode>General</c:formatCode>
                <c:ptCount val="2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'Modelo de financiación'!$D$22:$W$22</c:f>
              <c:numCache>
                <c:formatCode>_-"$"* #,##0_-;\-"$"* #,##0_-;_-"$"* "-"_-;_-@_-</c:formatCode>
                <c:ptCount val="20"/>
                <c:pt idx="0">
                  <c:v>59916510138.192368</c:v>
                </c:pt>
                <c:pt idx="1">
                  <c:v>309956471880.4649</c:v>
                </c:pt>
                <c:pt idx="2">
                  <c:v>262126947460.22089</c:v>
                </c:pt>
                <c:pt idx="3">
                  <c:v>264373389685.26837</c:v>
                </c:pt>
                <c:pt idx="4">
                  <c:v>321698457388.1925</c:v>
                </c:pt>
                <c:pt idx="5">
                  <c:v>269104902460.71899</c:v>
                </c:pt>
                <c:pt idx="6">
                  <c:v>271595573110.78387</c:v>
                </c:pt>
                <c:pt idx="7">
                  <c:v>334673417233.60107</c:v>
                </c:pt>
                <c:pt idx="8">
                  <c:v>276841485900.71686</c:v>
                </c:pt>
                <c:pt idx="9">
                  <c:v>279602936971.1817</c:v>
                </c:pt>
                <c:pt idx="10">
                  <c:v>349011038829.11279</c:v>
                </c:pt>
                <c:pt idx="11">
                  <c:v>285419174252.07147</c:v>
                </c:pt>
                <c:pt idx="12">
                  <c:v>288480844414.83374</c:v>
                </c:pt>
                <c:pt idx="13">
                  <c:v>364854673033.2926</c:v>
                </c:pt>
                <c:pt idx="14">
                  <c:v>294929410653.39764</c:v>
                </c:pt>
                <c:pt idx="15">
                  <c:v>298323939090.20624</c:v>
                </c:pt>
                <c:pt idx="16">
                  <c:v>382362776022.30328</c:v>
                </c:pt>
                <c:pt idx="17">
                  <c:v>305473579747.02362</c:v>
                </c:pt>
                <c:pt idx="18">
                  <c:v>309237154102.10919</c:v>
                </c:pt>
                <c:pt idx="19">
                  <c:v>401710503559.6228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6355232"/>
        <c:axId val="266356408"/>
      </c:lineChart>
      <c:catAx>
        <c:axId val="266355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66356408"/>
        <c:crosses val="autoZero"/>
        <c:auto val="1"/>
        <c:lblAlgn val="ctr"/>
        <c:lblOffset val="100"/>
        <c:noMultiLvlLbl val="0"/>
      </c:catAx>
      <c:valAx>
        <c:axId val="266356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66355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/>
              <a:t>ESTRATEGIA PARA CIERRE DE BRECHAS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'Modelo de financiación'!$C$26</c:f>
              <c:strCache>
                <c:ptCount val="1"/>
                <c:pt idx="0">
                  <c:v>Requerimientos adicionales / Recursos que requieren gestión supradistrital - crédito o relación público privada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'Modelo de financiación'!$D$1:$W$1</c:f>
              <c:numCache>
                <c:formatCode>General</c:formatCode>
                <c:ptCount val="2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'Modelo de financiación'!$D$26:$W$26</c:f>
              <c:numCache>
                <c:formatCode>"$"#,##0</c:formatCode>
                <c:ptCount val="20"/>
                <c:pt idx="0">
                  <c:v>0</c:v>
                </c:pt>
                <c:pt idx="1">
                  <c:v>610132756959.34668</c:v>
                </c:pt>
                <c:pt idx="2">
                  <c:v>2564472469727.0552</c:v>
                </c:pt>
                <c:pt idx="3">
                  <c:v>2661157007103.5625</c:v>
                </c:pt>
                <c:pt idx="4">
                  <c:v>2706225503288.2451</c:v>
                </c:pt>
                <c:pt idx="5">
                  <c:v>2864649342271.7744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'Modelo de financiación'!$C$29</c:f>
              <c:strCache>
                <c:ptCount val="1"/>
                <c:pt idx="0">
                  <c:v>Recursos sobrantes de los instrumentos utilizados para soportar deuda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'Modelo de financiación'!$D$1:$W$1</c:f>
              <c:numCache>
                <c:formatCode>General</c:formatCode>
                <c:ptCount val="2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'Modelo de financiación'!$D$29:$W$29</c:f>
              <c:numCache>
                <c:formatCode>_-"$"* #,##0_-;\-"$"* #,##0_-;_-"$"* "-"_-;_-@_-</c:formatCode>
                <c:ptCount val="20"/>
                <c:pt idx="0">
                  <c:v>1870841210947.9231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350929309587.83905</c:v>
                </c:pt>
                <c:pt idx="7">
                  <c:v>496117570964.40771</c:v>
                </c:pt>
                <c:pt idx="8">
                  <c:v>523269921489.1568</c:v>
                </c:pt>
                <c:pt idx="9">
                  <c:v>613990104282.27197</c:v>
                </c:pt>
                <c:pt idx="10">
                  <c:v>774435493473.14648</c:v>
                </c:pt>
                <c:pt idx="11">
                  <c:v>805067221285.70093</c:v>
                </c:pt>
                <c:pt idx="12">
                  <c:v>905650309571.69458</c:v>
                </c:pt>
                <c:pt idx="13">
                  <c:v>1082958805947.6989</c:v>
                </c:pt>
                <c:pt idx="14">
                  <c:v>1117500924696.863</c:v>
                </c:pt>
                <c:pt idx="15">
                  <c:v>1229019192602.2478</c:v>
                </c:pt>
                <c:pt idx="16">
                  <c:v>1424966099884.3218</c:v>
                </c:pt>
                <c:pt idx="17">
                  <c:v>1463901756421.2683</c:v>
                </c:pt>
                <c:pt idx="18">
                  <c:v>1587544053437.0081</c:v>
                </c:pt>
                <c:pt idx="19">
                  <c:v>1804091880848.2986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6357192"/>
        <c:axId val="266357584"/>
      </c:lineChart>
      <c:catAx>
        <c:axId val="266357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66357584"/>
        <c:crosses val="autoZero"/>
        <c:auto val="1"/>
        <c:lblAlgn val="ctr"/>
        <c:lblOffset val="100"/>
        <c:noMultiLvlLbl val="0"/>
      </c:catAx>
      <c:valAx>
        <c:axId val="266357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66357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% Participación CATEGORÍAS</a:t>
            </a:r>
            <a:r>
              <a:rPr lang="es-CO" b="1" baseline="0"/>
              <a:t> E.P.</a:t>
            </a:r>
            <a:endParaRPr lang="es-CO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'Categorías Inversión de E.P.'!$B$14</c:f>
              <c:strCache>
                <c:ptCount val="1"/>
                <c:pt idx="0">
                  <c:v>Apropiación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'Categorías Inversión de E.P.'!$M$13</c:f>
              <c:strCache>
                <c:ptCount val="1"/>
                <c:pt idx="0">
                  <c:v>% Participación</c:v>
                </c:pt>
              </c:strCache>
            </c:strRef>
          </c:cat>
          <c:val>
            <c:numRef>
              <c:f>'Categorías Inversión de E.P.'!$M$14</c:f>
              <c:numCache>
                <c:formatCode>0.00%</c:formatCode>
                <c:ptCount val="1"/>
                <c:pt idx="0">
                  <c:v>2.6782000344631896E-3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F5A-48D1-ABAC-2B2B0094921A}"/>
            </c:ext>
          </c:extLst>
        </c:ser>
        <c:ser>
          <c:idx val="1"/>
          <c:order val="1"/>
          <c:tx>
            <c:strRef>
              <c:f>'Categorías Inversión de E.P.'!$B$15</c:f>
              <c:strCache>
                <c:ptCount val="1"/>
                <c:pt idx="0">
                  <c:v>Estudio y seguimiento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'Categorías Inversión de E.P.'!$M$13</c:f>
              <c:strCache>
                <c:ptCount val="1"/>
                <c:pt idx="0">
                  <c:v>% Participación</c:v>
                </c:pt>
              </c:strCache>
            </c:strRef>
          </c:cat>
          <c:val>
            <c:numRef>
              <c:f>'Categorías Inversión de E.P.'!$M$15</c:f>
              <c:numCache>
                <c:formatCode>0.00%</c:formatCode>
                <c:ptCount val="1"/>
                <c:pt idx="0">
                  <c:v>1.596800167315867E-2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F5A-48D1-ABAC-2B2B0094921A}"/>
            </c:ext>
          </c:extLst>
        </c:ser>
        <c:ser>
          <c:idx val="2"/>
          <c:order val="2"/>
          <c:tx>
            <c:strRef>
              <c:f>'Categorías Inversión de E.P.'!$B$16</c:f>
              <c:strCache>
                <c:ptCount val="1"/>
                <c:pt idx="0">
                  <c:v>Fortalecimiento institucional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'Categorías Inversión de E.P.'!$M$13</c:f>
              <c:strCache>
                <c:ptCount val="1"/>
                <c:pt idx="0">
                  <c:v>% Participación</c:v>
                </c:pt>
              </c:strCache>
            </c:strRef>
          </c:cat>
          <c:val>
            <c:numRef>
              <c:f>'Categorías Inversión de E.P.'!$M$16</c:f>
              <c:numCache>
                <c:formatCode>0.00%</c:formatCode>
                <c:ptCount val="1"/>
                <c:pt idx="0">
                  <c:v>7.7155340601116826E-2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F5A-48D1-ABAC-2B2B0094921A}"/>
            </c:ext>
          </c:extLst>
        </c:ser>
        <c:ser>
          <c:idx val="3"/>
          <c:order val="3"/>
          <c:tx>
            <c:strRef>
              <c:f>'Categorías Inversión de E.P.'!$B$17</c:f>
              <c:strCache>
                <c:ptCount val="1"/>
                <c:pt idx="0">
                  <c:v>Gestión del riesgo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'Categorías Inversión de E.P.'!$M$13</c:f>
              <c:strCache>
                <c:ptCount val="1"/>
                <c:pt idx="0">
                  <c:v>% Participación</c:v>
                </c:pt>
              </c:strCache>
            </c:strRef>
          </c:cat>
          <c:val>
            <c:numRef>
              <c:f>'Categorías Inversión de E.P.'!$M$17</c:f>
              <c:numCache>
                <c:formatCode>0.00%</c:formatCode>
                <c:ptCount val="1"/>
                <c:pt idx="0">
                  <c:v>7.5572411555607389E-3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F5A-48D1-ABAC-2B2B0094921A}"/>
            </c:ext>
          </c:extLst>
        </c:ser>
        <c:ser>
          <c:idx val="4"/>
          <c:order val="4"/>
          <c:tx>
            <c:strRef>
              <c:f>'Categorías Inversión de E.P.'!$B$18</c:f>
              <c:strCache>
                <c:ptCount val="1"/>
                <c:pt idx="0">
                  <c:v>Intervención y desarrollo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'Categorías Inversión de E.P.'!$M$13</c:f>
              <c:strCache>
                <c:ptCount val="1"/>
                <c:pt idx="0">
                  <c:v>% Participación</c:v>
                </c:pt>
              </c:strCache>
            </c:strRef>
          </c:cat>
          <c:val>
            <c:numRef>
              <c:f>'Categorías Inversión de E.P.'!$M$18</c:f>
              <c:numCache>
                <c:formatCode>0.00%</c:formatCode>
                <c:ptCount val="1"/>
                <c:pt idx="0">
                  <c:v>0.83456457518554261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F5A-48D1-ABAC-2B2B0094921A}"/>
            </c:ext>
          </c:extLst>
        </c:ser>
        <c:ser>
          <c:idx val="5"/>
          <c:order val="5"/>
          <c:tx>
            <c:strRef>
              <c:f>'Categorías Inversión de E.P.'!$B$19</c:f>
              <c:strCache>
                <c:ptCount val="1"/>
                <c:pt idx="0">
                  <c:v>Planeación y gestión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'Categorías Inversión de E.P.'!$M$13</c:f>
              <c:strCache>
                <c:ptCount val="1"/>
                <c:pt idx="0">
                  <c:v>% Participación</c:v>
                </c:pt>
              </c:strCache>
            </c:strRef>
          </c:cat>
          <c:val>
            <c:numRef>
              <c:f>'Categorías Inversión de E.P.'!$M$19</c:f>
              <c:numCache>
                <c:formatCode>0.00%</c:formatCode>
                <c:ptCount val="1"/>
                <c:pt idx="0">
                  <c:v>6.2076641350158029E-2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F5A-48D1-ABAC-2B2B00949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5041368"/>
        <c:axId val="265041760"/>
      </c:barChart>
      <c:catAx>
        <c:axId val="265041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65041760"/>
        <c:crosses val="autoZero"/>
        <c:auto val="1"/>
        <c:lblAlgn val="ctr"/>
        <c:lblOffset val="100"/>
        <c:noMultiLvlLbl val="0"/>
      </c:catAx>
      <c:valAx>
        <c:axId val="265041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65041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Recursos</a:t>
            </a:r>
            <a:r>
              <a:rPr lang="es-CO" b="1" baseline="0"/>
              <a:t> POAI</a:t>
            </a:r>
            <a:endParaRPr lang="es-CO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'Históricos POAI'!$C$4</c:f>
              <c:strCache>
                <c:ptCount val="1"/>
                <c:pt idx="0">
                  <c:v>POAI 2009-2017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'Históricos POAI'!$B$5:$B$13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'Históricos POAI'!$C$5:$C$13</c:f>
              <c:numCache>
                <c:formatCode>_-"$"\ * #,##0_-;\-"$"\ * #,##0_-;_-"$"\ * "-"_-;_-@_-</c:formatCode>
                <c:ptCount val="9"/>
                <c:pt idx="0">
                  <c:v>9052675714525.8047</c:v>
                </c:pt>
                <c:pt idx="1">
                  <c:v>8476348874363.3457</c:v>
                </c:pt>
                <c:pt idx="2">
                  <c:v>8416284981568.416</c:v>
                </c:pt>
                <c:pt idx="3">
                  <c:v>8446407787683.3896</c:v>
                </c:pt>
                <c:pt idx="4">
                  <c:v>11131508007152.881</c:v>
                </c:pt>
                <c:pt idx="5">
                  <c:v>11439764277656.838</c:v>
                </c:pt>
                <c:pt idx="6">
                  <c:v>10132310163573.809</c:v>
                </c:pt>
                <c:pt idx="7">
                  <c:v>9086626372536.0723</c:v>
                </c:pt>
                <c:pt idx="8">
                  <c:v>10094361014000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508-4A77-B6CE-ACBD8C1093FF}"/>
            </c:ext>
          </c:extLst>
        </c:ser>
        <c:ser>
          <c:idx val="2"/>
          <c:order val="2"/>
          <c:tx>
            <c:strRef>
              <c:f>'Históricos POAI'!$E$4</c:f>
              <c:strCache>
                <c:ptCount val="1"/>
                <c:pt idx="0">
                  <c:v>POAI 2009-2017 / E.P.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'Históricos POAI'!$B$5:$B$13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'Históricos POAI'!$E$5:$E$13</c:f>
              <c:numCache>
                <c:formatCode>_-"$"\ * #,##0_-;\-"$"\ * #,##0_-;_-"$"\ * "-"_-;_-@_-</c:formatCode>
                <c:ptCount val="9"/>
                <c:pt idx="0">
                  <c:v>2322416505613.0825</c:v>
                </c:pt>
                <c:pt idx="1">
                  <c:v>1525806949068.5715</c:v>
                </c:pt>
                <c:pt idx="2">
                  <c:v>1678083298670.73</c:v>
                </c:pt>
                <c:pt idx="3">
                  <c:v>1699380197884.8645</c:v>
                </c:pt>
                <c:pt idx="4">
                  <c:v>1378546511027.8311</c:v>
                </c:pt>
                <c:pt idx="5">
                  <c:v>2332759817176.8081</c:v>
                </c:pt>
                <c:pt idx="6">
                  <c:v>1187758602673.8293</c:v>
                </c:pt>
                <c:pt idx="7">
                  <c:v>1497339427408.4148</c:v>
                </c:pt>
                <c:pt idx="8">
                  <c:v>1562914246000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508-4A77-B6CE-ACBD8C1093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042544"/>
        <c:axId val="265042936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'Históricos POAI'!$B$4</c15:sqref>
                        </c15:formulaRef>
                      </c:ext>
                    </c:extLst>
                    <c:strCache>
                      <c:ptCount val="1"/>
                      <c:pt idx="0">
                        <c:v>Años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'Históricos POAI'!$B$5:$B$13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2009</c:v>
                      </c:pt>
                      <c:pt idx="1">
                        <c:v>2010</c:v>
                      </c:pt>
                      <c:pt idx="2">
                        <c:v>2011</c:v>
                      </c:pt>
                      <c:pt idx="3">
                        <c:v>2012</c:v>
                      </c:pt>
                      <c:pt idx="4">
                        <c:v>2013</c:v>
                      </c:pt>
                      <c:pt idx="5">
                        <c:v>2014</c:v>
                      </c:pt>
                      <c:pt idx="6">
                        <c:v>2015</c:v>
                      </c:pt>
                      <c:pt idx="7">
                        <c:v>2016</c:v>
                      </c:pt>
                      <c:pt idx="8">
                        <c:v>2017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'Históricos POAI'!$B$5:$B$13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2009</c:v>
                      </c:pt>
                      <c:pt idx="1">
                        <c:v>2010</c:v>
                      </c:pt>
                      <c:pt idx="2">
                        <c:v>2011</c:v>
                      </c:pt>
                      <c:pt idx="3">
                        <c:v>2012</c:v>
                      </c:pt>
                      <c:pt idx="4">
                        <c:v>2013</c:v>
                      </c:pt>
                      <c:pt idx="5">
                        <c:v>2014</c:v>
                      </c:pt>
                      <c:pt idx="6">
                        <c:v>2015</c:v>
                      </c:pt>
                      <c:pt idx="7">
                        <c:v>2016</c:v>
                      </c:pt>
                      <c:pt idx="8">
                        <c:v>2017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2-4508-4A77-B6CE-ACBD8C1093FF}"/>
                  </c:ext>
                </c:extLst>
              </c15:ser>
            </c15:filteredLineSeries>
          </c:ext>
        </c:extLst>
      </c:lineChart>
      <c:catAx>
        <c:axId val="26504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65042936"/>
        <c:crosses val="autoZero"/>
        <c:auto val="1"/>
        <c:lblAlgn val="ctr"/>
        <c:lblOffset val="100"/>
        <c:noMultiLvlLbl val="0"/>
      </c:catAx>
      <c:valAx>
        <c:axId val="265042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\ * #,##0_-;\-&quot;$&quot;\ * #,##0_-;_-&quot;$&quot;\ 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65042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% Var.</a:t>
            </a:r>
            <a:r>
              <a:rPr lang="es-CO" b="1" baseline="0"/>
              <a:t> </a:t>
            </a:r>
            <a:r>
              <a:rPr lang="es-CO" b="1"/>
              <a:t>Recursos</a:t>
            </a:r>
            <a:r>
              <a:rPr lang="es-CO" b="1" baseline="0"/>
              <a:t> POAI</a:t>
            </a:r>
            <a:endParaRPr lang="es-CO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'Históricos POAI'!$D$4</c:f>
              <c:strCache>
                <c:ptCount val="1"/>
                <c:pt idx="0">
                  <c:v>% Var. POAI 2009-2017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'Históricos POAI'!$B$5:$B$13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'Históricos POAI'!$D$5:$D$13</c:f>
              <c:numCache>
                <c:formatCode>0.00%</c:formatCode>
                <c:ptCount val="9"/>
                <c:pt idx="0">
                  <c:v>0</c:v>
                </c:pt>
                <c:pt idx="1">
                  <c:v>-6.3663701024625485E-2</c:v>
                </c:pt>
                <c:pt idx="2">
                  <c:v>-7.0860571792404903E-3</c:v>
                </c:pt>
                <c:pt idx="3">
                  <c:v>3.579109569239014E-3</c:v>
                </c:pt>
                <c:pt idx="4">
                  <c:v>0.31789848264074139</c:v>
                </c:pt>
                <c:pt idx="5">
                  <c:v>2.7692229148636338E-2</c:v>
                </c:pt>
                <c:pt idx="6">
                  <c:v>-0.11429030199832313</c:v>
                </c:pt>
                <c:pt idx="7">
                  <c:v>-0.10320289984775877</c:v>
                </c:pt>
                <c:pt idx="8">
                  <c:v>0.11090305688255886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806-4D80-A4F7-CF64B6F44827}"/>
            </c:ext>
          </c:extLst>
        </c:ser>
        <c:ser>
          <c:idx val="2"/>
          <c:order val="2"/>
          <c:tx>
            <c:strRef>
              <c:f>'[1]Históricos POAI'!$F$4</c:f>
              <c:strCache>
                <c:ptCount val="1"/>
                <c:pt idx="0">
                  <c:v>#¡REF!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'[1]Históricos POAI'!$B$5:$B$13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'[1]Históricos POAI'!$F$5:$F$13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806-4D80-A4F7-CF64B6F448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684240"/>
        <c:axId val="265684632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'Históricos POAI'!$B$4</c15:sqref>
                        </c15:formulaRef>
                      </c:ext>
                    </c:extLst>
                    <c:strCache>
                      <c:ptCount val="1"/>
                      <c:pt idx="0">
                        <c:v>Años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'Históricos POAI'!$B$5:$B$13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2009</c:v>
                      </c:pt>
                      <c:pt idx="1">
                        <c:v>2010</c:v>
                      </c:pt>
                      <c:pt idx="2">
                        <c:v>2011</c:v>
                      </c:pt>
                      <c:pt idx="3">
                        <c:v>2012</c:v>
                      </c:pt>
                      <c:pt idx="4">
                        <c:v>2013</c:v>
                      </c:pt>
                      <c:pt idx="5">
                        <c:v>2014</c:v>
                      </c:pt>
                      <c:pt idx="6">
                        <c:v>2015</c:v>
                      </c:pt>
                      <c:pt idx="7">
                        <c:v>2016</c:v>
                      </c:pt>
                      <c:pt idx="8">
                        <c:v>2017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'Históricos POAI'!$B$5:$B$13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2009</c:v>
                      </c:pt>
                      <c:pt idx="1">
                        <c:v>2010</c:v>
                      </c:pt>
                      <c:pt idx="2">
                        <c:v>2011</c:v>
                      </c:pt>
                      <c:pt idx="3">
                        <c:v>2012</c:v>
                      </c:pt>
                      <c:pt idx="4">
                        <c:v>2013</c:v>
                      </c:pt>
                      <c:pt idx="5">
                        <c:v>2014</c:v>
                      </c:pt>
                      <c:pt idx="6">
                        <c:v>2015</c:v>
                      </c:pt>
                      <c:pt idx="7">
                        <c:v>2016</c:v>
                      </c:pt>
                      <c:pt idx="8">
                        <c:v>2017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2-3806-4D80-A4F7-CF64B6F44827}"/>
                  </c:ext>
                </c:extLst>
              </c15:ser>
            </c15:filteredLineSeries>
          </c:ext>
        </c:extLst>
      </c:lineChart>
      <c:catAx>
        <c:axId val="265684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65684632"/>
        <c:crosses val="autoZero"/>
        <c:auto val="1"/>
        <c:lblAlgn val="ctr"/>
        <c:lblOffset val="100"/>
        <c:noMultiLvlLbl val="0"/>
      </c:catAx>
      <c:valAx>
        <c:axId val="265684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65684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% Participación POAI</a:t>
            </a:r>
            <a:r>
              <a:rPr lang="en-US" b="1" baseline="0"/>
              <a:t> E.P.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4"/>
          <c:tx>
            <c:strRef>
              <c:f>'[1]Históricos POAI'!$F$4</c:f>
              <c:strCache>
                <c:ptCount val="1"/>
                <c:pt idx="0">
                  <c:v>#¡REF!</c:v>
                </c:pt>
              </c:strCache>
              <c:extLst xmlns:c15="http://schemas.microsoft.com/office/drawing/2012/chart" xmlns:c16r2="http://schemas.microsoft.com/office/drawing/2015/06/chart"/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'[1]Históricos POAI'!$B$5:$B$13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  <c:extLst xmlns:c15="http://schemas.microsoft.com/office/drawing/2012/chart" xmlns:c16r2="http://schemas.microsoft.com/office/drawing/2015/06/chart"/>
            </c:numRef>
          </c:cat>
          <c:val>
            <c:numRef>
              <c:f>'[1]Históricos POAI'!$F$5:$F$13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  <c:extLst xmlns:c15="http://schemas.microsoft.com/office/drawing/2012/chart" xmlns:c16r2="http://schemas.microsoft.com/office/drawing/2015/06/chart"/>
            </c:numRef>
          </c:val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5-03E5-4F63-BA95-00351A598BF5}"/>
            </c:ext>
          </c:extLst>
        </c:ser>
        <c:ser>
          <c:idx val="5"/>
          <c:order val="5"/>
          <c:tx>
            <c:strRef>
              <c:f>'Históricos POAI'!$G$4</c:f>
              <c:strCache>
                <c:ptCount val="1"/>
                <c:pt idx="0">
                  <c:v>% Participación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'Históricos POAI'!$B$5:$B$13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'Históricos POAI'!$G$5:$G$13</c:f>
              <c:numCache>
                <c:formatCode>0.00%</c:formatCode>
                <c:ptCount val="9"/>
                <c:pt idx="0">
                  <c:v>0.25654475857193948</c:v>
                </c:pt>
                <c:pt idx="1">
                  <c:v>0.1800075683155708</c:v>
                </c:pt>
                <c:pt idx="2">
                  <c:v>0.19938527537336442</c:v>
                </c:pt>
                <c:pt idx="3">
                  <c:v>0.20119561363860652</c:v>
                </c:pt>
                <c:pt idx="4">
                  <c:v>0.12384184695748367</c:v>
                </c:pt>
                <c:pt idx="5">
                  <c:v>0.2039167731570268</c:v>
                </c:pt>
                <c:pt idx="6">
                  <c:v>0.11722485627649698</c:v>
                </c:pt>
                <c:pt idx="7">
                  <c:v>0.16478496705158444</c:v>
                </c:pt>
                <c:pt idx="8">
                  <c:v>0.15483042897241084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E5-4F63-BA95-00351A598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5685416"/>
        <c:axId val="265685808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'Históricos POAI'!$B$4</c15:sqref>
                        </c15:formulaRef>
                      </c:ext>
                    </c:extLst>
                    <c:strCache>
                      <c:ptCount val="1"/>
                      <c:pt idx="0">
                        <c:v>Años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'Históricos POAI'!$B$5:$B$13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2009</c:v>
                      </c:pt>
                      <c:pt idx="1">
                        <c:v>2010</c:v>
                      </c:pt>
                      <c:pt idx="2">
                        <c:v>2011</c:v>
                      </c:pt>
                      <c:pt idx="3">
                        <c:v>2012</c:v>
                      </c:pt>
                      <c:pt idx="4">
                        <c:v>2013</c:v>
                      </c:pt>
                      <c:pt idx="5">
                        <c:v>2014</c:v>
                      </c:pt>
                      <c:pt idx="6">
                        <c:v>2015</c:v>
                      </c:pt>
                      <c:pt idx="7">
                        <c:v>2016</c:v>
                      </c:pt>
                      <c:pt idx="8">
                        <c:v>2017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'Históricos POAI'!$B$5:$B$13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2009</c:v>
                      </c:pt>
                      <c:pt idx="1">
                        <c:v>2010</c:v>
                      </c:pt>
                      <c:pt idx="2">
                        <c:v>2011</c:v>
                      </c:pt>
                      <c:pt idx="3">
                        <c:v>2012</c:v>
                      </c:pt>
                      <c:pt idx="4">
                        <c:v>2013</c:v>
                      </c:pt>
                      <c:pt idx="5">
                        <c:v>2014</c:v>
                      </c:pt>
                      <c:pt idx="6">
                        <c:v>2015</c:v>
                      </c:pt>
                      <c:pt idx="7">
                        <c:v>2016</c:v>
                      </c:pt>
                      <c:pt idx="8">
                        <c:v>2017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1-03E5-4F63-BA95-00351A598BF5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'Históricos POAI'!$C$4</c15:sqref>
                        </c15:formulaRef>
                      </c:ext>
                    </c:extLst>
                    <c:strCache>
                      <c:ptCount val="1"/>
                      <c:pt idx="0">
                        <c:v>POAI 2009-2017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'Históricos POAI'!$B$5:$B$13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2009</c:v>
                      </c:pt>
                      <c:pt idx="1">
                        <c:v>2010</c:v>
                      </c:pt>
                      <c:pt idx="2">
                        <c:v>2011</c:v>
                      </c:pt>
                      <c:pt idx="3">
                        <c:v>2012</c:v>
                      </c:pt>
                      <c:pt idx="4">
                        <c:v>2013</c:v>
                      </c:pt>
                      <c:pt idx="5">
                        <c:v>2014</c:v>
                      </c:pt>
                      <c:pt idx="6">
                        <c:v>2015</c:v>
                      </c:pt>
                      <c:pt idx="7">
                        <c:v>2016</c:v>
                      </c:pt>
                      <c:pt idx="8">
                        <c:v>2017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'Históricos POAI'!$C$5:$C$13</c15:sqref>
                        </c15:formulaRef>
                      </c:ext>
                    </c:extLst>
                    <c:numCache>
                      <c:formatCode>_-"$"\ * #,##0_-;\-"$"\ * #,##0_-;_-"$"\ * "-"_-;_-@_-</c:formatCode>
                      <c:ptCount val="9"/>
                      <c:pt idx="0">
                        <c:v>9052675714525.8047</c:v>
                      </c:pt>
                      <c:pt idx="1">
                        <c:v>8476348874363.3457</c:v>
                      </c:pt>
                      <c:pt idx="2">
                        <c:v>8416284981568.416</c:v>
                      </c:pt>
                      <c:pt idx="3">
                        <c:v>8446407787683.3896</c:v>
                      </c:pt>
                      <c:pt idx="4">
                        <c:v>11131508007152.881</c:v>
                      </c:pt>
                      <c:pt idx="5">
                        <c:v>11439764277656.838</c:v>
                      </c:pt>
                      <c:pt idx="6">
                        <c:v>10132310163573.809</c:v>
                      </c:pt>
                      <c:pt idx="7">
                        <c:v>9086626372536.0723</c:v>
                      </c:pt>
                      <c:pt idx="8">
                        <c:v>10094361014000</c:v>
                      </c:pt>
                    </c:numCache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2-03E5-4F63-BA95-00351A598BF5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'Históricos POAI'!$D$4</c15:sqref>
                        </c15:formulaRef>
                      </c:ext>
                    </c:extLst>
                    <c:strCache>
                      <c:ptCount val="1"/>
                      <c:pt idx="0">
                        <c:v>% Var. POAI 2009-2017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'Históricos POAI'!$B$5:$B$13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2009</c:v>
                      </c:pt>
                      <c:pt idx="1">
                        <c:v>2010</c:v>
                      </c:pt>
                      <c:pt idx="2">
                        <c:v>2011</c:v>
                      </c:pt>
                      <c:pt idx="3">
                        <c:v>2012</c:v>
                      </c:pt>
                      <c:pt idx="4">
                        <c:v>2013</c:v>
                      </c:pt>
                      <c:pt idx="5">
                        <c:v>2014</c:v>
                      </c:pt>
                      <c:pt idx="6">
                        <c:v>2015</c:v>
                      </c:pt>
                      <c:pt idx="7">
                        <c:v>2016</c:v>
                      </c:pt>
                      <c:pt idx="8">
                        <c:v>2017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'Históricos POAI'!$D$5:$D$13</c15:sqref>
                        </c15:formulaRef>
                      </c:ext>
                    </c:extLst>
                    <c:numCache>
                      <c:formatCode>0.00%</c:formatCode>
                      <c:ptCount val="9"/>
                      <c:pt idx="0">
                        <c:v>0</c:v>
                      </c:pt>
                      <c:pt idx="1">
                        <c:v>-6.3663701024625485E-2</c:v>
                      </c:pt>
                      <c:pt idx="2">
                        <c:v>-7.0860571792404903E-3</c:v>
                      </c:pt>
                      <c:pt idx="3">
                        <c:v>3.579109569239014E-3</c:v>
                      </c:pt>
                      <c:pt idx="4">
                        <c:v>0.31789848264074139</c:v>
                      </c:pt>
                      <c:pt idx="5">
                        <c:v>2.7692229148636338E-2</c:v>
                      </c:pt>
                      <c:pt idx="6">
                        <c:v>-0.11429030199832313</c:v>
                      </c:pt>
                      <c:pt idx="7">
                        <c:v>-0.10320289984775877</c:v>
                      </c:pt>
                      <c:pt idx="8">
                        <c:v>0.11090305688255886</c:v>
                      </c:pt>
                    </c:numCache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3-03E5-4F63-BA95-00351A598BF5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'Históricos POAI'!$E$4</c15:sqref>
                        </c15:formulaRef>
                      </c:ext>
                    </c:extLst>
                    <c:strCache>
                      <c:ptCount val="1"/>
                      <c:pt idx="0">
                        <c:v>POAI 2009-2017 / E.P.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'Históricos POAI'!$B$5:$B$13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2009</c:v>
                      </c:pt>
                      <c:pt idx="1">
                        <c:v>2010</c:v>
                      </c:pt>
                      <c:pt idx="2">
                        <c:v>2011</c:v>
                      </c:pt>
                      <c:pt idx="3">
                        <c:v>2012</c:v>
                      </c:pt>
                      <c:pt idx="4">
                        <c:v>2013</c:v>
                      </c:pt>
                      <c:pt idx="5">
                        <c:v>2014</c:v>
                      </c:pt>
                      <c:pt idx="6">
                        <c:v>2015</c:v>
                      </c:pt>
                      <c:pt idx="7">
                        <c:v>2016</c:v>
                      </c:pt>
                      <c:pt idx="8">
                        <c:v>2017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'Históricos POAI'!$E$5:$E$13</c15:sqref>
                        </c15:formulaRef>
                      </c:ext>
                    </c:extLst>
                    <c:numCache>
                      <c:formatCode>_-"$"\ * #,##0_-;\-"$"\ * #,##0_-;_-"$"\ * "-"_-;_-@_-</c:formatCode>
                      <c:ptCount val="9"/>
                      <c:pt idx="0">
                        <c:v>2322416505613.0825</c:v>
                      </c:pt>
                      <c:pt idx="1">
                        <c:v>1525806949068.5715</c:v>
                      </c:pt>
                      <c:pt idx="2">
                        <c:v>1678083298670.73</c:v>
                      </c:pt>
                      <c:pt idx="3">
                        <c:v>1699380197884.8645</c:v>
                      </c:pt>
                      <c:pt idx="4">
                        <c:v>1378546511027.8311</c:v>
                      </c:pt>
                      <c:pt idx="5">
                        <c:v>2332759817176.8081</c:v>
                      </c:pt>
                      <c:pt idx="6">
                        <c:v>1187758602673.8293</c:v>
                      </c:pt>
                      <c:pt idx="7">
                        <c:v>1497339427408.4148</c:v>
                      </c:pt>
                      <c:pt idx="8">
                        <c:v>1562914246000</c:v>
                      </c:pt>
                    </c:numCache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4-03E5-4F63-BA95-00351A598BF5}"/>
                  </c:ext>
                </c:extLst>
              </c15:ser>
            </c15:filteredBarSeries>
          </c:ext>
        </c:extLst>
      </c:barChart>
      <c:catAx>
        <c:axId val="265685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65685808"/>
        <c:crosses val="autoZero"/>
        <c:auto val="1"/>
        <c:lblAlgn val="ctr"/>
        <c:lblOffset val="100"/>
        <c:noMultiLvlLbl val="0"/>
      </c:catAx>
      <c:valAx>
        <c:axId val="265685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65685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Ingresos</a:t>
            </a:r>
            <a:r>
              <a:rPr lang="en-US" b="1" baseline="0"/>
              <a:t> POAI Proyectados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Proyección_Ingresos!$B$6</c:f>
              <c:strCache>
                <c:ptCount val="1"/>
                <c:pt idx="0">
                  <c:v>INGRESOS POAI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Proyección_Ingresos!$C$5:$W$5</c:f>
              <c:numCache>
                <c:formatCode>General</c:formatCode>
                <c:ptCount val="21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</c:numCache>
            </c:numRef>
          </c:cat>
          <c:val>
            <c:numRef>
              <c:f>Proyección_Ingresos!$C$6:$W$6</c:f>
              <c:numCache>
                <c:formatCode>_-"$"\ * #,##0_-;\-"$"\ * #,##0_-;_-"$"\ * "-"_-;_-@_-</c:formatCode>
                <c:ptCount val="21"/>
                <c:pt idx="0">
                  <c:v>10094361014000</c:v>
                </c:pt>
                <c:pt idx="1">
                  <c:v>10447663649490</c:v>
                </c:pt>
                <c:pt idx="2">
                  <c:v>10813331877222.148</c:v>
                </c:pt>
                <c:pt idx="3">
                  <c:v>11191798492924.922</c:v>
                </c:pt>
                <c:pt idx="4">
                  <c:v>11583511440177.293</c:v>
                </c:pt>
                <c:pt idx="5">
                  <c:v>11988934340583.498</c:v>
                </c:pt>
                <c:pt idx="6">
                  <c:v>12408547042503.92</c:v>
                </c:pt>
                <c:pt idx="7">
                  <c:v>12842846188991.557</c:v>
                </c:pt>
                <c:pt idx="8">
                  <c:v>13292345805606.26</c:v>
                </c:pt>
                <c:pt idx="9">
                  <c:v>13757577908802.479</c:v>
                </c:pt>
                <c:pt idx="10">
                  <c:v>14239093135610.564</c:v>
                </c:pt>
                <c:pt idx="11">
                  <c:v>14737461395356.934</c:v>
                </c:pt>
                <c:pt idx="12">
                  <c:v>15253272544194.426</c:v>
                </c:pt>
                <c:pt idx="13">
                  <c:v>15787137083241.229</c:v>
                </c:pt>
                <c:pt idx="14">
                  <c:v>16339686881154.67</c:v>
                </c:pt>
                <c:pt idx="15">
                  <c:v>16911575921995.082</c:v>
                </c:pt>
                <c:pt idx="16">
                  <c:v>17503481079264.908</c:v>
                </c:pt>
                <c:pt idx="17">
                  <c:v>18116102917039.18</c:v>
                </c:pt>
                <c:pt idx="18">
                  <c:v>18750166519135.551</c:v>
                </c:pt>
                <c:pt idx="19">
                  <c:v>19406422347305.293</c:v>
                </c:pt>
                <c:pt idx="20">
                  <c:v>20085647129460.977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B4F-4FF8-9E73-80A176FAB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686984"/>
        <c:axId val="265687376"/>
      </c:lineChart>
      <c:catAx>
        <c:axId val="265686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65687376"/>
        <c:crosses val="autoZero"/>
        <c:auto val="1"/>
        <c:lblAlgn val="ctr"/>
        <c:lblOffset val="100"/>
        <c:noMultiLvlLbl val="0"/>
      </c:catAx>
      <c:valAx>
        <c:axId val="265687376"/>
        <c:scaling>
          <c:orientation val="minMax"/>
          <c:min val="500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\ * #,##0_-;\-&quot;$&quot;\ * #,##0_-;_-&quot;$&quot;\ 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65686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 ISU E.P.</a:t>
            </a:r>
            <a:r>
              <a:rPr lang="en-US" b="1" baseline="0"/>
              <a:t> Proyectados 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Proyección_Ingresos!$B$14</c:f>
              <c:strCache>
                <c:ptCount val="1"/>
                <c:pt idx="0">
                  <c:v>TOTAL ISU E.P.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Proyección_Ingresos!$C$5:$W$5</c:f>
              <c:numCache>
                <c:formatCode>General</c:formatCode>
                <c:ptCount val="21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</c:numCache>
            </c:numRef>
          </c:cat>
          <c:val>
            <c:numRef>
              <c:f>Proyección_Ingresos!$C$14:$W$14</c:f>
              <c:numCache>
                <c:formatCode>_-"$"\ * #,##0_-;\-"$"\ * #,##0_-;_-"$"\ * "-"_-;_-@_-</c:formatCode>
                <c:ptCount val="21"/>
                <c:pt idx="0">
                  <c:v>2523590253500</c:v>
                </c:pt>
                <c:pt idx="1">
                  <c:v>2611915912372.5</c:v>
                </c:pt>
                <c:pt idx="2">
                  <c:v>2703332969305.5371</c:v>
                </c:pt>
                <c:pt idx="3">
                  <c:v>2797949623231.2305</c:v>
                </c:pt>
                <c:pt idx="4">
                  <c:v>2895877860044.3232</c:v>
                </c:pt>
                <c:pt idx="5">
                  <c:v>2997233585145.8745</c:v>
                </c:pt>
                <c:pt idx="6">
                  <c:v>3102136760625.98</c:v>
                </c:pt>
                <c:pt idx="7">
                  <c:v>3210711547247.8892</c:v>
                </c:pt>
                <c:pt idx="8">
                  <c:v>3323086451401.5649</c:v>
                </c:pt>
                <c:pt idx="9">
                  <c:v>3439394477200.6196</c:v>
                </c:pt>
                <c:pt idx="10">
                  <c:v>3559773283902.6411</c:v>
                </c:pt>
                <c:pt idx="11">
                  <c:v>3684365348839.2334</c:v>
                </c:pt>
                <c:pt idx="12">
                  <c:v>3813318136048.6064</c:v>
                </c:pt>
                <c:pt idx="13">
                  <c:v>3946784270810.3071</c:v>
                </c:pt>
                <c:pt idx="14">
                  <c:v>4084921720288.6675</c:v>
                </c:pt>
                <c:pt idx="15">
                  <c:v>4227893980498.7705</c:v>
                </c:pt>
                <c:pt idx="16">
                  <c:v>4375870269816.2271</c:v>
                </c:pt>
                <c:pt idx="17">
                  <c:v>4529025729259.7949</c:v>
                </c:pt>
                <c:pt idx="18">
                  <c:v>4687541629783.8877</c:v>
                </c:pt>
                <c:pt idx="19">
                  <c:v>4851605586826.3232</c:v>
                </c:pt>
                <c:pt idx="20">
                  <c:v>5021411782365.2441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931-4514-ACEE-42C4611D41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819904"/>
        <c:axId val="265820296"/>
      </c:lineChart>
      <c:catAx>
        <c:axId val="265819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65820296"/>
        <c:crosses val="autoZero"/>
        <c:auto val="1"/>
        <c:lblAlgn val="ctr"/>
        <c:lblOffset val="100"/>
        <c:noMultiLvlLbl val="0"/>
      </c:catAx>
      <c:valAx>
        <c:axId val="265820296"/>
        <c:scaling>
          <c:orientation val="minMax"/>
          <c:min val="60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\ * #,##0_-;\-&quot;$&quot;\ * #,##0_-;_-&quot;$&quot;\ 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65819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ISU (PDEP) Proyectados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Proyección_Ingresos!$B$22</c:f>
              <c:strCache>
                <c:ptCount val="1"/>
                <c:pt idx="0">
                  <c:v>TOTAL ISU (PDEP)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Proyección_Ingresos!$C$5:$W$5</c:f>
              <c:numCache>
                <c:formatCode>General</c:formatCode>
                <c:ptCount val="21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</c:numCache>
            </c:numRef>
          </c:cat>
          <c:val>
            <c:numRef>
              <c:f>Proyección_Ingresos!$C$22:$W$22</c:f>
              <c:numCache>
                <c:formatCode>_-"$"\ * #,##0_-;\-"$"\ * #,##0_-;_-"$"\ * "-"_-;_-@_-</c:formatCode>
                <c:ptCount val="21"/>
                <c:pt idx="0">
                  <c:v>1749944232795.2307</c:v>
                </c:pt>
                <c:pt idx="1">
                  <c:v>1811192280943.064</c:v>
                </c:pt>
                <c:pt idx="2">
                  <c:v>1874584010776.0708</c:v>
                </c:pt>
                <c:pt idx="3">
                  <c:v>1940194451153.2329</c:v>
                </c:pt>
                <c:pt idx="4">
                  <c:v>2008101256943.5959</c:v>
                </c:pt>
                <c:pt idx="5">
                  <c:v>2078384800936.6218</c:v>
                </c:pt>
                <c:pt idx="6">
                  <c:v>2151128268969.4033</c:v>
                </c:pt>
                <c:pt idx="7">
                  <c:v>2226417758383.3325</c:v>
                </c:pt>
                <c:pt idx="8">
                  <c:v>2304342379926.749</c:v>
                </c:pt>
                <c:pt idx="9">
                  <c:v>2384994363224.1851</c:v>
                </c:pt>
                <c:pt idx="10">
                  <c:v>2468469165937.0312</c:v>
                </c:pt>
                <c:pt idx="11">
                  <c:v>2554865586744.8271</c:v>
                </c:pt>
                <c:pt idx="12">
                  <c:v>2644285882280.896</c:v>
                </c:pt>
                <c:pt idx="13">
                  <c:v>2736835888160.7271</c:v>
                </c:pt>
                <c:pt idx="14">
                  <c:v>2832625144246.3525</c:v>
                </c:pt>
                <c:pt idx="15">
                  <c:v>2931767024294.9746</c:v>
                </c:pt>
                <c:pt idx="16">
                  <c:v>3034378870145.2983</c:v>
                </c:pt>
                <c:pt idx="17">
                  <c:v>3140582130600.3838</c:v>
                </c:pt>
                <c:pt idx="18">
                  <c:v>3250502505171.397</c:v>
                </c:pt>
                <c:pt idx="19">
                  <c:v>3364270092852.3955</c:v>
                </c:pt>
                <c:pt idx="20">
                  <c:v>3482019546102.229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734-448B-BE4F-06807FD82C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686592"/>
        <c:axId val="265821080"/>
      </c:lineChart>
      <c:catAx>
        <c:axId val="265686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65821080"/>
        <c:crosses val="autoZero"/>
        <c:auto val="1"/>
        <c:lblAlgn val="ctr"/>
        <c:lblOffset val="100"/>
        <c:noMultiLvlLbl val="0"/>
      </c:catAx>
      <c:valAx>
        <c:axId val="26582108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\ * #,##0_-;\-&quot;$&quot;\ * #,##0_-;_-&quot;$&quot;\ 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65686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Ingresos</a:t>
            </a:r>
            <a:r>
              <a:rPr lang="en-US" b="1" baseline="0"/>
              <a:t> Proyectados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Proyección_Ingresos!$B$6</c:f>
              <c:strCache>
                <c:ptCount val="1"/>
                <c:pt idx="0">
                  <c:v>INGRESOS POAI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Proyección_Ingresos!$C$5:$W$5</c:f>
              <c:numCache>
                <c:formatCode>General</c:formatCode>
                <c:ptCount val="21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</c:numCache>
            </c:numRef>
          </c:cat>
          <c:val>
            <c:numRef>
              <c:f>Proyección_Ingresos!$C$6:$W$6</c:f>
              <c:numCache>
                <c:formatCode>_-"$"\ * #,##0_-;\-"$"\ * #,##0_-;_-"$"\ * "-"_-;_-@_-</c:formatCode>
                <c:ptCount val="21"/>
                <c:pt idx="0">
                  <c:v>10094361014000</c:v>
                </c:pt>
                <c:pt idx="1">
                  <c:v>10447663649490</c:v>
                </c:pt>
                <c:pt idx="2">
                  <c:v>10813331877222.148</c:v>
                </c:pt>
                <c:pt idx="3">
                  <c:v>11191798492924.922</c:v>
                </c:pt>
                <c:pt idx="4">
                  <c:v>11583511440177.293</c:v>
                </c:pt>
                <c:pt idx="5">
                  <c:v>11988934340583.498</c:v>
                </c:pt>
                <c:pt idx="6">
                  <c:v>12408547042503.92</c:v>
                </c:pt>
                <c:pt idx="7">
                  <c:v>12842846188991.557</c:v>
                </c:pt>
                <c:pt idx="8">
                  <c:v>13292345805606.26</c:v>
                </c:pt>
                <c:pt idx="9">
                  <c:v>13757577908802.479</c:v>
                </c:pt>
                <c:pt idx="10">
                  <c:v>14239093135610.564</c:v>
                </c:pt>
                <c:pt idx="11">
                  <c:v>14737461395356.934</c:v>
                </c:pt>
                <c:pt idx="12">
                  <c:v>15253272544194.426</c:v>
                </c:pt>
                <c:pt idx="13">
                  <c:v>15787137083241.229</c:v>
                </c:pt>
                <c:pt idx="14">
                  <c:v>16339686881154.67</c:v>
                </c:pt>
                <c:pt idx="15">
                  <c:v>16911575921995.082</c:v>
                </c:pt>
                <c:pt idx="16">
                  <c:v>17503481079264.908</c:v>
                </c:pt>
                <c:pt idx="17">
                  <c:v>18116102917039.18</c:v>
                </c:pt>
                <c:pt idx="18">
                  <c:v>18750166519135.551</c:v>
                </c:pt>
                <c:pt idx="19">
                  <c:v>19406422347305.293</c:v>
                </c:pt>
                <c:pt idx="20">
                  <c:v>20085647129460.977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020-48B0-AA29-F9CA05FC5663}"/>
            </c:ext>
          </c:extLst>
        </c:ser>
        <c:ser>
          <c:idx val="2"/>
          <c:order val="1"/>
          <c:tx>
            <c:strRef>
              <c:f>Proyección_Ingresos!$B$14</c:f>
              <c:strCache>
                <c:ptCount val="1"/>
                <c:pt idx="0">
                  <c:v>TOTAL ISU E.P.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Proyección_Ingresos!$C$5:$W$5</c:f>
              <c:numCache>
                <c:formatCode>General</c:formatCode>
                <c:ptCount val="21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</c:numCache>
            </c:numRef>
          </c:cat>
          <c:val>
            <c:numRef>
              <c:f>Proyección_Ingresos!$C$14:$W$14</c:f>
              <c:numCache>
                <c:formatCode>_-"$"\ * #,##0_-;\-"$"\ * #,##0_-;_-"$"\ * "-"_-;_-@_-</c:formatCode>
                <c:ptCount val="21"/>
                <c:pt idx="0">
                  <c:v>2523590253500</c:v>
                </c:pt>
                <c:pt idx="1">
                  <c:v>2611915912372.5</c:v>
                </c:pt>
                <c:pt idx="2">
                  <c:v>2703332969305.5371</c:v>
                </c:pt>
                <c:pt idx="3">
                  <c:v>2797949623231.2305</c:v>
                </c:pt>
                <c:pt idx="4">
                  <c:v>2895877860044.3232</c:v>
                </c:pt>
                <c:pt idx="5">
                  <c:v>2997233585145.8745</c:v>
                </c:pt>
                <c:pt idx="6">
                  <c:v>3102136760625.98</c:v>
                </c:pt>
                <c:pt idx="7">
                  <c:v>3210711547247.8892</c:v>
                </c:pt>
                <c:pt idx="8">
                  <c:v>3323086451401.5649</c:v>
                </c:pt>
                <c:pt idx="9">
                  <c:v>3439394477200.6196</c:v>
                </c:pt>
                <c:pt idx="10">
                  <c:v>3559773283902.6411</c:v>
                </c:pt>
                <c:pt idx="11">
                  <c:v>3684365348839.2334</c:v>
                </c:pt>
                <c:pt idx="12">
                  <c:v>3813318136048.6064</c:v>
                </c:pt>
                <c:pt idx="13">
                  <c:v>3946784270810.3071</c:v>
                </c:pt>
                <c:pt idx="14">
                  <c:v>4084921720288.6675</c:v>
                </c:pt>
                <c:pt idx="15">
                  <c:v>4227893980498.7705</c:v>
                </c:pt>
                <c:pt idx="16">
                  <c:v>4375870269816.2271</c:v>
                </c:pt>
                <c:pt idx="17">
                  <c:v>4529025729259.7949</c:v>
                </c:pt>
                <c:pt idx="18">
                  <c:v>4687541629783.8877</c:v>
                </c:pt>
                <c:pt idx="19">
                  <c:v>4851605586826.3232</c:v>
                </c:pt>
                <c:pt idx="20">
                  <c:v>5021411782365.2441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020-48B0-AA29-F9CA05FC5663}"/>
            </c:ext>
          </c:extLst>
        </c:ser>
        <c:ser>
          <c:idx val="0"/>
          <c:order val="2"/>
          <c:tx>
            <c:strRef>
              <c:f>Proyección_Ingresos!$B$22</c:f>
              <c:strCache>
                <c:ptCount val="1"/>
                <c:pt idx="0">
                  <c:v>TOTAL ISU (PDEP)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Proyección_Ingresos!$C$5:$W$5</c:f>
              <c:numCache>
                <c:formatCode>General</c:formatCode>
                <c:ptCount val="21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</c:numCache>
            </c:numRef>
          </c:cat>
          <c:val>
            <c:numRef>
              <c:f>Proyección_Ingresos!$C$22:$W$22</c:f>
              <c:numCache>
                <c:formatCode>_-"$"\ * #,##0_-;\-"$"\ * #,##0_-;_-"$"\ * "-"_-;_-@_-</c:formatCode>
                <c:ptCount val="21"/>
                <c:pt idx="0">
                  <c:v>1749944232795.2307</c:v>
                </c:pt>
                <c:pt idx="1">
                  <c:v>1811192280943.064</c:v>
                </c:pt>
                <c:pt idx="2">
                  <c:v>1874584010776.0708</c:v>
                </c:pt>
                <c:pt idx="3">
                  <c:v>1940194451153.2329</c:v>
                </c:pt>
                <c:pt idx="4">
                  <c:v>2008101256943.5959</c:v>
                </c:pt>
                <c:pt idx="5">
                  <c:v>2078384800936.6218</c:v>
                </c:pt>
                <c:pt idx="6">
                  <c:v>2151128268969.4033</c:v>
                </c:pt>
                <c:pt idx="7">
                  <c:v>2226417758383.3325</c:v>
                </c:pt>
                <c:pt idx="8">
                  <c:v>2304342379926.749</c:v>
                </c:pt>
                <c:pt idx="9">
                  <c:v>2384994363224.1851</c:v>
                </c:pt>
                <c:pt idx="10">
                  <c:v>2468469165937.0312</c:v>
                </c:pt>
                <c:pt idx="11">
                  <c:v>2554865586744.8271</c:v>
                </c:pt>
                <c:pt idx="12">
                  <c:v>2644285882280.896</c:v>
                </c:pt>
                <c:pt idx="13">
                  <c:v>2736835888160.7271</c:v>
                </c:pt>
                <c:pt idx="14">
                  <c:v>2832625144246.3525</c:v>
                </c:pt>
                <c:pt idx="15">
                  <c:v>2931767024294.9746</c:v>
                </c:pt>
                <c:pt idx="16">
                  <c:v>3034378870145.2983</c:v>
                </c:pt>
                <c:pt idx="17">
                  <c:v>3140582130600.3838</c:v>
                </c:pt>
                <c:pt idx="18">
                  <c:v>3250502505171.397</c:v>
                </c:pt>
                <c:pt idx="19">
                  <c:v>3364270092852.3955</c:v>
                </c:pt>
                <c:pt idx="20">
                  <c:v>3482019546102.229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020-48B0-AA29-F9CA05FC5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817520"/>
        <c:axId val="264817912"/>
      </c:lineChart>
      <c:catAx>
        <c:axId val="264817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64817912"/>
        <c:crosses val="autoZero"/>
        <c:auto val="1"/>
        <c:lblAlgn val="ctr"/>
        <c:lblOffset val="100"/>
        <c:noMultiLvlLbl val="0"/>
      </c:catAx>
      <c:valAx>
        <c:axId val="264817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\ * #,##0_-;\-&quot;$&quot;\ * #,##0_-;_-&quot;$&quot;\ 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64817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21</xdr:row>
      <xdr:rowOff>166687</xdr:rowOff>
    </xdr:from>
    <xdr:to>
      <xdr:col>6</xdr:col>
      <xdr:colOff>484875</xdr:colOff>
      <xdr:row>40</xdr:row>
      <xdr:rowOff>147187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1143000</xdr:colOff>
      <xdr:row>21</xdr:row>
      <xdr:rowOff>166687</xdr:rowOff>
    </xdr:from>
    <xdr:to>
      <xdr:col>12</xdr:col>
      <xdr:colOff>627750</xdr:colOff>
      <xdr:row>40</xdr:row>
      <xdr:rowOff>147187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625475</xdr:colOff>
      <xdr:row>1</xdr:row>
      <xdr:rowOff>36512</xdr:rowOff>
    </xdr:from>
    <xdr:to>
      <xdr:col>18</xdr:col>
      <xdr:colOff>27675</xdr:colOff>
      <xdr:row>18</xdr:row>
      <xdr:rowOff>74162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66675</xdr:colOff>
      <xdr:row>19</xdr:row>
      <xdr:rowOff>19050</xdr:rowOff>
    </xdr:from>
    <xdr:to>
      <xdr:col>18</xdr:col>
      <xdr:colOff>294375</xdr:colOff>
      <xdr:row>37</xdr:row>
      <xdr:rowOff>190050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719137</xdr:colOff>
      <xdr:row>16</xdr:row>
      <xdr:rowOff>157162</xdr:rowOff>
    </xdr:from>
    <xdr:to>
      <xdr:col>8</xdr:col>
      <xdr:colOff>372162</xdr:colOff>
      <xdr:row>35</xdr:row>
      <xdr:rowOff>137662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762000" y="3900487"/>
    <xdr:ext cx="7200000" cy="360000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8391525" y="3905250"/>
    <xdr:ext cx="7200000" cy="3600000"/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absoluteAnchor>
    <xdr:pos x="16021050" y="3914775"/>
    <xdr:ext cx="7200000" cy="3600000"/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  <xdr:absoluteAnchor>
    <xdr:pos x="771525" y="7820025"/>
    <xdr:ext cx="7200000" cy="3600000"/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absoluteAnchor>
  <xdr:twoCellAnchor editAs="oneCell">
    <xdr:from>
      <xdr:col>6</xdr:col>
      <xdr:colOff>1114425</xdr:colOff>
      <xdr:row>44</xdr:row>
      <xdr:rowOff>4762</xdr:rowOff>
    </xdr:from>
    <xdr:to>
      <xdr:col>13</xdr:col>
      <xdr:colOff>227700</xdr:colOff>
      <xdr:row>62</xdr:row>
      <xdr:rowOff>175762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13</xdr:col>
      <xdr:colOff>657225</xdr:colOff>
      <xdr:row>43</xdr:row>
      <xdr:rowOff>180975</xdr:rowOff>
    </xdr:from>
    <xdr:to>
      <xdr:col>19</xdr:col>
      <xdr:colOff>942075</xdr:colOff>
      <xdr:row>62</xdr:row>
      <xdr:rowOff>161475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101600</xdr:colOff>
      <xdr:row>22</xdr:row>
      <xdr:rowOff>101600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10</xdr:col>
      <xdr:colOff>101600</xdr:colOff>
      <xdr:row>46</xdr:row>
      <xdr:rowOff>76200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risthianortega\Dropbox\000%20Trabajo%20de%20soporte\000%20Trabajo%20Oficina\000%20DADEP%20-%20Sandra\Entrega%206%20de%20mayo\Modelo%20Financiero%20PDEP%20-%202019%20-%20Adaptado%20-%20Financi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garzonl\Downloads\Modelo%20Financiero%202018%20(1)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arazo\Downloads\151118%20GENERACI&#211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o Financiero vigencias"/>
      <sheetName val="Históricos POAI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o Financiero"/>
      <sheetName val="Hoja3"/>
      <sheetName val="Base_Ingresos_08-16"/>
      <sheetName val="Base_Inversión_08-16"/>
      <sheetName val="Base_Costos_Requeridos"/>
      <sheetName val="Predial"/>
      <sheetName val="Proyección_Ingresos"/>
      <sheetName val="Resumen_Inversión"/>
      <sheetName val="Resumen_Costos_Proyectos"/>
      <sheetName val="Inversión_vs_Ingresos"/>
      <sheetName val="Inversión_Históricos"/>
      <sheetName val="Ingresos_Históricos"/>
      <sheetName val="Ámbito-Plazo"/>
      <sheetName val="Ámbito"/>
      <sheetName val="Plazo"/>
      <sheetName val="Componente"/>
      <sheetName val="Tema"/>
      <sheetName val="Tortas"/>
    </sheetNames>
    <sheetDataSet>
      <sheetData sheetId="0">
        <row r="5">
          <cell r="T5">
            <v>2.86E-2</v>
          </cell>
        </row>
      </sheetData>
      <sheetData sheetId="1"/>
      <sheetData sheetId="2"/>
      <sheetData sheetId="3"/>
      <sheetData sheetId="4">
        <row r="5">
          <cell r="T5">
            <v>2.86E-2</v>
          </cell>
        </row>
      </sheetData>
      <sheetData sheetId="5">
        <row r="5">
          <cell r="O5" t="str">
            <v>AÑO 0</v>
          </cell>
        </row>
      </sheetData>
      <sheetData sheetId="6">
        <row r="5">
          <cell r="O5" t="str">
            <v>AÑO 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orización"/>
      <sheetName val="Más EP"/>
      <sheetName val="1. Localidades (PDEP)"/>
      <sheetName val="2a. EPE"/>
      <sheetName val="2b. Alam.AOPPSend.Entren.PMyZ ("/>
      <sheetName val="3. Regionales (PDEP)"/>
      <sheetName val="4. Rural (PDEP)"/>
      <sheetName val="5. Borde (PDEP) "/>
      <sheetName val="6a. EEP"/>
      <sheetName val="6b. Humedales  Río Bogotá PL (P"/>
      <sheetName val="7. Riesgo (PDEP)"/>
      <sheetName val="7b. Mitigación (POT)"/>
      <sheetName val="8. Valores de referencia (PDEP)"/>
      <sheetName val="Costos parques (POT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41">
          <cell r="F41">
            <v>2422729</v>
          </cell>
        </row>
      </sheetData>
      <sheetData sheetId="10" refreshError="1"/>
      <sheetData sheetId="11" refreshError="1"/>
      <sheetData sheetId="12" refreshError="1"/>
      <sheetData sheetId="13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010419%20PA_PDEP%20V5%20PLAN%20DE%20ACCIO&#769;N%20-%20So&#769;lo%20valores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risthian Ortega Avila" refreshedDate="43316.969739699074" createdVersion="6" refreshedVersion="4" minRefreshableVersion="3" recordCount="104">
  <cacheSource type="worksheet">
    <worksheetSource ref="A1:O105" sheet="Filtros" r:id="rId2"/>
  </cacheSource>
  <cacheFields count="15">
    <cacheField name="nombre_entidad" numFmtId="0">
      <sharedItems/>
    </cacheField>
    <cacheField name="nombre_componente_n1" numFmtId="0">
      <sharedItems/>
    </cacheField>
    <cacheField name="nombre_componente_n2" numFmtId="0">
      <sharedItems/>
    </cacheField>
    <cacheField name="nombre_proyecto" numFmtId="0">
      <sharedItems/>
    </cacheField>
    <cacheField name="Categoría" numFmtId="0">
      <sharedItems count="6">
        <s v="Intervención y desarrollo"/>
        <s v="Fortalecimiento institucional"/>
        <s v="Estudio y seguimiento"/>
        <s v="Apropiación"/>
        <s v="Planeación y gestión"/>
        <s v="Gestión del riesgo"/>
      </sharedItems>
    </cacheField>
    <cacheField name="2009" numFmtId="3">
      <sharedItems containsString="0" containsBlank="1" containsNumber="1" minValue="406018655.39543569" maxValue="1197886124659.803"/>
    </cacheField>
    <cacheField name="2010" numFmtId="3">
      <sharedItems containsString="0" containsBlank="1" containsNumber="1" minValue="150960122.20750004" maxValue="501504388617.10419"/>
    </cacheField>
    <cacheField name="2011" numFmtId="3">
      <sharedItems containsString="0" containsBlank="1" containsNumber="1" minValue="126467641.87260163" maxValue="991260860087.82129"/>
    </cacheField>
    <cacheField name="2012" numFmtId="3">
      <sharedItems containsString="0" containsBlank="1" containsNumber="1" minValue="53249938.891768083" maxValue="800159693776.93909"/>
    </cacheField>
    <cacheField name="2013" numFmtId="3">
      <sharedItems containsString="0" containsBlank="1" containsNumber="1" minValue="59345848.81718491" maxValue="717490658184.28882"/>
    </cacheField>
    <cacheField name="2014" numFmtId="3">
      <sharedItems containsString="0" containsBlank="1" containsNumber="1" minValue="140208398.07867017" maxValue="1549290427714.9819"/>
    </cacheField>
    <cacheField name="2015" numFmtId="3">
      <sharedItems containsString="0" containsBlank="1" containsNumber="1" minValue="273581831.65781522" maxValue="484799807138.71545"/>
    </cacheField>
    <cacheField name="2016" numFmtId="3">
      <sharedItems containsString="0" containsBlank="1" containsNumber="1" minValue="199808888.2008" maxValue="908151271171.87927"/>
    </cacheField>
    <cacheField name="2017" numFmtId="3">
      <sharedItems containsString="0" containsBlank="1" containsNumber="1" containsInteger="1" minValue="509690000" maxValue="639107193000"/>
    </cacheField>
    <cacheField name="Total general" numFmtId="3">
      <sharedItems containsSemiMixedTypes="0" containsString="0" containsNumber="1" minValue="509690000" maxValue="3659732164209.865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Cristhian Ortega Ávila - Socioeconómico" refreshedDate="43592.469683217591" createdVersion="4" refreshedVersion="4" minRefreshableVersion="3" recordCount="2736">
  <cacheSource type="worksheet">
    <worksheetSource ref="A1:T2737" sheet="COMPILADO - POAI"/>
  </cacheSource>
  <cacheFields count="20">
    <cacheField name="codigo_pd" numFmtId="0">
      <sharedItems containsSemiMixedTypes="0" containsString="0" containsNumber="1" containsInteger="1" minValue="3" maxValue="5"/>
    </cacheField>
    <cacheField name="nombre_pd" numFmtId="0">
      <sharedItems/>
    </cacheField>
    <cacheField name="año" numFmtId="0">
      <sharedItems containsSemiMixedTypes="0" containsString="0" containsNumber="1" containsInteger="1" minValue="2009" maxValue="2017" count="9">
        <n v="2009"/>
        <n v="2010"/>
        <n v="2011"/>
        <n v="2012"/>
        <n v="2013"/>
        <n v="2014"/>
        <n v="2015"/>
        <n v="2016"/>
        <n v="2017"/>
      </sharedItems>
    </cacheField>
    <cacheField name="codigo_entidad" numFmtId="0">
      <sharedItems containsSemiMixedTypes="0" containsString="0" containsNumber="1" containsInteger="1" minValue="102" maxValue="235"/>
    </cacheField>
    <cacheField name="nombre_entidad" numFmtId="0">
      <sharedItems/>
    </cacheField>
    <cacheField name="clasificacion_entidad" numFmtId="0">
      <sharedItems containsSemiMixedTypes="0" containsString="0" containsNumber="1" containsInteger="1" minValue="1" maxValue="2"/>
    </cacheField>
    <cacheField name="clasificacion_entidad_desc" numFmtId="0">
      <sharedItems/>
    </cacheField>
    <cacheField name="codigo_sector" numFmtId="0">
      <sharedItems containsSemiMixedTypes="0" containsString="0" containsNumber="1" containsInteger="1" minValue="85" maxValue="999"/>
    </cacheField>
    <cacheField name="codigo_sector_desc" numFmtId="0">
      <sharedItems/>
    </cacheField>
    <cacheField name="estado_entidad" numFmtId="0">
      <sharedItems/>
    </cacheField>
    <cacheField name="valor_entidad" numFmtId="3">
      <sharedItems containsSemiMixedTypes="0" containsString="0" containsNumber="1" containsInteger="1" minValue="500000000" maxValue="3266471086000"/>
    </cacheField>
    <cacheField name="valor_entidad_Constantes_2017" numFmtId="3">
      <sharedItems containsSemiMixedTypes="0" containsString="0" containsNumber="1" minValue="617304709.97389448" maxValue="3744770443785.6597"/>
    </cacheField>
    <cacheField name="codigo_componente_n1" numFmtId="0">
      <sharedItems containsSemiMixedTypes="0" containsString="0" containsNumber="1" containsInteger="1" minValue="1" maxValue="7"/>
    </cacheField>
    <cacheField name="nombre_componente_n1" numFmtId="0">
      <sharedItems/>
    </cacheField>
    <cacheField name="codigo_componente_n2" numFmtId="0">
      <sharedItems containsSemiMixedTypes="0" containsString="0" containsNumber="1" containsInteger="1" minValue="1" maxValue="52"/>
    </cacheField>
    <cacheField name="nombre_componente_n2" numFmtId="0">
      <sharedItems/>
    </cacheField>
    <cacheField name="codigo_proyecto" numFmtId="0">
      <sharedItems containsSemiMixedTypes="0" containsString="0" containsNumber="1" containsInteger="1" minValue="123" maxValue="7516"/>
    </cacheField>
    <cacheField name="nombre_proyecto" numFmtId="0">
      <sharedItems/>
    </cacheField>
    <cacheField name="valor_proyecto" numFmtId="3">
      <sharedItems containsSemiMixedTypes="0" containsString="0" containsNumber="1" containsInteger="1" minValue="1000000" maxValue="1832808606000"/>
    </cacheField>
    <cacheField name="valor_proyecto_constantes_2017" numFmtId="3">
      <sharedItems containsSemiMixedTypes="0" containsString="0" containsNumber="1" minValue="1034850.26" maxValue="1832808606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Cristhian Ortega Ávila - Socioeconómico" refreshedDate="43592.478791435184" createdVersion="4" refreshedVersion="4" minRefreshableVersion="3" recordCount="104">
  <cacheSource type="worksheet">
    <worksheetSource ref="A1:O105" sheet="Base de datos POAI FILTROS"/>
  </cacheSource>
  <cacheFields count="15">
    <cacheField name="nombre_entidad" numFmtId="0">
      <sharedItems/>
    </cacheField>
    <cacheField name="nombre_componente_n1" numFmtId="0">
      <sharedItems/>
    </cacheField>
    <cacheField name="nombre_componente_n2" numFmtId="0">
      <sharedItems/>
    </cacheField>
    <cacheField name="nombre_proyecto" numFmtId="0">
      <sharedItems/>
    </cacheField>
    <cacheField name="Categoría" numFmtId="0">
      <sharedItems count="6">
        <s v="Intervención y desarrollo"/>
        <s v="Fortalecimiento institucional"/>
        <s v="Estudio y seguimiento"/>
        <s v="Apropiación"/>
        <s v="Planeación y gestión"/>
        <s v="Gestión del riesgo"/>
      </sharedItems>
    </cacheField>
    <cacheField name="2009" numFmtId="3">
      <sharedItems containsString="0" containsBlank="1" containsNumber="1" minValue="406018655.39543569" maxValue="1197886124659.803"/>
    </cacheField>
    <cacheField name="2010" numFmtId="3">
      <sharedItems containsString="0" containsBlank="1" containsNumber="1" minValue="150960122.20750004" maxValue="501504388617.10419"/>
    </cacheField>
    <cacheField name="2011" numFmtId="3">
      <sharedItems containsString="0" containsBlank="1" containsNumber="1" minValue="126467641.87260163" maxValue="991260860087.82129"/>
    </cacheField>
    <cacheField name="2012" numFmtId="3">
      <sharedItems containsString="0" containsBlank="1" containsNumber="1" minValue="53249938.891768083" maxValue="800159693776.93909"/>
    </cacheField>
    <cacheField name="2013" numFmtId="3">
      <sharedItems containsString="0" containsBlank="1" containsNumber="1" minValue="59345848.81718491" maxValue="717490658184.28882"/>
    </cacheField>
    <cacheField name="2014" numFmtId="3">
      <sharedItems containsString="0" containsBlank="1" containsNumber="1" minValue="140208398.07867017" maxValue="1549290427714.9819"/>
    </cacheField>
    <cacheField name="2015" numFmtId="3">
      <sharedItems containsString="0" containsBlank="1" containsNumber="1" minValue="273581831.65781522" maxValue="484799807138.71545"/>
    </cacheField>
    <cacheField name="2016" numFmtId="3">
      <sharedItems containsString="0" containsBlank="1" containsNumber="1" minValue="199808888.2008" maxValue="908151271171.87927"/>
    </cacheField>
    <cacheField name="2017" numFmtId="3">
      <sharedItems containsString="0" containsBlank="1" containsNumber="1" containsInteger="1" minValue="509690000" maxValue="639107193000"/>
    </cacheField>
    <cacheField name="Total general" numFmtId="3">
      <sharedItems containsSemiMixedTypes="0" containsString="0" containsNumber="1" minValue="509690000" maxValue="3659732164209.865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4">
  <r>
    <s v="Caja de Vivienda Popular"/>
    <s v="Derecho a la ciudad"/>
    <s v="Mejoremos el barrio"/>
    <s v="Obras de intervención física a escala barrial"/>
    <x v="0"/>
    <m/>
    <n v="8852216876.7259102"/>
    <n v="1770546986.2164228"/>
    <n v="6152058739.5998325"/>
    <m/>
    <m/>
    <m/>
    <m/>
    <m/>
    <n v="16774822602.542166"/>
  </r>
  <r>
    <s v="Caja de Vivienda Popular"/>
    <s v="Eje transversal Gobierno legítimo, fortalecimiento local y eficiencia"/>
    <s v="Modernización institucional"/>
    <s v="Fortalecimiento institucional para aumentar la eficiencia de la gestión"/>
    <x v="1"/>
    <m/>
    <m/>
    <m/>
    <m/>
    <m/>
    <m/>
    <m/>
    <m/>
    <n v="6987694000"/>
    <n v="6987694000"/>
  </r>
  <r>
    <s v="Caja de Vivienda Popular"/>
    <s v="Eje transversal Gobierno legítimo, fortalecimiento local y eficiencia"/>
    <s v="Transparencia, gestión pública y servicio a la ciudadanía"/>
    <s v="Fortalecimiento institucional para la transparencia, participación ciudadana, control y responsabilidad social y anticorrupción"/>
    <x v="1"/>
    <m/>
    <m/>
    <m/>
    <m/>
    <m/>
    <m/>
    <m/>
    <m/>
    <n v="509690000"/>
    <n v="509690000"/>
  </r>
  <r>
    <s v="Caja de Vivienda Popular"/>
    <s v="Pilar Democracia urbana"/>
    <s v="Intervenciones integrales del hábitat"/>
    <s v="Mejoramiento de barrios"/>
    <x v="0"/>
    <m/>
    <m/>
    <m/>
    <m/>
    <m/>
    <m/>
    <m/>
    <m/>
    <n v="9171052000"/>
    <n v="9171052000"/>
  </r>
  <r>
    <s v="Caja de Vivienda Popular"/>
    <s v="Pilar Democracia urbana"/>
    <s v="Intervenciones integrales del hábitat"/>
    <s v="Mejoramiento de vivienda en sus condiciones físicas y de habitabilidad en los asentamientos humanos priorizados en área urbana y rural"/>
    <x v="0"/>
    <m/>
    <m/>
    <m/>
    <m/>
    <m/>
    <m/>
    <m/>
    <m/>
    <n v="2995546000"/>
    <n v="2995546000"/>
  </r>
  <r>
    <s v="Caja de Vivienda Popular"/>
    <s v="Una Bogotá que defiende y fortalece lo público"/>
    <s v="Fortalecimiento de la función administrativa y desarrollo institucional"/>
    <s v="Fortalecimiento institucional para aumentar la eficiencia de la gestión"/>
    <x v="1"/>
    <m/>
    <m/>
    <m/>
    <m/>
    <n v="1376892727.5256815"/>
    <n v="4390478767.0155745"/>
    <n v="5277940696.3425713"/>
    <n v="5979401022.0390997"/>
    <m/>
    <n v="17024713212.922928"/>
  </r>
  <r>
    <s v="Caja de Vivienda Popular"/>
    <s v="Una Bogotá que defiende y fortalece lo público"/>
    <s v="Transparencia, probidad, lucha contra la corrupción y control social efectivo e incluyente"/>
    <s v="Fortalecimiento institucional para la transparencia, participación ciudadana, control y responsabilidad social y anticorrupción"/>
    <x v="1"/>
    <m/>
    <m/>
    <m/>
    <m/>
    <n v="190507441.54179427"/>
    <n v="140208398.07867017"/>
    <n v="273581831.65781522"/>
    <n v="199808888.2008"/>
    <m/>
    <n v="804106559.47907972"/>
  </r>
  <r>
    <s v="Caja de Vivienda Popular"/>
    <s v="Una ciudad que supera la segregación y la discriminación: el ser humano en el centro de las preocupaciones del desarrollo"/>
    <s v="Vivienda y hábitat humanos"/>
    <s v="Mejoramiento integral de barrios"/>
    <x v="0"/>
    <m/>
    <m/>
    <m/>
    <m/>
    <n v="1089052038.2248449"/>
    <n v="14429668802.211342"/>
    <n v="19539082003.394638"/>
    <n v="8065141721.0691004"/>
    <m/>
    <n v="43122944564.899925"/>
  </r>
  <r>
    <s v="Departamento Administrativo de la Defensoría del Espacio Público"/>
    <s v="Derecho a la ciudad"/>
    <s v="Amor por Bogotá"/>
    <s v="Escuela y observatorio del espacio público"/>
    <x v="2"/>
    <n v="1638961972.2795756"/>
    <n v="1502005925.7343872"/>
    <n v="2732378931.0086327"/>
    <n v="1502541887.0460179"/>
    <m/>
    <m/>
    <m/>
    <m/>
    <m/>
    <n v="7375888716.0686131"/>
  </r>
  <r>
    <s v="Departamento Administrativo de la Defensoría del Espacio Público"/>
    <s v="Derecho a la ciudad"/>
    <s v="Espacio público como lugar de conciliación de derechos"/>
    <s v="Pacto ético sobre el espacio público"/>
    <x v="3"/>
    <n v="453387498.52490324"/>
    <n v="183651379.56577659"/>
    <n v="149231817.40966994"/>
    <n v="53249938.891768083"/>
    <m/>
    <m/>
    <m/>
    <m/>
    <m/>
    <n v="839520634.39211786"/>
  </r>
  <r>
    <s v="Departamento Administrativo de la Defensoría del Espacio Público"/>
    <s v="Derecho a la ciudad"/>
    <s v="Espacio público como lugar de conciliación de derechos"/>
    <s v="Sostenibilidad y gestión concertada de espacios públicos"/>
    <x v="4"/>
    <n v="2084229097.6965704"/>
    <n v="2077884180.2299297"/>
    <n v="1104644264.7004263"/>
    <n v="1012669857.5708746"/>
    <m/>
    <m/>
    <m/>
    <m/>
    <m/>
    <n v="6279427400.1978006"/>
  </r>
  <r>
    <s v="Departamento Administrativo de la Defensoría del Espacio Público"/>
    <s v="Eje transversal Gobierno legítimo, fortalecimiento local y eficiencia"/>
    <s v="Transparencia, gestión pública y servicio a la ciudadanía"/>
    <s v="Fortalecimiento institucional DADEP"/>
    <x v="1"/>
    <m/>
    <m/>
    <m/>
    <m/>
    <m/>
    <m/>
    <m/>
    <m/>
    <n v="2046581000"/>
    <n v="2046581000"/>
  </r>
  <r>
    <s v="Departamento Administrativo de la Defensoría del Espacio Público"/>
    <s v="Gestión pública efectiva y transparente"/>
    <s v="Desarrollo institucional integral"/>
    <s v="Fortalecimiento institucional"/>
    <x v="1"/>
    <n v="1218055966.186307"/>
    <n v="275477069.34866488"/>
    <n v="385726307.71143502"/>
    <n v="443359354.18803042"/>
    <m/>
    <m/>
    <m/>
    <m/>
    <m/>
    <n v="2322618697.4344373"/>
  </r>
  <r>
    <s v="Departamento Administrativo de la Defensoría del Espacio Público"/>
    <s v="Pilar Democracia urbana"/>
    <s v="Espacio público, derecho de todos"/>
    <s v="Cuido y defiendo el espacio público de Bogotá"/>
    <x v="3"/>
    <m/>
    <m/>
    <m/>
    <m/>
    <m/>
    <m/>
    <m/>
    <m/>
    <n v="9700000000"/>
    <n v="9700000000"/>
  </r>
  <r>
    <s v="Departamento Administrativo de la Defensoría del Espacio Público"/>
    <s v="Pilar Democracia urbana"/>
    <s v="Espacio público, derecho de todos"/>
    <s v="Estructurando a Bogotá desde el espacio público"/>
    <x v="4"/>
    <m/>
    <m/>
    <m/>
    <m/>
    <m/>
    <m/>
    <m/>
    <m/>
    <n v="4863000000"/>
    <n v="4863000000"/>
  </r>
  <r>
    <s v="Departamento Administrativo de la Defensoría del Espacio Público"/>
    <s v="Una Bogotá que defiende y fortalece lo público"/>
    <s v="Fortalecimiento de las capacidades de gestión y coordinación del nivel central y las localidades desde los territorios"/>
    <s v="Centro de estudios y análisis de espacio público"/>
    <x v="2"/>
    <m/>
    <m/>
    <m/>
    <m/>
    <n v="121113977.1779284"/>
    <n v="553421241.66958833"/>
    <n v="579533865.6373831"/>
    <n v="512250878.69999999"/>
    <m/>
    <n v="1766319963.1849"/>
  </r>
  <r>
    <s v="Instituto de Desarrollo Urbano"/>
    <s v="Derecho a la ciudad"/>
    <s v="Espacio público para la inclusión"/>
    <s v="Gestión de actuaciones urbanísticas"/>
    <x v="4"/>
    <n v="406018655.39543569"/>
    <n v="655897784.16348791"/>
    <n v="126467641.87260163"/>
    <n v="148153130.39373463"/>
    <m/>
    <m/>
    <m/>
    <m/>
    <m/>
    <n v="1336537211.8252599"/>
  </r>
  <r>
    <s v="Instituto de Desarrollo Urbano"/>
    <s v="Derecho a la ciudad"/>
    <s v="Espacio público para la inclusión"/>
    <s v="Infraestructura para el espacio público"/>
    <x v="0"/>
    <n v="261003458435.41443"/>
    <n v="96220557809.79155"/>
    <n v="69519941868.605972"/>
    <n v="92280199589.597641"/>
    <m/>
    <m/>
    <m/>
    <m/>
    <m/>
    <n v="519024157703.40961"/>
  </r>
  <r>
    <s v="Instituto de Desarrollo Urbano"/>
    <s v="Derecho a la ciudad"/>
    <s v="Mejoremos el barrio"/>
    <s v="Desarrollo y sostenibilidad de la infraestructura local"/>
    <x v="0"/>
    <n v="73402824276.407684"/>
    <n v="46311769794.545799"/>
    <n v="32589846271.899033"/>
    <n v="62323772431.020706"/>
    <m/>
    <m/>
    <m/>
    <m/>
    <m/>
    <n v="214628212773.87323"/>
  </r>
  <r>
    <s v="Instituto de Desarrollo Urbano"/>
    <s v="Derecho a la ciudad"/>
    <s v="Sistema Integrado de Transporte Público"/>
    <s v="Infraestructura para el Sistema Integrado de Transporte Público"/>
    <x v="0"/>
    <n v="60850339345.642754"/>
    <n v="266479952845.25714"/>
    <n v="94327305863.592499"/>
    <n v="222910741950.31836"/>
    <m/>
    <m/>
    <m/>
    <m/>
    <m/>
    <n v="644568340004.81079"/>
  </r>
  <r>
    <s v="Instituto de Desarrollo Urbano"/>
    <s v="Derecho a la ciudad"/>
    <s v="Vías para la movilidad"/>
    <s v="Infraestructura para la movilidad"/>
    <x v="0"/>
    <n v="1197886124659.803"/>
    <n v="501504388617.10419"/>
    <n v="991260860087.82129"/>
    <n v="800159693776.93909"/>
    <m/>
    <m/>
    <m/>
    <m/>
    <m/>
    <n v="3490811067141.6675"/>
  </r>
  <r>
    <s v="Instituto de Desarrollo Urbano"/>
    <s v="Gestión pública efectiva y transparente"/>
    <s v="Desarrollo institucional integral"/>
    <s v="Fortalecimiento institucional para el mejoramiento de la gestión del IDU"/>
    <x v="1"/>
    <n v="104444466284.36888"/>
    <n v="61098053963.658104"/>
    <n v="75189153643.856567"/>
    <n v="79435240465.629715"/>
    <m/>
    <m/>
    <m/>
    <m/>
    <m/>
    <n v="320166914357.51324"/>
  </r>
  <r>
    <s v="Instituto de Desarrollo Urbano"/>
    <s v="Pilar Democracia urbana"/>
    <s v="Mejor movilidad para todos"/>
    <s v="Conservación de vías y calles completas para la ciudad"/>
    <x v="0"/>
    <m/>
    <m/>
    <m/>
    <m/>
    <m/>
    <m/>
    <m/>
    <m/>
    <n v="112803687000"/>
    <n v="112803687000"/>
  </r>
  <r>
    <s v="Instituto de Desarrollo Urbano"/>
    <s v="Pilar Democracia urbana"/>
    <s v="Mejor movilidad para todos"/>
    <s v="Construcción de vías y calles completas para la ciudad"/>
    <x v="0"/>
    <m/>
    <m/>
    <m/>
    <m/>
    <m/>
    <m/>
    <m/>
    <m/>
    <n v="639107193000"/>
    <n v="639107193000"/>
  </r>
  <r>
    <s v="Instituto de Desarrollo Urbano"/>
    <s v="Pilar Democracia urbana"/>
    <s v="Mejor movilidad para todos"/>
    <s v="Infraestructura para el Sistema Integrado de Transporte Público de calidad"/>
    <x v="0"/>
    <m/>
    <m/>
    <m/>
    <m/>
    <m/>
    <m/>
    <m/>
    <m/>
    <n v="16329801000"/>
    <n v="16329801000"/>
  </r>
  <r>
    <s v="Instituto de Desarrollo Urbano"/>
    <s v="Pilar Democracia urbana"/>
    <s v="Mejor movilidad para todos"/>
    <s v="Infraestructura para peatones y bicicletas"/>
    <x v="0"/>
    <m/>
    <m/>
    <m/>
    <m/>
    <m/>
    <m/>
    <m/>
    <m/>
    <n v="186873531000"/>
    <n v="186873531000"/>
  </r>
  <r>
    <s v="Instituto de Desarrollo Urbano"/>
    <s v="Un territorio que enfrenta el cambio climático y se ordena alrededor del agua"/>
    <s v="Movilidad Humana"/>
    <s v="Desarrollo y sostenibilidad de la infraestructura para la movilidad"/>
    <x v="0"/>
    <m/>
    <m/>
    <m/>
    <m/>
    <n v="717490658184.28882"/>
    <n v="1549290427714.9819"/>
    <n v="484799807138.71545"/>
    <n v="908151271171.87927"/>
    <m/>
    <n v="3659732164209.8652"/>
  </r>
  <r>
    <s v="Instituto de Desarrollo Urbano"/>
    <s v="Un territorio que enfrenta el cambio climático y se ordena alrededor del agua"/>
    <s v="Movilidad Humana"/>
    <s v="Infraestructura para el Sistema Integrado de Transporte Público"/>
    <x v="0"/>
    <m/>
    <m/>
    <m/>
    <m/>
    <n v="172488788311.23312"/>
    <n v="114133439188.8354"/>
    <n v="62628352903.107056"/>
    <n v="45988573769.256844"/>
    <m/>
    <n v="395239154172.43243"/>
  </r>
  <r>
    <s v="Instituto de Desarrollo Urbano"/>
    <s v="Una Bogotá que defiende y fortalece lo público"/>
    <s v="Fortalecimiento de la función administrativa y desarrollo institucional"/>
    <s v="Fortalecimiento institucional para el mejoramiento de la gestión del IDU"/>
    <x v="1"/>
    <m/>
    <m/>
    <m/>
    <m/>
    <n v="89472497673.919968"/>
    <n v="64397050079.239029"/>
    <n v="74715399581.977432"/>
    <n v="63065738990.193481"/>
    <m/>
    <n v="291650686325.3299"/>
  </r>
  <r>
    <s v="Instituto Distrital de Gestión de Riesgos y Cambio Climático"/>
    <s v="Pilar Igualdad de calidad de vida"/>
    <s v="Familias protegidas y adaptadas al cambio climático"/>
    <s v="Fortalecimiento del manejo de emergencias y desastres"/>
    <x v="5"/>
    <m/>
    <m/>
    <m/>
    <m/>
    <m/>
    <m/>
    <m/>
    <m/>
    <n v="3613000000"/>
    <n v="3613000000"/>
  </r>
  <r>
    <s v="Instituto Distrital de Gestión de Riesgos y Cambio Climático"/>
    <s v="Pilar Igualdad de calidad de vida"/>
    <s v="Familias protegidas y adaptadas al cambio climático"/>
    <s v="Reducción del riesgo y adaptación al cambio climático"/>
    <x v="5"/>
    <m/>
    <m/>
    <m/>
    <m/>
    <m/>
    <m/>
    <m/>
    <m/>
    <n v="12269160000"/>
    <n v="12269160000"/>
  </r>
  <r>
    <s v="Instituto Distrital de Gestión de Riesgos y Cambio Climático"/>
    <s v="Un territorio que enfrenta el cambio climático y se ordena alrededor del agua"/>
    <s v="Gestión integral de riesgos"/>
    <s v="Consolidar el sistema distrital de gestión del riesgo"/>
    <x v="5"/>
    <m/>
    <m/>
    <m/>
    <m/>
    <n v="1695595680.4909976"/>
    <n v="1121433503.9658968"/>
    <n v="1095237806.9670179"/>
    <n v="672652669"/>
    <m/>
    <n v="4584919660.423912"/>
  </r>
  <r>
    <s v="Instituto Distrital de Gestión de Riesgos y Cambio Climático"/>
    <s v="Un territorio que enfrenta el cambio climático y se ordena alrededor del agua"/>
    <s v="Gestión integral de riesgos"/>
    <s v="Mitigación y manejo de zonas de alto riesgo para su recuperación e integración al espacio urbano y rural"/>
    <x v="5"/>
    <m/>
    <m/>
    <m/>
    <m/>
    <n v="4965673064.2950649"/>
    <n v="25792503229.888702"/>
    <n v="675088339.14417148"/>
    <n v="1125933640.4841599"/>
    <m/>
    <n v="32559198273.812103"/>
  </r>
  <r>
    <s v="Instituto Distrital de Gestión de Riesgos y Cambio Climático"/>
    <s v="Una Bogotá que defiende y fortalece lo público"/>
    <s v="Fortalecimiento de la función administrativa y desarrollo institucional"/>
    <s v="Fortalecimiento institucional del FOPAE para la gestión del riesgo"/>
    <x v="1"/>
    <m/>
    <m/>
    <m/>
    <m/>
    <n v="8331523747.8321218"/>
    <n v="6149580065.4432631"/>
    <n v="5155568637.3693571"/>
    <m/>
    <m/>
    <n v="19636672450.644741"/>
  </r>
  <r>
    <s v="Instituto Distrital de Gestión de Riesgos y Cambio Climático"/>
    <s v="Una Bogotá que defiende y fortalece lo público"/>
    <s v="Fortalecimiento de la función administrativa y desarrollo institucional"/>
    <s v="Fortalecimiento institucional del IDIGER (antes FOPAE) para la gestión del riesgo"/>
    <x v="1"/>
    <m/>
    <m/>
    <m/>
    <m/>
    <m/>
    <m/>
    <m/>
    <n v="3832640377.4282002"/>
    <m/>
    <n v="3832640377.4282002"/>
  </r>
  <r>
    <s v="Instituto Distrital de la Participación y Acción Comunal"/>
    <s v="Eje transversal Gobierno legítimo, fortalecimiento local y eficiencia"/>
    <s v="Transparencia, gestión pública y servicio a la ciudadanía"/>
    <s v="Fortalecimiento y modernización de la gestión institucional"/>
    <x v="1"/>
    <m/>
    <m/>
    <m/>
    <m/>
    <m/>
    <m/>
    <m/>
    <m/>
    <n v="2903130000"/>
    <n v="2903130000"/>
  </r>
  <r>
    <s v="Instituto Distrital de la Participación y Acción Comunal"/>
    <s v="Gestión pública efectiva y transparente"/>
    <s v="Desarrollo institucional integral"/>
    <s v="Gestión del desarrollo organizacional y fortalecimiento institucional"/>
    <x v="1"/>
    <n v="527824252.01406652"/>
    <n v="511600271.6475206"/>
    <n v="366456433.11930662"/>
    <n v="432113296.98172611"/>
    <m/>
    <m/>
    <m/>
    <m/>
    <m/>
    <n v="1837994253.76262"/>
  </r>
  <r>
    <s v="Instituto Distrital de la Participación y Acción Comunal"/>
    <s v="Participación"/>
    <s v="Organizaciones y redes sociales"/>
    <s v="Obras con participación ciudadana"/>
    <x v="3"/>
    <n v="11909880558.266115"/>
    <n v="10323831122.733297"/>
    <n v="5501342421.4581709"/>
    <n v="2393907665.2787623"/>
    <m/>
    <m/>
    <m/>
    <m/>
    <m/>
    <n v="30128961767.736347"/>
  </r>
  <r>
    <s v="Instituto Distrital de las Artes"/>
    <s v="Derecho a la ciudad"/>
    <s v="Bogotá espacio de vida"/>
    <s v="MANTENIMIENTO Y SOSTENIMIENTO DE LOS ESCENARIOS CULTURALES PÚBLICOS."/>
    <x v="0"/>
    <m/>
    <m/>
    <n v="3161691046.8150406"/>
    <n v="4629785324.8042078"/>
    <m/>
    <m/>
    <m/>
    <m/>
    <m/>
    <n v="7791476371.6192484"/>
  </r>
  <r>
    <s v="Instituto Distrital de las Artes"/>
    <s v="Pilar Democracia urbana"/>
    <s v="Espacio público, derecho de todos"/>
    <s v="Gestión, aprovechamiento económico, sostenibilidad y mejoramiento de equipamientos culturales"/>
    <x v="4"/>
    <m/>
    <m/>
    <m/>
    <m/>
    <m/>
    <m/>
    <m/>
    <m/>
    <n v="16051000000"/>
    <n v="16051000000"/>
  </r>
  <r>
    <s v="Instituto Distrital de las Artes"/>
    <s v="Una Bogotá que defiende y fortalece lo público"/>
    <s v="Fortalecimiento de la función administrativa y desarrollo institucional"/>
    <s v="Fortalecimiento de la gestión institucional del Instituto Distrital de las Artes"/>
    <x v="1"/>
    <m/>
    <m/>
    <m/>
    <m/>
    <n v="1351631985.3056808"/>
    <n v="1752604975.983377"/>
    <n v="2046392100.8004577"/>
    <n v="3360158794.2200003"/>
    <m/>
    <n v="8510787856.309516"/>
  </r>
  <r>
    <s v="Instituto Distrital de las Artes"/>
    <s v="Una ciudad que supera la segregación y la discriminación: el ser humano en el centro de las preocupaciones del desarrollo"/>
    <s v="Ejercicio de las libertades culturales y deportivas"/>
    <s v="Gestión, dotación, programación y aprovechamiento económico de los escenarios culturales públicos"/>
    <x v="4"/>
    <m/>
    <m/>
    <m/>
    <m/>
    <n v="15913165461.408012"/>
    <n v="20392195675.374535"/>
    <n v="18686733429.555412"/>
    <n v="28987190632.860001"/>
    <m/>
    <n v="83979285199.197968"/>
  </r>
  <r>
    <s v="Instituto Distrital de Recreación y Deporte"/>
    <s v="Ciudad global"/>
    <s v="Región Capital"/>
    <s v="Construcción de escenario multipropósito para eventos artísticos y culturales en Bogotá, D. C."/>
    <x v="0"/>
    <n v="4060186553.9543567"/>
    <n v="3279488920.8174391"/>
    <m/>
    <m/>
    <m/>
    <m/>
    <m/>
    <m/>
    <m/>
    <n v="7339675474.7717953"/>
  </r>
  <r>
    <s v="Instituto Distrital de Recreación y Deporte"/>
    <s v="Derecho a la ciudad"/>
    <s v="Bogotá espacio de vida"/>
    <s v="Construcción, adecuación y mejoramiento de parques y escenarios"/>
    <x v="0"/>
    <n v="95103192372.895081"/>
    <n v="50822546766.070847"/>
    <n v="43599719535.579422"/>
    <n v="31923295771.589977"/>
    <m/>
    <m/>
    <m/>
    <m/>
    <m/>
    <n v="221448754446.13531"/>
  </r>
  <r>
    <s v="Instituto Distrital de Recreación y Deporte"/>
    <s v="Derecho a la ciudad"/>
    <s v="Bogotá espacio de vida"/>
    <s v="Sostenibilidad integral del sistema distrital de parques y escenarios"/>
    <x v="4"/>
    <n v="59400529284.352249"/>
    <n v="52471822733.079025"/>
    <n v="55509177370.722313"/>
    <n v="58303195247.614372"/>
    <m/>
    <m/>
    <m/>
    <m/>
    <m/>
    <n v="225684724635.76797"/>
  </r>
  <r>
    <s v="Instituto Distrital de Recreación y Deporte"/>
    <s v="Pilar Democracia urbana"/>
    <s v="Espacio público, derecho de todos"/>
    <s v="Construcción y adecuación de parques y equipamientos para todos"/>
    <x v="0"/>
    <m/>
    <m/>
    <m/>
    <m/>
    <m/>
    <m/>
    <m/>
    <m/>
    <n v="152285023000"/>
    <n v="152285023000"/>
  </r>
  <r>
    <s v="Instituto Distrital de Recreación y Deporte"/>
    <s v="Pilar Democracia urbana"/>
    <s v="Espacio público, derecho de todos"/>
    <s v="Sostenibilidad y mejoramiento de parques, espacios de vida"/>
    <x v="0"/>
    <m/>
    <m/>
    <m/>
    <m/>
    <m/>
    <m/>
    <m/>
    <m/>
    <n v="101832197000"/>
    <n v="101832197000"/>
  </r>
  <r>
    <s v="Instituto Distrital de Recreación y Deporte"/>
    <s v="Una Bogotá que defiende y fortalece lo público"/>
    <s v="Fortalecimiento de la función administrativa y desarrollo institucional"/>
    <s v="Fortalecimiento institucional"/>
    <x v="1"/>
    <m/>
    <m/>
    <m/>
    <m/>
    <n v="4714967131.5367527"/>
    <n v="4567639088.4078779"/>
    <n v="8656014249.2839775"/>
    <n v="21561105167.100002"/>
    <m/>
    <n v="39499725636.328613"/>
  </r>
  <r>
    <s v="Instituto Distrital de Recreación y Deporte"/>
    <s v="Una ciudad que supera la segregación y la discriminación: el ser humano en el centro de las preocupaciones del desarrollo"/>
    <s v="Ejercicio de las libertades culturales y deportivas"/>
    <s v="Construcción y adecuación de parques y escenarios para la inclusión"/>
    <x v="0"/>
    <m/>
    <m/>
    <m/>
    <m/>
    <n v="37570162501.619049"/>
    <n v="86897906452.307755"/>
    <n v="96475657458.127426"/>
    <n v="130734193899.99208"/>
    <m/>
    <n v="351677920312.04633"/>
  </r>
  <r>
    <s v="Instituto Distrital de Recreación y Deporte"/>
    <s v="Una ciudad que supera la segregación y la discriminación: el ser humano en el centro de las preocupaciones del desarrollo"/>
    <s v="Ejercicio de las libertades culturales y deportivas"/>
    <s v="Parques inclusivos: física, social , económica y ambientalmente"/>
    <x v="0"/>
    <m/>
    <m/>
    <m/>
    <m/>
    <n v="48231098017.589256"/>
    <n v="81464909309.781555"/>
    <n v="54745638493.223106"/>
    <n v="57254741220.664703"/>
    <m/>
    <n v="241696387041.25864"/>
  </r>
  <r>
    <s v="Instituto Distrital del Patrimonio Cultural"/>
    <s v="Gestión pública efectiva y transparente"/>
    <s v="Desarrollo institucional integral"/>
    <s v="Fortalecimiento institucional"/>
    <x v="1"/>
    <n v="653690035.18665159"/>
    <n v="150960122.20750004"/>
    <n v="189701462.80890244"/>
    <n v="595081740.41483414"/>
    <m/>
    <m/>
    <m/>
    <m/>
    <m/>
    <n v="1589433360.6178885"/>
  </r>
  <r>
    <s v="Instituto Distrital del Patrimonio Cultural"/>
    <s v="Una ciudad que supera la segregación y la discriminación: el ser humano en el centro de las preocupaciones del desarrollo"/>
    <s v="Ejercicio de las libertades culturales y deportivas"/>
    <s v="Gestión e intervención del patrimonio cultural material del Distrito Capital"/>
    <x v="0"/>
    <m/>
    <m/>
    <m/>
    <m/>
    <n v="5186943456.0400515"/>
    <n v="4991223848.246665"/>
    <n v="4421082399.5902939"/>
    <n v="2031847767.1897202"/>
    <m/>
    <n v="16631097471.06673"/>
  </r>
  <r>
    <s v="Instituto Distrital del Patrimonio Cultural"/>
    <s v="Una ciudad que supera la segregación y la discriminación: el ser humano en el centro de las preocupaciones del desarrollo"/>
    <s v="Revitalización del centro ampliado"/>
    <s v="Revitalización del Centro Tradicional y de sectores e inmuebles de interés cultural en el Distrito Capital"/>
    <x v="0"/>
    <m/>
    <m/>
    <m/>
    <m/>
    <n v="9832032667.3042278"/>
    <n v="17541239002.958961"/>
    <n v="17988846969.21553"/>
    <n v="12663025924.81028"/>
    <m/>
    <n v="58025144564.289001"/>
  </r>
  <r>
    <s v="Instituto para la Economía Social"/>
    <s v="Ciudad de derechos"/>
    <s v="Alternativas productivas para la generación de ingresos para poblaciones vulnerables"/>
    <s v="Organización y regulación de actividades comerciales informales, desarrolladas en el espacio público"/>
    <x v="4"/>
    <n v="20212971534.871399"/>
    <n v="23461215810.165543"/>
    <n v="13610509587.473904"/>
    <n v="14901735698.769812"/>
    <m/>
    <m/>
    <m/>
    <m/>
    <m/>
    <n v="72186432631.280655"/>
  </r>
  <r>
    <s v="Instituto para la Economía Social"/>
    <s v="Eje transversal Desarrollo económico basado en el conocimiento"/>
    <s v="Elevar la eficiencia de los mercados de la ciudad"/>
    <s v="Administración y fortalecimiento del sistema distrital de plazas de mercado"/>
    <x v="4"/>
    <m/>
    <m/>
    <m/>
    <m/>
    <m/>
    <m/>
    <m/>
    <m/>
    <n v="14252294000"/>
    <n v="14252294000"/>
  </r>
  <r>
    <s v="Instituto para la Economía Social"/>
    <s v="Gestión pública efectiva y transparente"/>
    <s v="Desarrollo institucional integral"/>
    <s v="Fortalecimiento institucional"/>
    <x v="1"/>
    <n v="3764468279.8791637"/>
    <n v="3220717855.7652535"/>
    <n v="2314008795.5770411"/>
    <n v="2980112563.9641724"/>
    <m/>
    <m/>
    <m/>
    <m/>
    <m/>
    <n v="12279307495.185631"/>
  </r>
  <r>
    <s v="Instituto para la Economía Social"/>
    <s v="Una Bogotá que defiende y fortalece lo público"/>
    <s v="Fortalecimiento de la función administrativa y desarrollo institucional"/>
    <s v="Fortalecimiento institucional"/>
    <x v="1"/>
    <m/>
    <m/>
    <m/>
    <m/>
    <n v="2858289861.3991098"/>
    <n v="1515502059.2024899"/>
    <n v="2031237855.9812679"/>
    <n v="2793320599.1552601"/>
    <m/>
    <n v="9198350375.7381287"/>
  </r>
  <r>
    <s v="Instituto para la Economía Social"/>
    <s v="Una ciudad que supera la segregación y la discriminación: el ser humano en el centro de las preocupaciones del desarrollo"/>
    <s v="Soberanía y seguridad alimentaria y nutricional"/>
    <s v="Fortalecimiento del sistema distrital de plazas de mercado"/>
    <x v="4"/>
    <m/>
    <m/>
    <m/>
    <m/>
    <n v="12111397717.792839"/>
    <n v="16543940172.635332"/>
    <n v="14237173349.944189"/>
    <n v="13390857844.523741"/>
    <m/>
    <n v="56283369084.896103"/>
  </r>
  <r>
    <s v="Jardín Botánico José Celestino Mutis"/>
    <s v="Ciudad de derechos"/>
    <s v="En Bogotá se vive un mejor ambiente"/>
    <s v="Restauración, rehabilitación y/o recuperación ecológica de áreas alteradas en el Distrito Capital y la región"/>
    <x v="0"/>
    <n v="2309231102.5615406"/>
    <n v="2623591136.6539516"/>
    <n v="3388883842.057076"/>
    <n v="3259368868.6621623"/>
    <m/>
    <m/>
    <m/>
    <m/>
    <m/>
    <n v="11581074949.934731"/>
  </r>
  <r>
    <s v="Jardín Botánico José Celestino Mutis"/>
    <s v="Eje transversal Gobierno legítimo, fortalecimiento local y eficiencia"/>
    <s v="Transparencia, gestión pública y servicio a la ciudadanía"/>
    <s v="Fortalecimiento institucional por un Jardín Botánico mejor para todos"/>
    <x v="1"/>
    <m/>
    <m/>
    <m/>
    <m/>
    <m/>
    <m/>
    <m/>
    <m/>
    <n v="6987672000"/>
    <n v="6987672000"/>
  </r>
  <r>
    <s v="Jardín Botánico José Celestino Mutis"/>
    <s v="Gestión pública efectiva y transparente"/>
    <s v="Desarrollo institucional integral"/>
    <s v="Fortalecimiento institucional del Jardín Botánico José Celestino Mutis"/>
    <x v="1"/>
    <n v="1627119761.4972088"/>
    <n v="1858037737.342875"/>
    <n v="1407239597.3797441"/>
    <n v="2250692972.5648189"/>
    <m/>
    <m/>
    <m/>
    <m/>
    <m/>
    <n v="7143090068.784647"/>
  </r>
  <r>
    <s v="Secretaría Distrital de Ambiente"/>
    <s v="Ciudad de derechos"/>
    <s v="En Bogotá se vive un mejor ambiente"/>
    <s v="Conservación de la biodiversidad y de los ecosistemas del Distrito Capital"/>
    <x v="0"/>
    <n v="4129209725.3715816"/>
    <n v="3929427217.7140179"/>
    <n v="4426367465.5410566"/>
    <n v="4568054853.806819"/>
    <m/>
    <m/>
    <m/>
    <m/>
    <m/>
    <n v="17053059262.433475"/>
  </r>
  <r>
    <s v="Secretaría Distrital de Ambiente"/>
    <s v="Ciudad de derechos"/>
    <s v="En Bogotá se vive un mejor ambiente"/>
    <s v="Control ambiental e investigación de los recursos flora y fauna silvestre"/>
    <x v="2"/>
    <n v="4095062203.0573077"/>
    <n v="4525181798.6608505"/>
    <n v="3288158688.6876426"/>
    <n v="2963062607.8746929"/>
    <m/>
    <m/>
    <m/>
    <m/>
    <m/>
    <n v="14871465298.280495"/>
  </r>
  <r>
    <s v="Secretaría Distrital de Ambiente"/>
    <s v="Ciudad de derechos"/>
    <s v="En Bogotá se vive un mejor ambiente"/>
    <s v="Control de deterioro ambiental en los componentes aire y paisaje"/>
    <x v="2"/>
    <n v="10716050371.851738"/>
    <n v="12256941608.655958"/>
    <n v="10370346633.553333"/>
    <n v="9136109707.6136379"/>
    <m/>
    <m/>
    <m/>
    <m/>
    <m/>
    <n v="42479448321.674667"/>
  </r>
  <r>
    <s v="Secretaría Distrital de Ambiente"/>
    <s v="Eje transversal Gobierno legítimo, fortalecimiento local y eficiencia"/>
    <s v="Modernización institucional"/>
    <s v="Fortalecimiento institucional para la eficiencia administrativa"/>
    <x v="1"/>
    <m/>
    <m/>
    <m/>
    <m/>
    <m/>
    <m/>
    <m/>
    <m/>
    <n v="2289823000"/>
    <n v="2289823000"/>
  </r>
  <r>
    <s v="Secretaría Distrital de Ambiente"/>
    <s v="Un territorio que enfrenta el cambio climático y se ordena alrededor del agua"/>
    <s v="Bogotá Humana ambientalmente saludable"/>
    <s v="Control de deterioro ambiental en los componentes aire y paisaje"/>
    <x v="2"/>
    <m/>
    <m/>
    <m/>
    <m/>
    <n v="10173574082.945986"/>
    <n v="6461162851.6868572"/>
    <n v="11430248926.663519"/>
    <n v="12418203120"/>
    <m/>
    <n v="40483188981.296364"/>
  </r>
  <r>
    <s v="Secretaría Distrital de Ambiente"/>
    <s v="Un territorio que enfrenta el cambio climático y se ordena alrededor del agua"/>
    <s v="Bogotá Humana ambientalmente saludable"/>
    <s v="Evaluación, control, seguimiento y conservación de la flora, fauna silvestre y arbolado urbano"/>
    <x v="2"/>
    <m/>
    <m/>
    <m/>
    <m/>
    <n v="15926487998.897583"/>
    <n v="11556996185.740019"/>
    <n v="5786802903.2261076"/>
    <n v="6209101560"/>
    <m/>
    <n v="39479388647.863708"/>
  </r>
  <r>
    <s v="Secretaría Distrital de Ambiente"/>
    <s v="Un territorio que enfrenta el cambio climático y se ordena alrededor del agua"/>
    <s v="Recuperación, rehabilitación y restauración de la estructura ecológica principal y de los espacios del agua"/>
    <s v="Control ambiental a los recursos hídrico y del suelo en el Distrito Capital"/>
    <x v="2"/>
    <m/>
    <m/>
    <m/>
    <m/>
    <n v="7448509596.4425964"/>
    <n v="63352529060.44249"/>
    <n v="12799252412.279226"/>
    <n v="12418203120"/>
    <m/>
    <n v="96018494189.164307"/>
  </r>
  <r>
    <s v="Secretaría Distrital de Cultura, Recreación y Deporte"/>
    <s v="Derecho a la ciudad"/>
    <s v="Bogotá espacio de vida"/>
    <s v="Construcción de escenarios y territorios culturales adecuados y próximos para la diversidad y la convivencia"/>
    <x v="0"/>
    <n v="10987226171.60379"/>
    <n v="11937339671.77548"/>
    <n v="6299353241.6742878"/>
    <n v="398239318.32661861"/>
    <m/>
    <m/>
    <m/>
    <m/>
    <m/>
    <n v="29622158403.380177"/>
  </r>
  <r>
    <s v="Secretaría Distrital de Cultura, Recreación y Deporte"/>
    <s v="Eje transversal Gobierno legítimo, fortalecimiento local y eficiencia"/>
    <s v="Modernización institucional"/>
    <s v="Fortalecimiento a la Gestión"/>
    <x v="1"/>
    <m/>
    <m/>
    <m/>
    <m/>
    <m/>
    <m/>
    <m/>
    <m/>
    <n v="840624000"/>
    <n v="840624000"/>
  </r>
  <r>
    <s v="Secretaría Distrital de Desarrollo Económico"/>
    <s v="Gestión pública efectiva y transparente"/>
    <s v="Desarrollo institucional integral"/>
    <s v="Fortalecimiento institucional"/>
    <x v="1"/>
    <n v="3992642643.8382907"/>
    <n v="5811254367.6885014"/>
    <n v="5982252070.4721823"/>
    <n v="5802664273.7546062"/>
    <m/>
    <m/>
    <m/>
    <m/>
    <m/>
    <n v="21588813355.753578"/>
  </r>
  <r>
    <s v="Secretaría Distrital de Desarrollo Económico"/>
    <s v="Una Bogotá que defiende y fortalece lo público"/>
    <s v="Fortalecimiento de la función administrativa y desarrollo institucional"/>
    <s v="Fortalecimiento institucional"/>
    <x v="1"/>
    <m/>
    <m/>
    <m/>
    <m/>
    <n v="2488892231.0064287"/>
    <n v="4192124777.8503618"/>
    <n v="4705607504.5144215"/>
    <n v="2999406889.0332203"/>
    <m/>
    <n v="14386031402.404432"/>
  </r>
  <r>
    <s v="Secretaría Distrital de Gobierno"/>
    <s v="Descentralización"/>
    <s v="Gestión distrital con enfoque territorial"/>
    <s v="Articulación distrital y fortalecimiento local de la convivencia y la seguridad ciudadana"/>
    <x v="4"/>
    <n v="1353395517.9847858"/>
    <n v="1311795568.3269758"/>
    <n v="961154078.23177242"/>
    <n v="938303159.16031957"/>
    <m/>
    <m/>
    <m/>
    <m/>
    <m/>
    <n v="4564648323.7038536"/>
  </r>
  <r>
    <s v="Secretaría Distrital de Gobierno"/>
    <s v="Eje transversal Gobierno legítimo, fortalecimiento local y eficiencia"/>
    <s v="Gobernanza e influencia local, regional e internacional"/>
    <s v="Fortalecimiento de la capacidad institucional de las Alcaldías Locales"/>
    <x v="1"/>
    <m/>
    <m/>
    <m/>
    <m/>
    <m/>
    <m/>
    <m/>
    <m/>
    <n v="17545000000"/>
    <n v="17545000000"/>
  </r>
  <r>
    <s v="Secretaría Distrital de Gobierno"/>
    <s v="Eje transversal Gobierno legítimo, fortalecimiento local y eficiencia"/>
    <s v="Transparencia, gestión pública y servicio a la ciudadanía"/>
    <s v="Fortalecimiento de la capacidad institucional"/>
    <x v="1"/>
    <m/>
    <m/>
    <m/>
    <m/>
    <m/>
    <m/>
    <m/>
    <m/>
    <n v="5250109000"/>
    <n v="5250109000"/>
  </r>
  <r>
    <s v="Secretaría Distrital de Movilidad"/>
    <s v="Eje transversal Gobierno legítimo, fortalecimiento local y eficiencia"/>
    <s v="Modernización institucional"/>
    <s v="Fortalecimiento institucional"/>
    <x v="1"/>
    <m/>
    <m/>
    <m/>
    <m/>
    <m/>
    <m/>
    <m/>
    <m/>
    <n v="31590000000"/>
    <n v="31590000000"/>
  </r>
  <r>
    <s v="Secretaría Distrital de Movilidad"/>
    <s v="Gestión pública efectiva y transparente"/>
    <s v="Desarrollo institucional integral"/>
    <s v="Fortalecimiento institucional"/>
    <x v="1"/>
    <n v="18968119690.824509"/>
    <n v="19215568464.546196"/>
    <n v="15440238371.381031"/>
    <n v="16131895586.368111"/>
    <m/>
    <m/>
    <m/>
    <m/>
    <m/>
    <n v="69755822113.119843"/>
  </r>
  <r>
    <s v="Secretaría Distrital de Movilidad"/>
    <s v="Una Bogotá que defiende y fortalece lo público"/>
    <s v="Fortalecimiento de la función administrativa y desarrollo institucional"/>
    <s v="Fortalecimiento institucional"/>
    <x v="1"/>
    <m/>
    <m/>
    <m/>
    <m/>
    <n v="18437075376.635895"/>
    <n v="27540244142.862072"/>
    <n v="70083022273.506516"/>
    <n v="16932219954.120001"/>
    <m/>
    <n v="132992561747.12448"/>
  </r>
  <r>
    <s v="Secretaría Distrital de Planeación"/>
    <s v="Derecho a la ciudad"/>
    <s v="Armonizar para ordenar"/>
    <s v="Articulación, seguimiento, instrumentación a las políticas y proyectos relacionados con la planeación y gestión territorial"/>
    <x v="4"/>
    <m/>
    <n v="15201750814.330566"/>
    <n v="6749269465.6945801"/>
    <n v="9602792068.353899"/>
    <m/>
    <m/>
    <m/>
    <m/>
    <m/>
    <n v="31553812348.379044"/>
  </r>
  <r>
    <s v="Secretaría Distrital de Planeación"/>
    <s v="Derecho a la ciudad"/>
    <s v="Armonizar para ordenar"/>
    <s v="Formulación y seguimiento a los instrumentos de planeamiento y gestión territorial para el suelo urbano y de expansión"/>
    <x v="4"/>
    <n v="6981111828.7794809"/>
    <m/>
    <m/>
    <m/>
    <m/>
    <m/>
    <m/>
    <m/>
    <m/>
    <n v="6981111828.7794809"/>
  </r>
  <r>
    <s v="Secretaría Distrital de Planeación"/>
    <s v="Derecho a la ciudad"/>
    <s v="Mejoremos el barrio"/>
    <s v="Ordenamiento y articulación de las áreas de origen informal, en el marco del modelo de ciudad"/>
    <x v="4"/>
    <n v="756548094.55349517"/>
    <m/>
    <m/>
    <m/>
    <m/>
    <m/>
    <m/>
    <m/>
    <m/>
    <n v="756548094.55349517"/>
  </r>
  <r>
    <s v="Secretaría Distrital de Planeación"/>
    <s v="Eje transversal Nuevo ordenamiento territorial"/>
    <s v="Proyectos urbanos integrales con visión de ciudad"/>
    <s v="Gestión del Modelo de Ordenamiento Territorial"/>
    <x v="4"/>
    <m/>
    <m/>
    <m/>
    <m/>
    <m/>
    <m/>
    <m/>
    <m/>
    <n v="7106000000"/>
    <n v="7106000000"/>
  </r>
  <r>
    <s v="Secretaría Distrital de Planeación"/>
    <s v="Gestión pública efectiva y transparente"/>
    <s v="Desarrollo institucional integral"/>
    <s v="Calidad y fortalecimiento institucional"/>
    <x v="1"/>
    <n v="3414530274.5624633"/>
    <n v="7182963575.0076761"/>
    <n v="9135390110.6673794"/>
    <n v="6138526185.7477846"/>
    <m/>
    <m/>
    <m/>
    <m/>
    <m/>
    <n v="25871410145.985302"/>
  </r>
  <r>
    <s v="Secretaría Distrital de Planeación"/>
    <s v="Un territorio que enfrenta el cambio climático y se ordena alrededor del agua"/>
    <s v="Estrategia territorial regional frente al cambio climático"/>
    <s v="Planificación urbanística e instrumentos de gestión territorial para contribuir en la adaptación al cambio climático en Bogotá D.C."/>
    <x v="4"/>
    <m/>
    <m/>
    <m/>
    <m/>
    <n v="2515818290.4126258"/>
    <n v="1237783106.3048468"/>
    <n v="5059075231.0163193"/>
    <n v="729663604.67366004"/>
    <m/>
    <n v="9542340232.4074516"/>
  </r>
  <r>
    <s v="Secretaría Distrital de Planeación"/>
    <s v="Una Bogotá que defiende y fortalece lo público"/>
    <s v="Fortalecimiento de la función administrativa y desarrollo institucional"/>
    <s v="Calidad y fortalecimiento institucional"/>
    <x v="1"/>
    <m/>
    <m/>
    <m/>
    <m/>
    <n v="3155019105.4850345"/>
    <n v="3410226941.0916767"/>
    <n v="1582397314.3088031"/>
    <n v="1790356145.36638"/>
    <m/>
    <n v="9937999506.2518959"/>
  </r>
  <r>
    <s v="Secretaría Distrital de Planeación"/>
    <s v="Una ciudad que supera la segregación y la discriminación: el ser humano en el centro de las preocupaciones del desarrollo"/>
    <s v="Revitalización del centro ampliado"/>
    <s v="Formulación de las intervenciones urbanas para la organización sostenible del territorio"/>
    <x v="4"/>
    <m/>
    <m/>
    <m/>
    <m/>
    <n v="59345848.81718491"/>
    <n v="212551257.87399471"/>
    <n v="328298197.98937821"/>
    <n v="310455078"/>
    <m/>
    <n v="910650382.68055785"/>
  </r>
  <r>
    <s v="Secretaría Distrital del Hábitat"/>
    <s v="Derecho a la ciudad"/>
    <s v="Alianzas por el hábitat"/>
    <s v="Instrumentos de financiación para adquisición, construcción y mejoramiento de vivienda"/>
    <x v="4"/>
    <n v="126319192325.43826"/>
    <n v="63733792327.274773"/>
    <n v="32548730376.849834"/>
    <n v="45433132810.310654"/>
    <m/>
    <m/>
    <m/>
    <m/>
    <m/>
    <n v="268034847839.87354"/>
  </r>
  <r>
    <s v="Secretaría Distrital del Hábitat"/>
    <s v="Eje transversal Gobierno legítimo, fortalecimiento local y eficiencia"/>
    <s v="Modernización institucional"/>
    <s v="Fortalecimiento institucional"/>
    <x v="1"/>
    <m/>
    <m/>
    <m/>
    <m/>
    <m/>
    <m/>
    <m/>
    <m/>
    <n v="6015000000"/>
    <n v="6015000000"/>
  </r>
  <r>
    <s v="Secretaría Distrital del Hábitat"/>
    <s v="Eje transversal Nuevo ordenamiento territorial"/>
    <s v="Financiación para el Desarrollo Territorial"/>
    <s v="Estructuración de instrumentos de financiación para el desarrollo territorial"/>
    <x v="4"/>
    <m/>
    <m/>
    <m/>
    <m/>
    <m/>
    <m/>
    <m/>
    <m/>
    <n v="34896964000"/>
    <n v="34896964000"/>
  </r>
  <r>
    <s v="Secretaría Distrital del Hábitat"/>
    <s v="Gestión pública efectiva y transparente"/>
    <s v="Desarrollo institucional integral"/>
    <s v="Fortalecimiento institucional"/>
    <x v="1"/>
    <n v="4168979252.6675639"/>
    <n v="4524856473.3599043"/>
    <n v="3779864880.2883177"/>
    <n v="4808803690.6966381"/>
    <m/>
    <m/>
    <m/>
    <m/>
    <m/>
    <n v="17282504297.012421"/>
  </r>
  <r>
    <s v="Secretaría Distrital del Hábitat"/>
    <s v="Pilar Democracia urbana"/>
    <s v="Intervenciones integrales del hábitat"/>
    <s v="Intervenciones integrales de mejoramiento"/>
    <x v="0"/>
    <m/>
    <m/>
    <m/>
    <m/>
    <m/>
    <m/>
    <m/>
    <m/>
    <n v="63059000000"/>
    <n v="63059000000"/>
  </r>
  <r>
    <s v="Secretaría Distrital del Hábitat"/>
    <s v="Una ciudad que supera la segregación y la discriminación: el ser humano en el centro de las preocupaciones del desarrollo"/>
    <s v="Vivienda y hábitat humanos"/>
    <s v="Mejoramiento integral de barrios de origen informal"/>
    <x v="0"/>
    <m/>
    <m/>
    <m/>
    <m/>
    <n v="67234193510.86734"/>
    <n v="10640834786.981199"/>
    <n v="52506153429.965881"/>
    <n v="23043989707.765961"/>
    <m/>
    <n v="153425171435.58038"/>
  </r>
  <r>
    <s v="Unidad Administrativa Especial de Catastro Distrital"/>
    <s v="Eje transversal Gobierno legítimo, fortalecimiento local y eficiencia"/>
    <s v="Transparencia, gestión pública y servicio a la ciudadanía"/>
    <s v="Afianzar una gestión pública efectiva"/>
    <x v="4"/>
    <m/>
    <m/>
    <m/>
    <m/>
    <m/>
    <m/>
    <m/>
    <m/>
    <n v="1863094000"/>
    <n v="1863094000"/>
  </r>
  <r>
    <s v="Unidad Administrativa Especial de Rehabilitación y Mantenimiento Vial"/>
    <s v="Derecho a la ciudad"/>
    <s v="Bogotá responsable ante el riesgo y las emergencias"/>
    <s v="Mitigación de riesgos en zonas  alto impacto"/>
    <x v="5"/>
    <m/>
    <m/>
    <m/>
    <n v="61730470997.389442"/>
    <m/>
    <m/>
    <m/>
    <m/>
    <m/>
    <n v="61730470997.389442"/>
  </r>
  <r>
    <s v="Unidad Administrativa Especial de Rehabilitación y Mantenimiento Vial"/>
    <s v="Derecho a la ciudad"/>
    <s v="Mejoremos el barrio"/>
    <s v="Recuperación, rehabilitación y mantenimiento de la malla vial"/>
    <x v="0"/>
    <n v="197456267390.48627"/>
    <n v="217373263542.06052"/>
    <n v="155491965682.36371"/>
    <n v="118564929198.48538"/>
    <m/>
    <m/>
    <m/>
    <m/>
    <m/>
    <n v="688886425813.39575"/>
  </r>
  <r>
    <s v="Unidad Administrativa Especial de Rehabilitación y Mantenimiento Vial"/>
    <s v="Gestión pública efectiva y transparente"/>
    <s v="Desarrollo institucional integral"/>
    <s v="Fortalecimiento y desarrollo institucional"/>
    <x v="1"/>
    <n v="676697758.9923929"/>
    <n v="1902103574.0741143"/>
    <n v="3161691046.8150406"/>
    <n v="1851914129.9216831"/>
    <m/>
    <m/>
    <m/>
    <m/>
    <m/>
    <n v="7592406509.8032312"/>
  </r>
  <r>
    <s v="Unidad Administrativa Especial de Rehabilitación y Mantenimiento Vial"/>
    <s v="Pilar Democracia urbana"/>
    <s v="Mejor movilidad para todos"/>
    <s v="Recuperación, rehabilitación y mantenimiento de la malla vial"/>
    <x v="0"/>
    <m/>
    <m/>
    <m/>
    <m/>
    <m/>
    <m/>
    <m/>
    <m/>
    <n v="79953487000"/>
    <n v="79953487000"/>
  </r>
  <r>
    <s v="Unidad Administrativa Especial de Rehabilitación y Mantenimiento Vial"/>
    <s v="Un territorio que enfrenta el cambio climático y se ordena alrededor del agua"/>
    <s v="Movilidad Humana"/>
    <s v="Recuperación, rehabilitación y mantenimiento de la malla vial"/>
    <x v="0"/>
    <m/>
    <m/>
    <m/>
    <m/>
    <n v="112030428889.58376"/>
    <n v="183998261598.53412"/>
    <n v="139633696981.37268"/>
    <n v="83715597447.198135"/>
    <m/>
    <n v="519377984916.68866"/>
  </r>
  <r>
    <s v="Unidad Administrativa Especial de Rehabilitación y Mantenimiento Vial"/>
    <s v="Una Bogotá que defiende y fortalece lo público"/>
    <s v="Fortalecimiento de la función administrativa y desarrollo institucional"/>
    <s v="Fortalecimiento y desarrollo institucional"/>
    <x v="1"/>
    <m/>
    <m/>
    <m/>
    <m/>
    <n v="1816709657.6689258"/>
    <n v="1752604975.983377"/>
    <n v="1094327326.6312609"/>
    <n v="23246082510.490582"/>
    <m/>
    <n v="27909724470.774147"/>
  </r>
  <r>
    <s v="Unidad Administrativa Especial de Servicios Públicos"/>
    <s v="Derecho a la ciudad"/>
    <s v="Mejoremos el barrio"/>
    <s v="Gestión para el servicio de alumbrado público en Bogotá, D. C."/>
    <x v="4"/>
    <n v="2570891178.4266472"/>
    <n v="3217179943.1174755"/>
    <n v="3475873344.8427262"/>
    <n v="4890192847.4878559"/>
    <m/>
    <m/>
    <m/>
    <m/>
    <m/>
    <n v="14154137313.874704"/>
  </r>
  <r>
    <s v="Unidad Administrativa Especial de Servicios Públicos"/>
    <s v="Derecho a la ciudad"/>
    <s v="Transformación urbana positiva"/>
    <s v="Gestión integral de residuos sólidos para el Distrito Capital y la región"/>
    <x v="4"/>
    <n v="17760609382.514339"/>
    <n v="15324638511.37587"/>
    <n v="16044399590.134825"/>
    <n v="15739036695.893621"/>
    <m/>
    <m/>
    <m/>
    <m/>
    <m/>
    <n v="64868684179.918655"/>
  </r>
  <r>
    <s v="Unidad Administrativa Especial de Servicios Públicos"/>
    <s v="Eje transversal Gobierno legítimo, fortalecimiento local y eficiencia"/>
    <s v="Transparencia, gestión pública y servicio a la ciudadanía"/>
    <s v="Fortalecimiento institucional en la gestión pública"/>
    <x v="1"/>
    <m/>
    <m/>
    <m/>
    <m/>
    <m/>
    <m/>
    <m/>
    <m/>
    <n v="10923894000"/>
    <n v="10923894000"/>
  </r>
  <r>
    <s v="Unidad Administrativa Especial de Servicios Públicos"/>
    <s v="Gestión pública efectiva y transparente"/>
    <s v="Desarrollo institucional integral"/>
    <s v="Gestión institucional"/>
    <x v="1"/>
    <n v="5113011874.9319735"/>
    <n v="4473222887.9949865"/>
    <n v="2723409845.8470278"/>
    <n v="2591099481.8328233"/>
    <m/>
    <m/>
    <m/>
    <m/>
    <m/>
    <n v="14900744090.60681"/>
  </r>
  <r>
    <s v="Unidad Administrativa Especial de Servicios Públicos"/>
    <s v="Una ciudad que supera la segregación y la discriminación: el ser humano en el centro de las preocupaciones del desarrollo"/>
    <s v="Fortalecimiento y mejoramiento de la calidad y cobertura de los servicios públicos"/>
    <s v="Gestión para el servicio de alumbrado público en Bogotá, D. C."/>
    <x v="4"/>
    <m/>
    <m/>
    <m/>
    <m/>
    <n v="2268464792.5425987"/>
    <n v="2339125915.2293878"/>
    <n v="8721351062.3204956"/>
    <n v="3156293293"/>
    <m/>
    <n v="16485235063.09248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736">
  <r>
    <n v="3"/>
    <s v="Bogotá positiva: para vivir mejor"/>
    <x v="0"/>
    <n v="102"/>
    <s v="Personería Distrital"/>
    <n v="1"/>
    <s v="Administración central"/>
    <n v="198"/>
    <s v="Otras entidades distritales"/>
    <s v="Informacion validada por la entidad"/>
    <n v="6500000000"/>
    <n v="8797070866.9011059"/>
    <n v="1"/>
    <s v="Ciudad de derechos"/>
    <n v="14"/>
    <s v="Toda la vida integralmente protegidos"/>
    <n v="1177"/>
    <s v="Protección y promoción de los Derechos Humanos"/>
    <n v="2500000000"/>
    <n v="3383488794.9619641"/>
  </r>
  <r>
    <n v="3"/>
    <s v="Bogotá positiva: para vivir mejor"/>
    <x v="0"/>
    <n v="102"/>
    <s v="Personería Distrital"/>
    <n v="1"/>
    <s v="Administración central"/>
    <n v="198"/>
    <s v="Otras entidades distritales"/>
    <s v="Informacion validada por la entidad"/>
    <n v="6500000000"/>
    <n v="8797070866.9011059"/>
    <n v="4"/>
    <s v="Participación"/>
    <n v="39"/>
    <s v="Control social al alcance de todas y todos"/>
    <n v="392"/>
    <s v="Control social"/>
    <n v="800000000"/>
    <n v="1082716414.3878286"/>
  </r>
  <r>
    <n v="3"/>
    <s v="Bogotá positiva: para vivir mejor"/>
    <x v="0"/>
    <n v="102"/>
    <s v="Personería Distrital"/>
    <n v="1"/>
    <s v="Administración central"/>
    <n v="198"/>
    <s v="Otras entidades distritales"/>
    <s v="Informacion validada por la entidad"/>
    <n v="6500000000"/>
    <n v="8797070866.9011059"/>
    <n v="6"/>
    <s v="Gestión pública efectiva y transparente"/>
    <n v="43"/>
    <s v="Servicios más cerca del ciudadano"/>
    <n v="536"/>
    <s v="Personería a la calle"/>
    <n v="500000000"/>
    <n v="676697758.9923929"/>
  </r>
  <r>
    <n v="3"/>
    <s v="Bogotá positiva: para vivir mejor"/>
    <x v="0"/>
    <n v="102"/>
    <s v="Personería Distrital"/>
    <n v="1"/>
    <s v="Administración central"/>
    <n v="198"/>
    <s v="Otras entidades distritales"/>
    <s v="Informacion validada por la entidad"/>
    <n v="6500000000"/>
    <n v="8797070866.9011059"/>
    <n v="6"/>
    <s v="Gestión pública efectiva y transparente"/>
    <n v="43"/>
    <s v="Servicios más cerca del ciudadano"/>
    <n v="6104"/>
    <s v="Fortalecer y mejorar la infraestructura física, administrativa, tecnológica y del servicio de la Personería Distrital"/>
    <n v="2200000000"/>
    <n v="2977470139.5665288"/>
  </r>
  <r>
    <n v="3"/>
    <s v="Bogotá positiva: para vivir mejor"/>
    <x v="0"/>
    <n v="102"/>
    <s v="Personería Distrital"/>
    <n v="1"/>
    <s v="Administración central"/>
    <n v="198"/>
    <s v="Otras entidades distritales"/>
    <s v="Informacion validada por la entidad"/>
    <n v="6500000000"/>
    <n v="8797070866.9011059"/>
    <n v="6"/>
    <s v="Gestión pública efectiva y transparente"/>
    <n v="49"/>
    <s v="Desarrollo institucional integral"/>
    <n v="7181"/>
    <s v="Modernización procesos administrativos"/>
    <n v="500000000"/>
    <n v="676697758.9923929"/>
  </r>
  <r>
    <n v="3"/>
    <s v="Bogotá positiva: para vivir mejor"/>
    <x v="0"/>
    <n v="104"/>
    <s v="Secretaría General"/>
    <n v="1"/>
    <s v="Administración central"/>
    <n v="85"/>
    <s v="Sector Gestión pública"/>
    <s v="Informacion validada por la entidad"/>
    <n v="54817588000"/>
    <n v="74189877905.936554"/>
    <n v="3"/>
    <s v="Ciudad global"/>
    <n v="35"/>
    <s v="Bogotá competitiva e internacional"/>
    <n v="485"/>
    <s v="Presencia internacional de Bogotá y cooperación para el desarrollo"/>
    <n v="1850000000"/>
    <n v="2503781708.2718539"/>
  </r>
  <r>
    <n v="3"/>
    <s v="Bogotá positiva: para vivir mejor"/>
    <x v="0"/>
    <n v="104"/>
    <s v="Secretaría General"/>
    <n v="1"/>
    <s v="Administración central"/>
    <n v="85"/>
    <s v="Sector Gestión pública"/>
    <s v="Informacion validada por la entidad"/>
    <n v="54817588000"/>
    <n v="74189877905.936554"/>
    <n v="6"/>
    <s v="Gestión pública efectiva y transparente"/>
    <n v="43"/>
    <s v="Servicios más cerca del ciudadano"/>
    <n v="1122"/>
    <s v="Más y mejores servicios a la ciudadanía"/>
    <n v="10243588000"/>
    <n v="13863626087.282736"/>
  </r>
  <r>
    <n v="3"/>
    <s v="Bogotá positiva: para vivir mejor"/>
    <x v="0"/>
    <n v="104"/>
    <s v="Secretaría General"/>
    <n v="1"/>
    <s v="Administración central"/>
    <n v="85"/>
    <s v="Sector Gestión pública"/>
    <s v="Informacion validada por la entidad"/>
    <n v="54817588000"/>
    <n v="74189877905.936554"/>
    <n v="6"/>
    <s v="Gestión pública efectiva y transparente"/>
    <n v="44"/>
    <s v="Ciudad digital"/>
    <n v="6036"/>
    <s v="Fortalecimiento de tecnologías de información y comunicaciones"/>
    <n v="2765780000"/>
    <n v="3743194255.7319603"/>
  </r>
  <r>
    <n v="3"/>
    <s v="Bogotá positiva: para vivir mejor"/>
    <x v="0"/>
    <n v="104"/>
    <s v="Secretaría General"/>
    <n v="1"/>
    <s v="Administración central"/>
    <n v="85"/>
    <s v="Sector Gestión pública"/>
    <s v="Informacion validada por la entidad"/>
    <n v="54817588000"/>
    <n v="74189877905.936554"/>
    <n v="6"/>
    <s v="Gestión pública efectiva y transparente"/>
    <n v="44"/>
    <s v="Ciudad digital"/>
    <n v="7378"/>
    <s v="Coordinación de políticas de tecnologías de la información y comunicación (TIC)"/>
    <n v="1457910000"/>
    <n v="1973128859.6251986"/>
  </r>
  <r>
    <n v="3"/>
    <s v="Bogotá positiva: para vivir mejor"/>
    <x v="0"/>
    <n v="104"/>
    <s v="Secretaría General"/>
    <n v="1"/>
    <s v="Administración central"/>
    <n v="85"/>
    <s v="Sector Gestión pública"/>
    <s v="Informacion validada por la entidad"/>
    <n v="54817588000"/>
    <n v="74189877905.936554"/>
    <n v="6"/>
    <s v="Gestión pública efectiva y transparente"/>
    <n v="45"/>
    <s v="Comunicación al servicio de todas y todos"/>
    <n v="323"/>
    <s v="Fortalecimiento de la comunicación organizacional del Distrito"/>
    <n v="829000000"/>
    <n v="1121964884.4093874"/>
  </r>
  <r>
    <n v="3"/>
    <s v="Bogotá positiva: para vivir mejor"/>
    <x v="0"/>
    <n v="104"/>
    <s v="Secretaría General"/>
    <n v="1"/>
    <s v="Administración central"/>
    <n v="85"/>
    <s v="Sector Gestión pública"/>
    <s v="Informacion validada por la entidad"/>
    <n v="54817588000"/>
    <n v="74189877905.936554"/>
    <n v="6"/>
    <s v="Gestión pública efectiva y transparente"/>
    <n v="45"/>
    <s v="Comunicación al servicio de todas y todos"/>
    <n v="326"/>
    <s v="Fortalecimiento de la comunicación pública"/>
    <n v="5400000000"/>
    <n v="7308335797.1178427"/>
  </r>
  <r>
    <n v="3"/>
    <s v="Bogotá positiva: para vivir mejor"/>
    <x v="0"/>
    <n v="104"/>
    <s v="Secretaría General"/>
    <n v="1"/>
    <s v="Administración central"/>
    <n v="85"/>
    <s v="Sector Gestión pública"/>
    <s v="Informacion validada por la entidad"/>
    <n v="54817588000"/>
    <n v="74189877905.936554"/>
    <n v="6"/>
    <s v="Gestión pública efectiva y transparente"/>
    <n v="47"/>
    <s v="Gerencia jurídica pública integral"/>
    <n v="483"/>
    <s v="Gerencia jurídica integral y transparente para el Distrito Capital"/>
    <n v="4000000000"/>
    <n v="5413582071.9391432"/>
  </r>
  <r>
    <n v="3"/>
    <s v="Bogotá positiva: para vivir mejor"/>
    <x v="0"/>
    <n v="104"/>
    <s v="Secretaría General"/>
    <n v="1"/>
    <s v="Administración central"/>
    <n v="85"/>
    <s v="Sector Gestión pública"/>
    <s v="Informacion validada por la entidad"/>
    <n v="54817588000"/>
    <n v="74189877905.936554"/>
    <n v="6"/>
    <s v="Gestión pública efectiva y transparente"/>
    <n v="48"/>
    <s v="Gestión documental integral"/>
    <n v="7379"/>
    <s v="Archivo de Bogotá, memoria viva"/>
    <n v="6683330000"/>
    <n v="9045188867.2132587"/>
  </r>
  <r>
    <n v="3"/>
    <s v="Bogotá positiva: para vivir mejor"/>
    <x v="0"/>
    <n v="104"/>
    <s v="Secretaría General"/>
    <n v="1"/>
    <s v="Administración central"/>
    <n v="85"/>
    <s v="Sector Gestión pública"/>
    <s v="Informacion validada por la entidad"/>
    <n v="54817588000"/>
    <n v="74189877905.936554"/>
    <n v="6"/>
    <s v="Gestión pública efectiva y transparente"/>
    <n v="49"/>
    <s v="Desarrollo institucional integral"/>
    <n v="272"/>
    <s v="Construcción, reforzamiento, restauración y dotación de la sede de la Alcaldía Mayor"/>
    <n v="12728730000"/>
    <n v="17227006131.638481"/>
  </r>
  <r>
    <n v="3"/>
    <s v="Bogotá positiva: para vivir mejor"/>
    <x v="0"/>
    <n v="104"/>
    <s v="Secretaría General"/>
    <n v="1"/>
    <s v="Administración central"/>
    <n v="85"/>
    <s v="Sector Gestión pública"/>
    <s v="Informacion validada por la entidad"/>
    <n v="54817588000"/>
    <n v="74189877905.936554"/>
    <n v="6"/>
    <s v="Gestión pública efectiva y transparente"/>
    <n v="49"/>
    <s v="Desarrollo institucional integral"/>
    <n v="484"/>
    <s v="Sistema de mejoramiento de la gestión en la Secretaría General"/>
    <n v="540250000"/>
    <n v="731171928.59128058"/>
  </r>
  <r>
    <n v="3"/>
    <s v="Bogotá positiva: para vivir mejor"/>
    <x v="0"/>
    <n v="104"/>
    <s v="Secretaría General"/>
    <n v="1"/>
    <s v="Administración central"/>
    <n v="85"/>
    <s v="Sector Gestión pública"/>
    <s v="Informacion validada por la entidad"/>
    <n v="54817588000"/>
    <n v="74189877905.936554"/>
    <n v="6"/>
    <s v="Gestión pública efectiva y transparente"/>
    <n v="49"/>
    <s v="Desarrollo institucional integral"/>
    <n v="7096"/>
    <s v="Fortalecimiento de la gestión pública del nuevo milenio"/>
    <n v="4500000000"/>
    <n v="6090279830.9315357"/>
  </r>
  <r>
    <n v="3"/>
    <s v="Bogotá positiva: para vivir mejor"/>
    <x v="0"/>
    <n v="104"/>
    <s v="Secretaría General"/>
    <n v="1"/>
    <s v="Administración central"/>
    <n v="85"/>
    <s v="Sector Gestión pública"/>
    <s v="Informacion validada por la entidad"/>
    <n v="54817588000"/>
    <n v="74189877905.936554"/>
    <n v="6"/>
    <s v="Gestión pública efectiva y transparente"/>
    <n v="49"/>
    <s v="Desarrollo institucional integral"/>
    <n v="7219"/>
    <s v="Fortalecimiento tecnológico y ampliación de la capacidad instalada de la imprenta distrital"/>
    <n v="1051000000"/>
    <n v="1422418689.4020097"/>
  </r>
  <r>
    <n v="3"/>
    <s v="Bogotá positiva: para vivir mejor"/>
    <x v="0"/>
    <n v="104"/>
    <s v="Secretaría General"/>
    <n v="1"/>
    <s v="Administración central"/>
    <n v="85"/>
    <s v="Sector Gestión pública"/>
    <s v="Informacion validada por la entidad"/>
    <n v="54817588000"/>
    <n v="74189877905.936554"/>
    <n v="6"/>
    <s v="Gestión pública efectiva y transparente"/>
    <n v="49"/>
    <s v="Desarrollo institucional integral"/>
    <n v="7377"/>
    <s v="Transformación de la organización distrital y fortalecimiento de la capacidad operativa de sus entidades centrales y descentralizadas"/>
    <n v="2768000000"/>
    <n v="3746198793.7818871"/>
  </r>
  <r>
    <n v="3"/>
    <s v="Bogotá positiva: para vivir mejor"/>
    <x v="0"/>
    <n v="105"/>
    <s v="Veeduría Distrital"/>
    <n v="1"/>
    <s v="Administración central"/>
    <n v="198"/>
    <s v="Otras entidades distritales"/>
    <s v="Informacion validada por la entidad"/>
    <n v="1500000000"/>
    <n v="2030093276.9771783"/>
    <n v="4"/>
    <s v="Participación"/>
    <n v="39"/>
    <s v="Control social al alcance de todas y todos"/>
    <n v="562"/>
    <s v="Consolidación de la Casa Ciudadana del Control Social y fortalecimiento del ejercicio cualificado del control social"/>
    <n v="896000000"/>
    <n v="1212642384.1143677"/>
  </r>
  <r>
    <n v="3"/>
    <s v="Bogotá positiva: para vivir mejor"/>
    <x v="0"/>
    <n v="105"/>
    <s v="Veeduría Distrital"/>
    <n v="1"/>
    <s v="Administración central"/>
    <n v="198"/>
    <s v="Otras entidades distritales"/>
    <s v="Informacion validada por la entidad"/>
    <n v="1500000000"/>
    <n v="2030093276.9771783"/>
    <n v="6"/>
    <s v="Gestión pública efectiva y transparente"/>
    <n v="49"/>
    <s v="Desarrollo institucional integral"/>
    <n v="558"/>
    <s v="Desarrollo y fortalecimiento de prácticas para un buen gobierno"/>
    <n v="604000000"/>
    <n v="817450892.86281049"/>
  </r>
  <r>
    <n v="3"/>
    <s v="Bogotá positiva: para vivir mejor"/>
    <x v="0"/>
    <n v="110"/>
    <s v="Secretaría Distrital de Gobierno"/>
    <n v="1"/>
    <s v="Administración central"/>
    <n v="86"/>
    <s v="Sector Gobierno, seguridad y convivencia"/>
    <s v="Informacion validada por la entidad"/>
    <n v="54348000000"/>
    <n v="73554339611.437134"/>
    <n v="1"/>
    <s v="Ciudad de derechos"/>
    <n v="11"/>
    <s v="Construcción de paz y reconciliación"/>
    <n v="269"/>
    <s v="Implementación de una cultura de los derechos humanos en el Distrito Capital"/>
    <n v="1000000000"/>
    <n v="1353395517.9847858"/>
  </r>
  <r>
    <n v="3"/>
    <s v="Bogotá positiva: para vivir mejor"/>
    <x v="0"/>
    <n v="110"/>
    <s v="Secretaría Distrital de Gobierno"/>
    <n v="1"/>
    <s v="Administración central"/>
    <n v="86"/>
    <s v="Sector Gobierno, seguridad y convivencia"/>
    <s v="Informacion validada por la entidad"/>
    <n v="54348000000"/>
    <n v="73554339611.437134"/>
    <n v="1"/>
    <s v="Ciudad de derechos"/>
    <n v="11"/>
    <s v="Construcción de paz y reconciliación"/>
    <n v="295"/>
    <s v="Atención integral a la población desplazada"/>
    <n v="8059650000"/>
    <n v="10907894186.526077"/>
  </r>
  <r>
    <n v="3"/>
    <s v="Bogotá positiva: para vivir mejor"/>
    <x v="0"/>
    <n v="110"/>
    <s v="Secretaría Distrital de Gobierno"/>
    <n v="1"/>
    <s v="Administración central"/>
    <n v="86"/>
    <s v="Sector Gobierno, seguridad y convivencia"/>
    <s v="Informacion validada por la entidad"/>
    <n v="54348000000"/>
    <n v="73554339611.437134"/>
    <n v="1"/>
    <s v="Ciudad de derechos"/>
    <n v="11"/>
    <s v="Construcción de paz y reconciliación"/>
    <n v="595"/>
    <s v="Programa de atención al proceso de desmovilización y reintegración en Bogotá, D. C."/>
    <n v="1600000000"/>
    <n v="2165432828.7756572"/>
  </r>
  <r>
    <n v="3"/>
    <s v="Bogotá positiva: para vivir mejor"/>
    <x v="0"/>
    <n v="110"/>
    <s v="Secretaría Distrital de Gobierno"/>
    <n v="1"/>
    <s v="Administración central"/>
    <n v="86"/>
    <s v="Sector Gobierno, seguridad y convivencia"/>
    <s v="Informacion validada por la entidad"/>
    <n v="54348000000"/>
    <n v="73554339611.437134"/>
    <n v="1"/>
    <s v="Ciudad de derechos"/>
    <n v="11"/>
    <s v="Construcción de paz y reconciliación"/>
    <n v="600"/>
    <s v="Diseño participativo del programa de desarrollo y paz en la región capital"/>
    <n v="1000000000"/>
    <n v="1353395517.9847858"/>
  </r>
  <r>
    <n v="3"/>
    <s v="Bogotá positiva: para vivir mejor"/>
    <x v="0"/>
    <n v="110"/>
    <s v="Secretaría Distrital de Gobierno"/>
    <n v="1"/>
    <s v="Administración central"/>
    <n v="86"/>
    <s v="Sector Gobierno, seguridad y convivencia"/>
    <s v="Informacion validada por la entidad"/>
    <n v="54348000000"/>
    <n v="73554339611.437134"/>
    <n v="1"/>
    <s v="Ciudad de derechos"/>
    <n v="11"/>
    <s v="Construcción de paz y reconciliación"/>
    <n v="603"/>
    <s v="Atención a las victimas de violencias y delitos para la garantía de sus derechos"/>
    <n v="800000000"/>
    <n v="1082716414.3878286"/>
  </r>
  <r>
    <n v="3"/>
    <s v="Bogotá positiva: para vivir mejor"/>
    <x v="0"/>
    <n v="110"/>
    <s v="Secretaría Distrital de Gobierno"/>
    <n v="1"/>
    <s v="Administración central"/>
    <n v="86"/>
    <s v="Sector Gobierno, seguridad y convivencia"/>
    <s v="Informacion validada por la entidad"/>
    <n v="54348000000"/>
    <n v="73554339611.437134"/>
    <n v="1"/>
    <s v="Ciudad de derechos"/>
    <n v="11"/>
    <s v="Construcción de paz y reconciliación"/>
    <n v="606"/>
    <s v="Promoción de una cultura de paz, reconciliación y movilización social en Bogotá"/>
    <n v="300000000"/>
    <n v="406018655.39543569"/>
  </r>
  <r>
    <n v="3"/>
    <s v="Bogotá positiva: para vivir mejor"/>
    <x v="0"/>
    <n v="110"/>
    <s v="Secretaría Distrital de Gobierno"/>
    <n v="1"/>
    <s v="Administración central"/>
    <n v="86"/>
    <s v="Sector Gobierno, seguridad y convivencia"/>
    <s v="Informacion validada por la entidad"/>
    <n v="54348000000"/>
    <n v="73554339611.437134"/>
    <n v="1"/>
    <s v="Ciudad de derechos"/>
    <n v="11"/>
    <s v="Construcción de paz y reconciliación"/>
    <n v="643"/>
    <s v="Diseño e implementación del Sistema Distrital de Atención al Migrante - Casa del Migrante"/>
    <n v="100000000"/>
    <n v="135339551.79847857"/>
  </r>
  <r>
    <n v="3"/>
    <s v="Bogotá positiva: para vivir mejor"/>
    <x v="0"/>
    <n v="110"/>
    <s v="Secretaría Distrital de Gobierno"/>
    <n v="1"/>
    <s v="Administración central"/>
    <n v="86"/>
    <s v="Sector Gobierno, seguridad y convivencia"/>
    <s v="Informacion validada por la entidad"/>
    <n v="54348000000"/>
    <n v="73554339611.437134"/>
    <n v="1"/>
    <s v="Ciudad de derechos"/>
    <n v="13"/>
    <s v="Igualdad de oportunidades y de derechos para la inclusión de la población en condición de discapacidad"/>
    <n v="602"/>
    <s v="Fortalecimiento de los espacios e instancias de participación de las personas con discapacidad con enfoque en derechos humanos"/>
    <n v="500000000"/>
    <n v="676697758.9923929"/>
  </r>
  <r>
    <n v="3"/>
    <s v="Bogotá positiva: para vivir mejor"/>
    <x v="0"/>
    <n v="110"/>
    <s v="Secretaría Distrital de Gobierno"/>
    <n v="1"/>
    <s v="Administración central"/>
    <n v="86"/>
    <s v="Sector Gobierno, seguridad y convivencia"/>
    <s v="Informacion validada por la entidad"/>
    <n v="54348000000"/>
    <n v="73554339611.437134"/>
    <n v="1"/>
    <s v="Ciudad de derechos"/>
    <n v="14"/>
    <s v="Toda la vida integralmente protegidos"/>
    <n v="593"/>
    <s v="Atención a jóvenes en situación de vulnerabilidad vinculados en actividades por la vida, la libertad y la seguridad"/>
    <n v="800000000"/>
    <n v="1082716414.3878286"/>
  </r>
  <r>
    <n v="3"/>
    <s v="Bogotá positiva: para vivir mejor"/>
    <x v="0"/>
    <n v="110"/>
    <s v="Secretaría Distrital de Gobierno"/>
    <n v="1"/>
    <s v="Administración central"/>
    <n v="86"/>
    <s v="Sector Gobierno, seguridad y convivencia"/>
    <s v="Informacion validada por la entidad"/>
    <n v="54348000000"/>
    <n v="73554339611.437134"/>
    <n v="1"/>
    <s v="Ciudad de derechos"/>
    <n v="15"/>
    <s v="Bogotá respeta la diversidad"/>
    <n v="588"/>
    <s v="Promoción e implementación de acciones afirmativas para una Bogotá positiva e incluyente de la diversidad"/>
    <n v="2250000000"/>
    <n v="3045139915.4657679"/>
  </r>
  <r>
    <n v="3"/>
    <s v="Bogotá positiva: para vivir mejor"/>
    <x v="0"/>
    <n v="110"/>
    <s v="Secretaría Distrital de Gobierno"/>
    <n v="1"/>
    <s v="Administración central"/>
    <n v="86"/>
    <s v="Sector Gobierno, seguridad y convivencia"/>
    <s v="Informacion validada por la entidad"/>
    <n v="54348000000"/>
    <n v="73554339611.437134"/>
    <n v="1"/>
    <s v="Ciudad de derechos"/>
    <n v="15"/>
    <s v="Bogotá respeta la diversidad"/>
    <n v="649"/>
    <s v="Fortalecimiento a organizaciones de comunidades negras para la construcción de la diversidad étnica y cultural con enfoque en D.H"/>
    <n v="750000000"/>
    <n v="1015046638.4885892"/>
  </r>
  <r>
    <n v="3"/>
    <s v="Bogotá positiva: para vivir mejor"/>
    <x v="0"/>
    <n v="110"/>
    <s v="Secretaría Distrital de Gobierno"/>
    <n v="1"/>
    <s v="Administración central"/>
    <n v="86"/>
    <s v="Sector Gobierno, seguridad y convivencia"/>
    <s v="Informacion validada por la entidad"/>
    <n v="54348000000"/>
    <n v="73554339611.437134"/>
    <n v="2"/>
    <s v="Derecho a la ciudad"/>
    <n v="29"/>
    <s v="Bogotá segura y humana"/>
    <n v="270"/>
    <s v="Fortalecimiento al programa vida sagrada y el desarme"/>
    <n v="800000000"/>
    <n v="1082716414.3878286"/>
  </r>
  <r>
    <n v="3"/>
    <s v="Bogotá positiva: para vivir mejor"/>
    <x v="0"/>
    <n v="110"/>
    <s v="Secretaría Distrital de Gobierno"/>
    <n v="1"/>
    <s v="Administración central"/>
    <n v="86"/>
    <s v="Sector Gobierno, seguridad y convivencia"/>
    <s v="Informacion validada por la entidad"/>
    <n v="54348000000"/>
    <n v="73554339611.437134"/>
    <n v="2"/>
    <s v="Derecho a la ciudad"/>
    <n v="29"/>
    <s v="Bogotá segura y humana"/>
    <n v="355"/>
    <s v="Fortalecimiento a la justicia formal de Bogotá D. C."/>
    <n v="1500000000"/>
    <n v="2030093276.9771783"/>
  </r>
  <r>
    <n v="3"/>
    <s v="Bogotá positiva: para vivir mejor"/>
    <x v="0"/>
    <n v="110"/>
    <s v="Secretaría Distrital de Gobierno"/>
    <n v="1"/>
    <s v="Administración central"/>
    <n v="86"/>
    <s v="Sector Gobierno, seguridad y convivencia"/>
    <s v="Informacion validada por la entidad"/>
    <n v="54348000000"/>
    <n v="73554339611.437134"/>
    <n v="2"/>
    <s v="Derecho a la ciudad"/>
    <n v="29"/>
    <s v="Bogotá segura y humana"/>
    <n v="356"/>
    <s v="Fortalecimiento de la resolución pacífica de los conflictos para la convivencia familiar, vecinal y comunitaria en Bogotá"/>
    <n v="2000000000"/>
    <n v="2706791035.9695716"/>
  </r>
  <r>
    <n v="3"/>
    <s v="Bogotá positiva: para vivir mejor"/>
    <x v="0"/>
    <n v="110"/>
    <s v="Secretaría Distrital de Gobierno"/>
    <n v="1"/>
    <s v="Administración central"/>
    <n v="86"/>
    <s v="Sector Gobierno, seguridad y convivencia"/>
    <s v="Informacion validada por la entidad"/>
    <n v="54348000000"/>
    <n v="73554339611.437134"/>
    <n v="2"/>
    <s v="Derecho a la ciudad"/>
    <n v="29"/>
    <s v="Bogotá segura y humana"/>
    <n v="357"/>
    <s v="Creación y fortalecimiento del Centro de Estudio y Análisis en Convivencia y Seguridad Ciudadana de Bogotá"/>
    <n v="1500000000"/>
    <n v="2030093276.9771783"/>
  </r>
  <r>
    <n v="3"/>
    <s v="Bogotá positiva: para vivir mejor"/>
    <x v="0"/>
    <n v="110"/>
    <s v="Secretaría Distrital de Gobierno"/>
    <n v="1"/>
    <s v="Administración central"/>
    <n v="86"/>
    <s v="Sector Gobierno, seguridad y convivencia"/>
    <s v="Informacion validada por la entidad"/>
    <n v="54348000000"/>
    <n v="73554339611.437134"/>
    <n v="2"/>
    <s v="Derecho a la ciudad"/>
    <n v="29"/>
    <s v="Bogotá segura y humana"/>
    <n v="605"/>
    <s v="Programa de reclusión, redención y reinserción, dirigido a las personas privadas de la libertad"/>
    <n v="4000000000"/>
    <n v="5413582071.9391432"/>
  </r>
  <r>
    <n v="3"/>
    <s v="Bogotá positiva: para vivir mejor"/>
    <x v="0"/>
    <n v="110"/>
    <s v="Secretaría Distrital de Gobierno"/>
    <n v="1"/>
    <s v="Administración central"/>
    <n v="86"/>
    <s v="Sector Gobierno, seguridad y convivencia"/>
    <s v="Informacion validada por la entidad"/>
    <n v="54348000000"/>
    <n v="73554339611.437134"/>
    <n v="2"/>
    <s v="Derecho a la ciudad"/>
    <n v="30"/>
    <s v="Amor por Bogotá"/>
    <n v="594"/>
    <s v="Comunicación para una ciudad segura, humana, participativa y descentralizada"/>
    <n v="2400000000"/>
    <n v="3248149243.1634855"/>
  </r>
  <r>
    <n v="3"/>
    <s v="Bogotá positiva: para vivir mejor"/>
    <x v="0"/>
    <n v="110"/>
    <s v="Secretaría Distrital de Gobierno"/>
    <n v="1"/>
    <s v="Administración central"/>
    <n v="86"/>
    <s v="Sector Gobierno, seguridad y convivencia"/>
    <s v="Informacion validada por la entidad"/>
    <n v="54348000000"/>
    <n v="73554339611.437134"/>
    <n v="2"/>
    <s v="Derecho a la ciudad"/>
    <n v="30"/>
    <s v="Amor por Bogotá"/>
    <n v="598"/>
    <s v="Autorregulación y corresponsabilidad ciudadana"/>
    <n v="1000000000"/>
    <n v="1353395517.9847858"/>
  </r>
  <r>
    <n v="3"/>
    <s v="Bogotá positiva: para vivir mejor"/>
    <x v="0"/>
    <n v="110"/>
    <s v="Secretaría Distrital de Gobierno"/>
    <n v="1"/>
    <s v="Administración central"/>
    <n v="86"/>
    <s v="Sector Gobierno, seguridad y convivencia"/>
    <s v="Informacion validada por la entidad"/>
    <n v="54348000000"/>
    <n v="73554339611.437134"/>
    <n v="2"/>
    <s v="Derecho a la ciudad"/>
    <n v="30"/>
    <s v="Amor por Bogotá"/>
    <n v="601"/>
    <s v="Creación del Centro del Bicentenario: memoria, paz y reconciliación"/>
    <n v="3900000000"/>
    <n v="5278242520.1406641"/>
  </r>
  <r>
    <n v="3"/>
    <s v="Bogotá positiva: para vivir mejor"/>
    <x v="0"/>
    <n v="110"/>
    <s v="Secretaría Distrital de Gobierno"/>
    <n v="1"/>
    <s v="Administración central"/>
    <n v="86"/>
    <s v="Sector Gobierno, seguridad y convivencia"/>
    <s v="Informacion validada por la entidad"/>
    <n v="54348000000"/>
    <n v="73554339611.437134"/>
    <n v="2"/>
    <s v="Derecho a la ciudad"/>
    <n v="30"/>
    <s v="Amor por Bogotá"/>
    <n v="641"/>
    <s v="Fortalecer a las organizaciones en temas relacionados con la solidaridad y la convivencia"/>
    <n v="700000000"/>
    <n v="947376862.58934999"/>
  </r>
  <r>
    <n v="3"/>
    <s v="Bogotá positiva: para vivir mejor"/>
    <x v="0"/>
    <n v="110"/>
    <s v="Secretaría Distrital de Gobierno"/>
    <n v="1"/>
    <s v="Administración central"/>
    <n v="86"/>
    <s v="Sector Gobierno, seguridad y convivencia"/>
    <s v="Informacion validada por la entidad"/>
    <n v="54348000000"/>
    <n v="73554339611.437134"/>
    <n v="2"/>
    <s v="Derecho a la ciudad"/>
    <n v="31"/>
    <s v="Bogotá responsable ante el riesgo y las emergencias"/>
    <n v="428"/>
    <s v="Dirección, control y supervisión del sistema integrado de seguridad y emergencias - NUSE 123 del Distrito Capital"/>
    <n v="1750000000"/>
    <n v="2368442156.4733748"/>
  </r>
  <r>
    <n v="3"/>
    <s v="Bogotá positiva: para vivir mejor"/>
    <x v="0"/>
    <n v="110"/>
    <s v="Secretaría Distrital de Gobierno"/>
    <n v="1"/>
    <s v="Administración central"/>
    <n v="86"/>
    <s v="Sector Gobierno, seguridad y convivencia"/>
    <s v="Informacion validada por la entidad"/>
    <n v="54348000000"/>
    <n v="73554339611.437134"/>
    <n v="5"/>
    <s v="Descentralización"/>
    <n v="40"/>
    <s v="Gestión distrital con enfoque territorial"/>
    <n v="280"/>
    <s v="Articulación distrital y fortalecimiento local de la convivencia y la seguridad ciudadana"/>
    <n v="1000000000"/>
    <n v="1353395517.9847858"/>
  </r>
  <r>
    <n v="3"/>
    <s v="Bogotá positiva: para vivir mejor"/>
    <x v="0"/>
    <n v="110"/>
    <s v="Secretaría Distrital de Gobierno"/>
    <n v="1"/>
    <s v="Administración central"/>
    <n v="86"/>
    <s v="Sector Gobierno, seguridad y convivencia"/>
    <s v="Informacion validada por la entidad"/>
    <n v="54348000000"/>
    <n v="73554339611.437134"/>
    <n v="5"/>
    <s v="Descentralización"/>
    <n v="41"/>
    <s v="Localidades efectivas"/>
    <n v="362"/>
    <s v="Fortalecimiento de la gobernabilidad local"/>
    <n v="3088350000"/>
    <n v="4179759047.9683137"/>
  </r>
  <r>
    <n v="3"/>
    <s v="Bogotá positiva: para vivir mejor"/>
    <x v="0"/>
    <n v="110"/>
    <s v="Secretaría Distrital de Gobierno"/>
    <n v="1"/>
    <s v="Administración central"/>
    <n v="86"/>
    <s v="Sector Gobierno, seguridad y convivencia"/>
    <s v="Informacion validada por la entidad"/>
    <n v="54348000000"/>
    <n v="73554339611.437134"/>
    <n v="5"/>
    <s v="Descentralización"/>
    <n v="41"/>
    <s v="Localidades efectivas"/>
    <n v="642"/>
    <s v="Modernización de la infraestructura física de las sedes administrativas locales"/>
    <n v="3500000000"/>
    <n v="4736884312.9467497"/>
  </r>
  <r>
    <n v="3"/>
    <s v="Bogotá positiva: para vivir mejor"/>
    <x v="0"/>
    <n v="110"/>
    <s v="Secretaría Distrital de Gobierno"/>
    <n v="1"/>
    <s v="Administración central"/>
    <n v="86"/>
    <s v="Sector Gobierno, seguridad y convivencia"/>
    <s v="Informacion validada por la entidad"/>
    <n v="54348000000"/>
    <n v="73554339611.437134"/>
    <n v="5"/>
    <s v="Descentralización"/>
    <n v="42"/>
    <s v="Gestión e implementación de la política de descentralización y desconcentración"/>
    <n v="592"/>
    <s v="Acción política para la descentralización y desconcentración"/>
    <n v="1200000000"/>
    <n v="1624074621.5817428"/>
  </r>
  <r>
    <n v="3"/>
    <s v="Bogotá positiva: para vivir mejor"/>
    <x v="0"/>
    <n v="110"/>
    <s v="Secretaría Distrital de Gobierno"/>
    <n v="1"/>
    <s v="Administración central"/>
    <n v="86"/>
    <s v="Sector Gobierno, seguridad y convivencia"/>
    <s v="Informacion validada por la entidad"/>
    <n v="54348000000"/>
    <n v="73554339611.437134"/>
    <n v="6"/>
    <s v="Gestión pública efectiva y transparente"/>
    <n v="44"/>
    <s v="Ciudad digital"/>
    <n v="597"/>
    <s v="Fortalecimiento y mejoramiento de la infraestructura de tecnología de información y de comunicaciones"/>
    <n v="4200000000"/>
    <n v="5684261175.5360994"/>
  </r>
  <r>
    <n v="3"/>
    <s v="Bogotá positiva: para vivir mejor"/>
    <x v="0"/>
    <n v="110"/>
    <s v="Secretaría Distrital de Gobierno"/>
    <n v="1"/>
    <s v="Administración central"/>
    <n v="86"/>
    <s v="Sector Gobierno, seguridad y convivencia"/>
    <s v="Informacion validada por la entidad"/>
    <n v="54348000000"/>
    <n v="73554339611.437134"/>
    <n v="6"/>
    <s v="Gestión pública efectiva y transparente"/>
    <n v="48"/>
    <s v="Gestión documental integral"/>
    <n v="599"/>
    <s v="Gestión documental integral"/>
    <n v="1200000000"/>
    <n v="1624074621.5817428"/>
  </r>
  <r>
    <n v="3"/>
    <s v="Bogotá positiva: para vivir mejor"/>
    <x v="0"/>
    <n v="110"/>
    <s v="Secretaría Distrital de Gobierno"/>
    <n v="1"/>
    <s v="Administración central"/>
    <n v="86"/>
    <s v="Sector Gobierno, seguridad y convivencia"/>
    <s v="Informacion validada por la entidad"/>
    <n v="54348000000"/>
    <n v="73554339611.437134"/>
    <n v="6"/>
    <s v="Gestión pública efectiva y transparente"/>
    <n v="49"/>
    <s v="Desarrollo institucional integral"/>
    <n v="268"/>
    <s v="Apoyo a la gestión institucional para el fortalecimiento de la infraestructura física y los equipamientos del sector gobierno"/>
    <n v="750000000"/>
    <n v="1015046638.4885892"/>
  </r>
  <r>
    <n v="3"/>
    <s v="Bogotá positiva: para vivir mejor"/>
    <x v="0"/>
    <n v="110"/>
    <s v="Secretaría Distrital de Gobierno"/>
    <n v="1"/>
    <s v="Administración central"/>
    <n v="86"/>
    <s v="Sector Gobierno, seguridad y convivencia"/>
    <s v="Informacion validada por la entidad"/>
    <n v="54348000000"/>
    <n v="73554339611.437134"/>
    <n v="6"/>
    <s v="Gestión pública efectiva y transparente"/>
    <n v="49"/>
    <s v="Desarrollo institucional integral"/>
    <n v="286"/>
    <s v="Consolidación del sistema unificado de información sobre las relaciones políticas estratégicas del gobierno distrital"/>
    <n v="900000000"/>
    <n v="1218055966.186307"/>
  </r>
  <r>
    <n v="3"/>
    <s v="Bogotá positiva: para vivir mejor"/>
    <x v="0"/>
    <n v="110"/>
    <s v="Secretaría Distrital de Gobierno"/>
    <n v="1"/>
    <s v="Administración central"/>
    <n v="86"/>
    <s v="Sector Gobierno, seguridad y convivencia"/>
    <s v="Informacion validada por la entidad"/>
    <n v="54348000000"/>
    <n v="73554339611.437134"/>
    <n v="6"/>
    <s v="Gestión pública efectiva y transparente"/>
    <n v="49"/>
    <s v="Desarrollo institucional integral"/>
    <n v="7089"/>
    <s v="Apoyo institucional para aumentar la eficiencia en la gestión del sector gobierno"/>
    <n v="1400000000"/>
    <n v="1894753725.1787"/>
  </r>
  <r>
    <n v="3"/>
    <s v="Bogotá positiva: para vivir mejor"/>
    <x v="0"/>
    <n v="110"/>
    <s v="Secretaría Distrital de Gobierno"/>
    <n v="1"/>
    <s v="Administración central"/>
    <n v="86"/>
    <s v="Sector Gobierno, seguridad y convivencia"/>
    <s v="Informacion validada por la entidad"/>
    <n v="54348000000"/>
    <n v="73554339611.437134"/>
    <n v="6"/>
    <s v="Gestión pública efectiva y transparente"/>
    <n v="49"/>
    <s v="Desarrollo institucional integral"/>
    <n v="7091"/>
    <s v="Fortalecimiento de la cultura organizacional"/>
    <n v="400000000"/>
    <n v="541358207.19391429"/>
  </r>
  <r>
    <n v="3"/>
    <s v="Bogotá positiva: para vivir mejor"/>
    <x v="0"/>
    <n v="111"/>
    <s v="Secretaría Distrital de Hacienda"/>
    <n v="1"/>
    <s v="Administración central"/>
    <n v="87"/>
    <s v="Sector Hacienda"/>
    <s v="Informacion validada por la entidad"/>
    <n v="58789563000"/>
    <n v="79565531068.484192"/>
    <n v="6"/>
    <s v="Gestión pública efectiva y transparente"/>
    <n v="45"/>
    <s v="Comunicación al servicio de todas y todos"/>
    <n v="395"/>
    <s v="Comunicación al servicio de los ciudadanos"/>
    <n v="1730427000"/>
    <n v="2341952145.9998589"/>
  </r>
  <r>
    <n v="3"/>
    <s v="Bogotá positiva: para vivir mejor"/>
    <x v="0"/>
    <n v="111"/>
    <s v="Secretaría Distrital de Hacienda"/>
    <n v="1"/>
    <s v="Administración central"/>
    <n v="87"/>
    <s v="Sector Hacienda"/>
    <s v="Informacion validada por la entidad"/>
    <n v="58789563000"/>
    <n v="79565531068.484192"/>
    <n v="6"/>
    <s v="Gestión pública efectiva y transparente"/>
    <n v="49"/>
    <s v="Desarrollo institucional integral"/>
    <n v="172"/>
    <s v="Fortalecimiento del sistema de gestión del Concejo de Bogotá D. C."/>
    <n v="4210000000"/>
    <n v="5697795130.7159481"/>
  </r>
  <r>
    <n v="3"/>
    <s v="Bogotá positiva: para vivir mejor"/>
    <x v="0"/>
    <n v="111"/>
    <s v="Secretaría Distrital de Hacienda"/>
    <n v="1"/>
    <s v="Administración central"/>
    <n v="87"/>
    <s v="Sector Hacienda"/>
    <s v="Informacion validada por la entidad"/>
    <n v="58789563000"/>
    <n v="79565531068.484192"/>
    <n v="6"/>
    <s v="Gestión pública efectiva y transparente"/>
    <n v="49"/>
    <s v="Desarrollo institucional integral"/>
    <n v="350"/>
    <s v="Implementación de un modelo de desarrollo organizacional en la SHD y el CAD"/>
    <n v="5503397000"/>
    <n v="7448272833.4909163"/>
  </r>
  <r>
    <n v="3"/>
    <s v="Bogotá positiva: para vivir mejor"/>
    <x v="0"/>
    <n v="111"/>
    <s v="Secretaría Distrital de Hacienda"/>
    <n v="1"/>
    <s v="Administración central"/>
    <n v="87"/>
    <s v="Sector Hacienda"/>
    <s v="Informacion validada por la entidad"/>
    <n v="58789563000"/>
    <n v="79565531068.484192"/>
    <n v="6"/>
    <s v="Gestión pública efectiva y transparente"/>
    <n v="49"/>
    <s v="Desarrollo institucional integral"/>
    <n v="579"/>
    <s v="Consolidación del sistema integral de gestión hacendaria"/>
    <n v="516130000"/>
    <n v="698528028.69748735"/>
  </r>
  <r>
    <n v="3"/>
    <s v="Bogotá positiva: para vivir mejor"/>
    <x v="0"/>
    <n v="111"/>
    <s v="Secretaría Distrital de Hacienda"/>
    <n v="1"/>
    <s v="Administración central"/>
    <n v="87"/>
    <s v="Sector Hacienda"/>
    <s v="Informacion validada por la entidad"/>
    <n v="58789563000"/>
    <n v="79565531068.484192"/>
    <n v="7"/>
    <s v="Finanzas sostenibles"/>
    <n v="51"/>
    <s v="Optimización de los ingresos distritales"/>
    <n v="351"/>
    <s v="Gestión de ingresos y antievasión"/>
    <n v="14775506000"/>
    <n v="19997103596.357307"/>
  </r>
  <r>
    <n v="3"/>
    <s v="Bogotá positiva: para vivir mejor"/>
    <x v="0"/>
    <n v="111"/>
    <s v="Secretaría Distrital de Hacienda"/>
    <n v="1"/>
    <s v="Administración central"/>
    <n v="87"/>
    <s v="Sector Hacienda"/>
    <s v="Informacion validada por la entidad"/>
    <n v="58789563000"/>
    <n v="79565531068.484192"/>
    <n v="7"/>
    <s v="Finanzas sostenibles"/>
    <n v="51"/>
    <s v="Optimización de los ingresos distritales"/>
    <n v="7199"/>
    <s v="Fortalecimiento de la cultura tributaria y servicio al contribuyente"/>
    <n v="6547420000"/>
    <n v="8861248882.363945"/>
  </r>
  <r>
    <n v="3"/>
    <s v="Bogotá positiva: para vivir mejor"/>
    <x v="0"/>
    <n v="111"/>
    <s v="Secretaría Distrital de Hacienda"/>
    <n v="1"/>
    <s v="Administración central"/>
    <n v="87"/>
    <s v="Sector Hacienda"/>
    <s v="Informacion validada por la entidad"/>
    <n v="58789563000"/>
    <n v="79565531068.484192"/>
    <n v="7"/>
    <s v="Finanzas sostenibles"/>
    <n v="52"/>
    <s v="Gestión fiscal responsable e innovadora"/>
    <n v="169"/>
    <s v="Coordinación de inversiones de banca multilateral, y apoyo a proyectos de impacto distrital"/>
    <n v="12952000000"/>
    <n v="17529178748.938946"/>
  </r>
  <r>
    <n v="3"/>
    <s v="Bogotá positiva: para vivir mejor"/>
    <x v="0"/>
    <n v="111"/>
    <s v="Secretaría Distrital de Hacienda"/>
    <n v="1"/>
    <s v="Administración central"/>
    <n v="87"/>
    <s v="Sector Hacienda"/>
    <s v="Informacion validada por la entidad"/>
    <n v="58789563000"/>
    <n v="79565531068.484192"/>
    <n v="7"/>
    <s v="Finanzas sostenibles"/>
    <n v="52"/>
    <s v="Gestión fiscal responsable e innovadora"/>
    <n v="410"/>
    <s v="Diseño y desarrollo de estudios económicos y fiscales para la sostenibilidad de las finanzas distritales"/>
    <n v="223200000"/>
    <n v="302077879.61420417"/>
  </r>
  <r>
    <n v="3"/>
    <s v="Bogotá positiva: para vivir mejor"/>
    <x v="0"/>
    <n v="111"/>
    <s v="Secretaría Distrital de Hacienda"/>
    <n v="1"/>
    <s v="Administración central"/>
    <n v="87"/>
    <s v="Sector Hacienda"/>
    <s v="Informacion validada por la entidad"/>
    <n v="58789563000"/>
    <n v="79565531068.484192"/>
    <n v="7"/>
    <s v="Finanzas sostenibles"/>
    <n v="52"/>
    <s v="Gestión fiscal responsable e innovadora"/>
    <n v="551"/>
    <s v="Tarjeta ciudadana Bogotá Capital"/>
    <n v="2239500000"/>
    <n v="3030929262.526927"/>
  </r>
  <r>
    <n v="3"/>
    <s v="Bogotá positiva: para vivir mejor"/>
    <x v="0"/>
    <n v="111"/>
    <s v="Secretaría Distrital de Hacienda"/>
    <n v="1"/>
    <s v="Administración central"/>
    <n v="87"/>
    <s v="Sector Hacienda"/>
    <s v="Informacion validada por la entidad"/>
    <n v="58789563000"/>
    <n v="79565531068.484192"/>
    <n v="7"/>
    <s v="Finanzas sostenibles"/>
    <n v="52"/>
    <s v="Gestión fiscal responsable e innovadora"/>
    <n v="580"/>
    <s v="Tecnologías de información y comunicación (TIC) para las finanzas distritales"/>
    <n v="9589983000"/>
    <n v="12979040009.750288"/>
  </r>
  <r>
    <n v="3"/>
    <s v="Bogotá positiva: para vivir mejor"/>
    <x v="0"/>
    <n v="111"/>
    <s v="Secretaría Distrital de Hacienda"/>
    <n v="1"/>
    <s v="Administración central"/>
    <n v="87"/>
    <s v="Sector Hacienda"/>
    <s v="Informacion validada por la entidad"/>
    <n v="58789563000"/>
    <n v="79565531068.484192"/>
    <n v="7"/>
    <s v="Finanzas sostenibles"/>
    <n v="52"/>
    <s v="Gestión fiscal responsable e innovadora"/>
    <n v="7246"/>
    <s v="Fortalecimiento de la gestión de riesgo financiero y pasivos contingentes"/>
    <n v="502000000"/>
    <n v="679404550.02836251"/>
  </r>
  <r>
    <n v="3"/>
    <s v="Bogotá positiva: para vivir mejor"/>
    <x v="0"/>
    <n v="112"/>
    <s v="Secretaría de Educación del Distrito"/>
    <n v="1"/>
    <s v="Administración central"/>
    <n v="90"/>
    <s v="Sector Educación"/>
    <s v="Informacion validada por la entidad"/>
    <n v="1865095711000"/>
    <n v="2524212175880.0479"/>
    <n v="1"/>
    <s v="Ciudad de derechos"/>
    <n v="4"/>
    <s v="Bogotá bien alimentada"/>
    <n v="7361"/>
    <s v="Alimentación escolar en los colegios oficiales del Distrito Capital"/>
    <n v="139202059000"/>
    <n v="188395442744.8537"/>
  </r>
  <r>
    <n v="3"/>
    <s v="Bogotá positiva: para vivir mejor"/>
    <x v="0"/>
    <n v="112"/>
    <s v="Secretaría de Educación del Distrito"/>
    <n v="1"/>
    <s v="Administración central"/>
    <n v="90"/>
    <s v="Sector Educación"/>
    <s v="Informacion validada por la entidad"/>
    <n v="1865095711000"/>
    <n v="2524212175880.0479"/>
    <n v="1"/>
    <s v="Ciudad de derechos"/>
    <n v="6"/>
    <s v="Educación de calidad y pertinencia para vivir mejor"/>
    <n v="195"/>
    <s v="Incentivos económicos para promover la calidad de la educación en los colegios oficiales del Distrito"/>
    <n v="1406421000"/>
    <n v="1903443877.7996802"/>
  </r>
  <r>
    <n v="3"/>
    <s v="Bogotá positiva: para vivir mejor"/>
    <x v="0"/>
    <n v="112"/>
    <s v="Secretaría de Educación del Distrito"/>
    <n v="1"/>
    <s v="Administración central"/>
    <n v="90"/>
    <s v="Sector Educación"/>
    <s v="Informacion validada por la entidad"/>
    <n v="1865095711000"/>
    <n v="2524212175880.0479"/>
    <n v="1"/>
    <s v="Ciudad de derechos"/>
    <n v="6"/>
    <s v="Educación de calidad y pertinencia para vivir mejor"/>
    <n v="273"/>
    <s v="Cualificación profesional y ampliación del horizonte cultural de docentes, coordinadores y rectores de los colegios oficiales"/>
    <n v="3850000000"/>
    <n v="5210572744.2414255"/>
  </r>
  <r>
    <n v="3"/>
    <s v="Bogotá positiva: para vivir mejor"/>
    <x v="0"/>
    <n v="112"/>
    <s v="Secretaría de Educación del Distrito"/>
    <n v="1"/>
    <s v="Administración central"/>
    <n v="90"/>
    <s v="Sector Educación"/>
    <s v="Informacion validada por la entidad"/>
    <n v="1865095711000"/>
    <n v="2524212175880.0479"/>
    <n v="1"/>
    <s v="Ciudad de derechos"/>
    <n v="6"/>
    <s v="Educación de calidad y pertinencia para vivir mejor"/>
    <n v="552"/>
    <s v="Transformación pedagógica para la calidad de la educación del sistema educativo oficial"/>
    <n v="15955000000"/>
    <n v="21593425489.447262"/>
  </r>
  <r>
    <n v="3"/>
    <s v="Bogotá positiva: para vivir mejor"/>
    <x v="0"/>
    <n v="112"/>
    <s v="Secretaría de Educación del Distrito"/>
    <n v="1"/>
    <s v="Administración central"/>
    <n v="90"/>
    <s v="Sector Educación"/>
    <s v="Informacion validada por la entidad"/>
    <n v="1865095711000"/>
    <n v="2524212175880.0479"/>
    <n v="1"/>
    <s v="Ciudad de derechos"/>
    <n v="6"/>
    <s v="Educación de calidad y pertinencia para vivir mejor"/>
    <n v="1121"/>
    <s v="Administración de la Red de Participación Educativa de Bogotá - REDP"/>
    <n v="13200000000"/>
    <n v="17864820837.39917"/>
  </r>
  <r>
    <n v="3"/>
    <s v="Bogotá positiva: para vivir mejor"/>
    <x v="0"/>
    <n v="112"/>
    <s v="Secretaría de Educación del Distrito"/>
    <n v="1"/>
    <s v="Administración central"/>
    <n v="90"/>
    <s v="Sector Educación"/>
    <s v="Informacion validada por la entidad"/>
    <n v="1865095711000"/>
    <n v="2524212175880.0479"/>
    <n v="1"/>
    <s v="Ciudad de derechos"/>
    <n v="6"/>
    <s v="Educación de calidad y pertinencia para vivir mejor"/>
    <n v="7369"/>
    <s v="Fortalecimiento de la Red Distrital de Bibliotecas de Bogotá - Biblored"/>
    <n v="14000000000"/>
    <n v="18947537251.786999"/>
  </r>
  <r>
    <n v="3"/>
    <s v="Bogotá positiva: para vivir mejor"/>
    <x v="0"/>
    <n v="112"/>
    <s v="Secretaría de Educación del Distrito"/>
    <n v="1"/>
    <s v="Administración central"/>
    <n v="90"/>
    <s v="Sector Educación"/>
    <s v="Informacion validada por la entidad"/>
    <n v="1865095711000"/>
    <n v="2524212175880.0479"/>
    <n v="1"/>
    <s v="Ciudad de derechos"/>
    <n v="7"/>
    <s v="Acceso y permanencia a la educación para todas y todos"/>
    <n v="178"/>
    <s v="Gestión del proceso de matricula del sistema educativo oficial de Bogotá"/>
    <n v="1840000000"/>
    <n v="2490247753.0920053"/>
  </r>
  <r>
    <n v="3"/>
    <s v="Bogotá positiva: para vivir mejor"/>
    <x v="0"/>
    <n v="112"/>
    <s v="Secretaría de Educación del Distrito"/>
    <n v="1"/>
    <s v="Administración central"/>
    <n v="90"/>
    <s v="Sector Educación"/>
    <s v="Informacion validada por la entidad"/>
    <n v="1865095711000"/>
    <n v="2524212175880.0479"/>
    <n v="1"/>
    <s v="Ciudad de derechos"/>
    <n v="7"/>
    <s v="Acceso y permanencia a la educación para todas y todos"/>
    <n v="200"/>
    <s v="Fortalecimiento de la gestión institucional de la Secretaría de Educación Distrital"/>
    <n v="3670000000"/>
    <n v="4966961551.0041637"/>
  </r>
  <r>
    <n v="3"/>
    <s v="Bogotá positiva: para vivir mejor"/>
    <x v="0"/>
    <n v="112"/>
    <s v="Secretaría de Educación del Distrito"/>
    <n v="1"/>
    <s v="Administración central"/>
    <n v="90"/>
    <s v="Sector Educación"/>
    <s v="Informacion validada por la entidad"/>
    <n v="1865095711000"/>
    <n v="2524212175880.0479"/>
    <n v="1"/>
    <s v="Ciudad de derechos"/>
    <n v="7"/>
    <s v="Acceso y permanencia a la educación para todas y todos"/>
    <n v="290"/>
    <s v="Jóvenes con mejor educación media y mayores oportunidades en educación superior"/>
    <n v="15646000000"/>
    <n v="21175226274.389957"/>
  </r>
  <r>
    <n v="3"/>
    <s v="Bogotá positiva: para vivir mejor"/>
    <x v="0"/>
    <n v="112"/>
    <s v="Secretaría de Educación del Distrito"/>
    <n v="1"/>
    <s v="Administración central"/>
    <n v="90"/>
    <s v="Sector Educación"/>
    <s v="Informacion validada por la entidad"/>
    <n v="1865095711000"/>
    <n v="2524212175880.0479"/>
    <n v="1"/>
    <s v="Ciudad de derechos"/>
    <n v="7"/>
    <s v="Acceso y permanencia a la educación para todas y todos"/>
    <n v="396"/>
    <s v="Gratuidad total en el sistema educativo oficial del Distrito Capital"/>
    <n v="60660000000"/>
    <n v="82096972120.957092"/>
  </r>
  <r>
    <n v="3"/>
    <s v="Bogotá positiva: para vivir mejor"/>
    <x v="0"/>
    <n v="112"/>
    <s v="Secretaría de Educación del Distrito"/>
    <n v="1"/>
    <s v="Administración central"/>
    <n v="90"/>
    <s v="Sector Educación"/>
    <s v="Informacion validada por la entidad"/>
    <n v="1865095711000"/>
    <n v="2524212175880.0479"/>
    <n v="1"/>
    <s v="Ciudad de derechos"/>
    <n v="7"/>
    <s v="Acceso y permanencia a la educación para todas y todos"/>
    <n v="557"/>
    <s v="Apoyo a estudiantes de los colegios oficiales de Bogotá"/>
    <n v="43510000000"/>
    <n v="58886238987.518021"/>
  </r>
  <r>
    <n v="3"/>
    <s v="Bogotá positiva: para vivir mejor"/>
    <x v="0"/>
    <n v="112"/>
    <s v="Secretaría de Educación del Distrito"/>
    <n v="1"/>
    <s v="Administración central"/>
    <n v="90"/>
    <s v="Sector Educación"/>
    <s v="Informacion validada por la entidad"/>
    <n v="1865095711000"/>
    <n v="2524212175880.0479"/>
    <n v="1"/>
    <s v="Ciudad de derechos"/>
    <n v="7"/>
    <s v="Acceso y permanencia a la educación para todas y todos"/>
    <n v="4232"/>
    <s v="Nómina de colegios oficiales del Distrito Capital y bienestar de su recurso humano"/>
    <n v="1132076769000"/>
    <n v="1532147625179.2976"/>
  </r>
  <r>
    <n v="3"/>
    <s v="Bogotá positiva: para vivir mejor"/>
    <x v="0"/>
    <n v="112"/>
    <s v="Secretaría de Educación del Distrito"/>
    <n v="1"/>
    <s v="Administración central"/>
    <n v="90"/>
    <s v="Sector Educación"/>
    <s v="Informacion validada por la entidad"/>
    <n v="1865095711000"/>
    <n v="2524212175880.0479"/>
    <n v="1"/>
    <s v="Ciudad de derechos"/>
    <n v="7"/>
    <s v="Acceso y permanencia a la educación para todas y todos"/>
    <n v="4248"/>
    <s v="Subsidios a la demanda educativa"/>
    <n v="205470000000"/>
    <n v="278082177080.33392"/>
  </r>
  <r>
    <n v="3"/>
    <s v="Bogotá positiva: para vivir mejor"/>
    <x v="0"/>
    <n v="112"/>
    <s v="Secretaría de Educación del Distrito"/>
    <n v="1"/>
    <s v="Administración central"/>
    <n v="90"/>
    <s v="Sector Educación"/>
    <s v="Informacion validada por la entidad"/>
    <n v="1865095711000"/>
    <n v="2524212175880.0479"/>
    <n v="1"/>
    <s v="Ciudad de derechos"/>
    <n v="7"/>
    <s v="Acceso y permanencia a la educación para todas y todos"/>
    <n v="7195"/>
    <s v="Operación de colegios oficiales del Distrito Capital"/>
    <n v="147850000000"/>
    <n v="200099527334.05057"/>
  </r>
  <r>
    <n v="3"/>
    <s v="Bogotá positiva: para vivir mejor"/>
    <x v="0"/>
    <n v="112"/>
    <s v="Secretaría de Educación del Distrito"/>
    <n v="1"/>
    <s v="Administración central"/>
    <n v="90"/>
    <s v="Sector Educación"/>
    <s v="Informacion validada por la entidad"/>
    <n v="1865095711000"/>
    <n v="2524212175880.0479"/>
    <n v="1"/>
    <s v="Ciudad de derechos"/>
    <n v="8"/>
    <s v="Mejoramiento de la infraestructura y dotación de colegios"/>
    <n v="559"/>
    <s v="Dotación de la infraestructura educativa y administrativa de la Secretaría de Educación Distrital"/>
    <n v="8785871000"/>
    <n v="11890758432.992506"/>
  </r>
  <r>
    <n v="3"/>
    <s v="Bogotá positiva: para vivir mejor"/>
    <x v="0"/>
    <n v="112"/>
    <s v="Secretaría de Educación del Distrito"/>
    <n v="1"/>
    <s v="Administración central"/>
    <n v="90"/>
    <s v="Sector Educación"/>
    <s v="Informacion validada por la entidad"/>
    <n v="1865095711000"/>
    <n v="2524212175880.0479"/>
    <n v="1"/>
    <s v="Ciudad de derechos"/>
    <n v="8"/>
    <s v="Mejoramiento de la infraestructura y dotación de colegios"/>
    <n v="563"/>
    <s v="Construcción y conservación de la infraestructura del sector educativo oficial"/>
    <n v="53683591000"/>
    <n v="72655131448.728378"/>
  </r>
  <r>
    <n v="3"/>
    <s v="Bogotá positiva: para vivir mejor"/>
    <x v="0"/>
    <n v="112"/>
    <s v="Secretaría de Educación del Distrito"/>
    <n v="1"/>
    <s v="Administración central"/>
    <n v="90"/>
    <s v="Sector Educación"/>
    <s v="Informacion validada por la entidad"/>
    <n v="1865095711000"/>
    <n v="2524212175880.0479"/>
    <n v="1"/>
    <s v="Ciudad de derechos"/>
    <n v="11"/>
    <s v="Construcción de paz y reconciliación"/>
    <n v="289"/>
    <s v="Promover los derechos humanos, la participación y la convivencia en el sistema educativo oficial"/>
    <n v="2390000000"/>
    <n v="3234615287.9836378"/>
  </r>
  <r>
    <n v="3"/>
    <s v="Bogotá positiva: para vivir mejor"/>
    <x v="0"/>
    <n v="112"/>
    <s v="Secretaría de Educación del Distrito"/>
    <n v="1"/>
    <s v="Administración central"/>
    <n v="90"/>
    <s v="Sector Educación"/>
    <s v="Informacion validada por la entidad"/>
    <n v="1865095711000"/>
    <n v="2524212175880.0479"/>
    <n v="1"/>
    <s v="Ciudad de derechos"/>
    <n v="14"/>
    <s v="Toda la vida integralmente protegidos"/>
    <n v="260"/>
    <s v="Inclusión social de la diversidad y atención a población vulnerable en la escuela"/>
    <n v="1900000000"/>
    <n v="2571451484.171093"/>
  </r>
  <r>
    <n v="3"/>
    <s v="Bogotá positiva: para vivir mejor"/>
    <x v="0"/>
    <n v="113"/>
    <s v="Secretaría Distrital de Movilidad"/>
    <n v="1"/>
    <s v="Administración central"/>
    <n v="95"/>
    <s v="Sector Movilidad"/>
    <s v="Informacion validada por la entidad"/>
    <n v="175616380000"/>
    <n v="237678421576.71292"/>
    <n v="2"/>
    <s v="Derecho a la ciudad"/>
    <n v="22"/>
    <s v="Sistema Integrado de Transporte Público"/>
    <n v="339"/>
    <s v="Implementación del plan maestro de movilidad para Bogotá"/>
    <n v="47868127000"/>
    <n v="64784508536.126503"/>
  </r>
  <r>
    <n v="3"/>
    <s v="Bogotá positiva: para vivir mejor"/>
    <x v="0"/>
    <n v="113"/>
    <s v="Secretaría Distrital de Movilidad"/>
    <n v="1"/>
    <s v="Administración central"/>
    <n v="95"/>
    <s v="Sector Movilidad"/>
    <s v="Informacion validada por la entidad"/>
    <n v="175616380000"/>
    <n v="237678421576.71292"/>
    <n v="2"/>
    <s v="Derecho a la ciudad"/>
    <n v="24"/>
    <s v="Tráfico eficiente"/>
    <n v="6219"/>
    <s v="Apoyo institucional en convenio con la Policía Nacional"/>
    <n v="24542343000"/>
    <n v="33215497017.04528"/>
  </r>
  <r>
    <n v="3"/>
    <s v="Bogotá positiva: para vivir mejor"/>
    <x v="0"/>
    <n v="113"/>
    <s v="Secretaría Distrital de Movilidad"/>
    <n v="1"/>
    <s v="Administración central"/>
    <n v="95"/>
    <s v="Sector Movilidad"/>
    <s v="Informacion validada por la entidad"/>
    <n v="175616380000"/>
    <n v="237678421576.71292"/>
    <n v="2"/>
    <s v="Derecho a la ciudad"/>
    <n v="24"/>
    <s v="Tráfico eficiente"/>
    <n v="7254"/>
    <s v="Modernización, expansión y mantenimiento del sistema integral de control de tránsito"/>
    <n v="59052146000"/>
    <n v="79920909723.783188"/>
  </r>
  <r>
    <n v="3"/>
    <s v="Bogotá positiva: para vivir mejor"/>
    <x v="0"/>
    <n v="113"/>
    <s v="Secretaría Distrital de Movilidad"/>
    <n v="1"/>
    <s v="Administración central"/>
    <n v="95"/>
    <s v="Sector Movilidad"/>
    <s v="Informacion validada por la entidad"/>
    <n v="175616380000"/>
    <n v="237678421576.71292"/>
    <n v="2"/>
    <s v="Derecho a la ciudad"/>
    <n v="30"/>
    <s v="Amor por Bogotá"/>
    <n v="1165"/>
    <s v="Promoción de la movilidad segura y prevención de la accidentalidad vial"/>
    <n v="7505937000"/>
    <n v="10158501494.076166"/>
  </r>
  <r>
    <n v="3"/>
    <s v="Bogotá positiva: para vivir mejor"/>
    <x v="0"/>
    <n v="113"/>
    <s v="Secretaría Distrital de Movilidad"/>
    <n v="1"/>
    <s v="Administración central"/>
    <n v="95"/>
    <s v="Sector Movilidad"/>
    <s v="Informacion validada por la entidad"/>
    <n v="175616380000"/>
    <n v="237678421576.71292"/>
    <n v="4"/>
    <s v="Participación"/>
    <n v="37"/>
    <s v="Ahora decidimos juntos"/>
    <n v="7253"/>
    <s v="Generar movilidad con seguridad comprometiendo al ciudadano en el conocimiento y cumplimiento de las normas de tránsito"/>
    <n v="8741839000"/>
    <n v="11831165721.544603"/>
  </r>
  <r>
    <n v="3"/>
    <s v="Bogotá positiva: para vivir mejor"/>
    <x v="0"/>
    <n v="113"/>
    <s v="Secretaría Distrital de Movilidad"/>
    <n v="1"/>
    <s v="Administración central"/>
    <n v="95"/>
    <s v="Sector Movilidad"/>
    <s v="Informacion validada por la entidad"/>
    <n v="175616380000"/>
    <n v="237678421576.71292"/>
    <n v="6"/>
    <s v="Gestión pública efectiva y transparente"/>
    <n v="43"/>
    <s v="Servicios más cerca del ciudadano"/>
    <n v="348"/>
    <s v="Fortalecimiento a los servicios concesionados"/>
    <n v="3036609000"/>
    <n v="4109733010.4722619"/>
  </r>
  <r>
    <n v="3"/>
    <s v="Bogotá positiva: para vivir mejor"/>
    <x v="0"/>
    <n v="113"/>
    <s v="Secretaría Distrital de Movilidad"/>
    <n v="1"/>
    <s v="Administración central"/>
    <n v="95"/>
    <s v="Sector Movilidad"/>
    <s v="Informacion validada por la entidad"/>
    <n v="175616380000"/>
    <n v="237678421576.71292"/>
    <n v="6"/>
    <s v="Gestión pública efectiva y transparente"/>
    <n v="45"/>
    <s v="Comunicación al servicio de todas y todos"/>
    <n v="585"/>
    <s v="Sistema distrital de información para la movilidad"/>
    <n v="4898567000"/>
    <n v="6629698622.348177"/>
  </r>
  <r>
    <n v="3"/>
    <s v="Bogotá positiva: para vivir mejor"/>
    <x v="0"/>
    <n v="113"/>
    <s v="Secretaría Distrital de Movilidad"/>
    <n v="1"/>
    <s v="Administración central"/>
    <n v="95"/>
    <s v="Sector Movilidad"/>
    <s v="Informacion validada por la entidad"/>
    <n v="175616380000"/>
    <n v="237678421576.71292"/>
    <n v="6"/>
    <s v="Gestión pública efectiva y transparente"/>
    <n v="49"/>
    <s v="Desarrollo institucional integral"/>
    <n v="6094"/>
    <s v="Fortalecimiento institucional"/>
    <n v="14015208000"/>
    <n v="18968119690.824509"/>
  </r>
  <r>
    <n v="3"/>
    <s v="Bogotá positiva: para vivir mejor"/>
    <x v="0"/>
    <n v="113"/>
    <s v="Secretaría Distrital de Movilidad"/>
    <n v="1"/>
    <s v="Administración central"/>
    <n v="95"/>
    <s v="Sector Movilidad"/>
    <s v="Informacion validada por la entidad"/>
    <n v="175616380000"/>
    <n v="237678421576.71292"/>
    <n v="7"/>
    <s v="Finanzas sostenibles"/>
    <n v="51"/>
    <s v="Optimización de los ingresos distritales"/>
    <n v="7132"/>
    <s v="Sustanciación de procesos, recaudo y cobro de la cartera"/>
    <n v="5955604000"/>
    <n v="8060287760.4922628"/>
  </r>
  <r>
    <n v="3"/>
    <s v="Bogotá positiva: para vivir mejor"/>
    <x v="0"/>
    <n v="117"/>
    <s v="Secretaría Distrital de Desarrollo Económico"/>
    <n v="1"/>
    <s v="Administración central"/>
    <n v="89"/>
    <s v="Sector Desarrollo económico, industria y turismo"/>
    <s v="Informacion validada por la entidad"/>
    <n v="89521000000"/>
    <n v="121157320165.51601"/>
    <n v="1"/>
    <s v="Ciudad de derechos"/>
    <n v="4"/>
    <s v="Bogotá bien alimentada"/>
    <n v="442"/>
    <s v="Implementación del Plan Maestro de Abastecimiento de Alimentos y Seguridad Alimentaría de Bogota, D. C., PMASAB"/>
    <n v="21864078000"/>
    <n v="29590745170.069759"/>
  </r>
  <r>
    <n v="3"/>
    <s v="Bogotá positiva: para vivir mejor"/>
    <x v="0"/>
    <n v="117"/>
    <s v="Secretaría Distrital de Desarrollo Económico"/>
    <n v="1"/>
    <s v="Administración central"/>
    <n v="89"/>
    <s v="Sector Desarrollo económico, industria y turismo"/>
    <s v="Informacion validada por la entidad"/>
    <n v="89521000000"/>
    <n v="121157320165.51601"/>
    <n v="2"/>
    <s v="Derecho a la ciudad"/>
    <n v="21"/>
    <s v="Bogotá rural"/>
    <n v="462"/>
    <s v="Fortalecimiento de la economía campesina en la ruralidad del Distrito Capital"/>
    <n v="1214385000"/>
    <n v="1643543216.1079538"/>
  </r>
  <r>
    <n v="3"/>
    <s v="Bogotá positiva: para vivir mejor"/>
    <x v="0"/>
    <n v="117"/>
    <s v="Secretaría Distrital de Desarrollo Económico"/>
    <n v="1"/>
    <s v="Administración central"/>
    <n v="89"/>
    <s v="Sector Desarrollo económico, industria y turismo"/>
    <s v="Informacion validada por la entidad"/>
    <n v="89521000000"/>
    <n v="121157320165.51601"/>
    <n v="3"/>
    <s v="Ciudad global"/>
    <n v="33"/>
    <s v="Fomento para el desarrollo económico"/>
    <n v="411"/>
    <s v="Apoyo a iniciativas de desarrollo empresarial y formación para el trabajo"/>
    <n v="11825000000"/>
    <n v="16003902000.170092"/>
  </r>
  <r>
    <n v="3"/>
    <s v="Bogotá positiva: para vivir mejor"/>
    <x v="0"/>
    <n v="117"/>
    <s v="Secretaría Distrital de Desarrollo Económico"/>
    <n v="1"/>
    <s v="Administración central"/>
    <n v="89"/>
    <s v="Sector Desarrollo económico, industria y turismo"/>
    <s v="Informacion validada por la entidad"/>
    <n v="89521000000"/>
    <n v="121157320165.51601"/>
    <n v="3"/>
    <s v="Ciudad global"/>
    <n v="33"/>
    <s v="Fomento para el desarrollo económico"/>
    <n v="438"/>
    <s v="Estudios, incentivos y acciones regulatorias para el desarrollo económico de la ciudad y la región"/>
    <n v="3215083000"/>
    <n v="4351278922.1490784"/>
  </r>
  <r>
    <n v="3"/>
    <s v="Bogotá positiva: para vivir mejor"/>
    <x v="0"/>
    <n v="117"/>
    <s v="Secretaría Distrital de Desarrollo Económico"/>
    <n v="1"/>
    <s v="Administración central"/>
    <n v="89"/>
    <s v="Sector Desarrollo económico, industria y turismo"/>
    <s v="Informacion validada por la entidad"/>
    <n v="89521000000"/>
    <n v="121157320165.51601"/>
    <n v="3"/>
    <s v="Ciudad global"/>
    <n v="33"/>
    <s v="Fomento para el desarrollo económico"/>
    <n v="529"/>
    <s v="Promoción de oportunidades de vinculación al primer empleo"/>
    <n v="330000000"/>
    <n v="446620520.93497926"/>
  </r>
  <r>
    <n v="3"/>
    <s v="Bogotá positiva: para vivir mejor"/>
    <x v="0"/>
    <n v="117"/>
    <s v="Secretaría Distrital de Desarrollo Económico"/>
    <n v="1"/>
    <s v="Administración central"/>
    <n v="89"/>
    <s v="Sector Desarrollo económico, industria y turismo"/>
    <s v="Informacion validada por la entidad"/>
    <n v="89521000000"/>
    <n v="121157320165.51601"/>
    <n v="3"/>
    <s v="Ciudad global"/>
    <n v="33"/>
    <s v="Fomento para el desarrollo económico"/>
    <n v="530"/>
    <s v="Banca capital"/>
    <n v="27425946000"/>
    <n v="37118152392.892761"/>
  </r>
  <r>
    <n v="3"/>
    <s v="Bogotá positiva: para vivir mejor"/>
    <x v="0"/>
    <n v="117"/>
    <s v="Secretaría Distrital de Desarrollo Económico"/>
    <n v="1"/>
    <s v="Administración central"/>
    <n v="89"/>
    <s v="Sector Desarrollo económico, industria y turismo"/>
    <s v="Informacion validada por la entidad"/>
    <n v="89521000000"/>
    <n v="121157320165.51601"/>
    <n v="3"/>
    <s v="Ciudad global"/>
    <n v="34"/>
    <s v="Bogotá sociedad del conocimiento"/>
    <n v="525"/>
    <s v="Desarrollo tecnológico sostenible e innovación y modernización de las actividades productivas"/>
    <n v="8811361000"/>
    <n v="11925256484.745941"/>
  </r>
  <r>
    <n v="3"/>
    <s v="Bogotá positiva: para vivir mejor"/>
    <x v="0"/>
    <n v="117"/>
    <s v="Secretaría Distrital de Desarrollo Económico"/>
    <n v="1"/>
    <s v="Administración central"/>
    <n v="89"/>
    <s v="Sector Desarrollo económico, industria y turismo"/>
    <s v="Informacion validada por la entidad"/>
    <n v="89521000000"/>
    <n v="121157320165.51601"/>
    <n v="3"/>
    <s v="Ciudad global"/>
    <n v="35"/>
    <s v="Bogotá competitiva e internacional"/>
    <n v="521"/>
    <s v="Ampliación, promoción y mejoramiento de la oferta exportable"/>
    <n v="1946589000"/>
    <n v="2634504827.9584856"/>
  </r>
  <r>
    <n v="3"/>
    <s v="Bogotá positiva: para vivir mejor"/>
    <x v="0"/>
    <n v="117"/>
    <s v="Secretaría Distrital de Desarrollo Económico"/>
    <n v="1"/>
    <s v="Administración central"/>
    <n v="89"/>
    <s v="Sector Desarrollo económico, industria y turismo"/>
    <s v="Informacion validada por la entidad"/>
    <n v="89521000000"/>
    <n v="121157320165.51601"/>
    <n v="3"/>
    <s v="Ciudad global"/>
    <n v="35"/>
    <s v="Bogotá competitiva e internacional"/>
    <n v="524"/>
    <s v="Bogotá centro de negocios"/>
    <n v="1996500000"/>
    <n v="2702054151.6566238"/>
  </r>
  <r>
    <n v="3"/>
    <s v="Bogotá positiva: para vivir mejor"/>
    <x v="0"/>
    <n v="117"/>
    <s v="Secretaría Distrital de Desarrollo Económico"/>
    <n v="1"/>
    <s v="Administración central"/>
    <n v="89"/>
    <s v="Sector Desarrollo económico, industria y turismo"/>
    <s v="Informacion validada por la entidad"/>
    <n v="89521000000"/>
    <n v="121157320165.51601"/>
    <n v="3"/>
    <s v="Ciudad global"/>
    <n v="35"/>
    <s v="Bogotá competitiva e internacional"/>
    <n v="526"/>
    <s v="Idioma extranjero para población en edad de trabajar"/>
    <n v="5638428000"/>
    <n v="7631023183.6799192"/>
  </r>
  <r>
    <n v="3"/>
    <s v="Bogotá positiva: para vivir mejor"/>
    <x v="0"/>
    <n v="117"/>
    <s v="Secretaría Distrital de Desarrollo Económico"/>
    <n v="1"/>
    <s v="Administración central"/>
    <n v="89"/>
    <s v="Sector Desarrollo económico, industria y turismo"/>
    <s v="Informacion validada por la entidad"/>
    <n v="89521000000"/>
    <n v="121157320165.51601"/>
    <n v="3"/>
    <s v="Ciudad global"/>
    <n v="35"/>
    <s v="Bogotá competitiva e internacional"/>
    <n v="528"/>
    <s v="Invest in Bogotá"/>
    <n v="800000000"/>
    <n v="1082716414.3878286"/>
  </r>
  <r>
    <n v="3"/>
    <s v="Bogotá positiva: para vivir mejor"/>
    <x v="0"/>
    <n v="117"/>
    <s v="Secretaría Distrital de Desarrollo Económico"/>
    <n v="1"/>
    <s v="Administración central"/>
    <n v="89"/>
    <s v="Sector Desarrollo económico, industria y turismo"/>
    <s v="Informacion validada por la entidad"/>
    <n v="89521000000"/>
    <n v="121157320165.51601"/>
    <n v="5"/>
    <s v="Descentralización"/>
    <n v="40"/>
    <s v="Gestión distrital con enfoque territorial"/>
    <n v="492"/>
    <s v="Desarrollo económico local"/>
    <n v="1503537000"/>
    <n v="2034880236.9242904"/>
  </r>
  <r>
    <n v="3"/>
    <s v="Bogotá positiva: para vivir mejor"/>
    <x v="0"/>
    <n v="117"/>
    <s v="Secretaría Distrital de Desarrollo Económico"/>
    <n v="1"/>
    <s v="Administración central"/>
    <n v="89"/>
    <s v="Sector Desarrollo económico, industria y turismo"/>
    <s v="Informacion validada por la entidad"/>
    <n v="89521000000"/>
    <n v="121157320165.51601"/>
    <n v="6"/>
    <s v="Gestión pública efectiva y transparente"/>
    <n v="49"/>
    <s v="Desarrollo institucional integral"/>
    <n v="429"/>
    <s v="Fortalecimiento institucional"/>
    <n v="2950093000"/>
    <n v="3992642643.8382907"/>
  </r>
  <r>
    <n v="3"/>
    <s v="Bogotá positiva: para vivir mejor"/>
    <x v="0"/>
    <n v="118"/>
    <s v="Secretaría Distrital del Hábitat"/>
    <n v="1"/>
    <s v="Administración central"/>
    <n v="96"/>
    <s v="Sector Hábitat"/>
    <s v="Informacion validada por la entidad"/>
    <n v="126050135000"/>
    <n v="170595687750.37717"/>
    <n v="1"/>
    <s v="Ciudad de derechos"/>
    <n v="9"/>
    <s v="Derecho a un techo"/>
    <n v="487"/>
    <s v="Acciones y soluciones integrales de vivienda de interés social y prioritario"/>
    <n v="1613192000"/>
    <n v="2183286822.4489126"/>
  </r>
  <r>
    <n v="3"/>
    <s v="Bogotá positiva: para vivir mejor"/>
    <x v="0"/>
    <n v="118"/>
    <s v="Secretaría Distrital del Hábitat"/>
    <n v="1"/>
    <s v="Administración central"/>
    <n v="96"/>
    <s v="Sector Hábitat"/>
    <s v="Informacion validada por la entidad"/>
    <n v="126050135000"/>
    <n v="170595687750.37717"/>
    <n v="1"/>
    <s v="Ciudad de derechos"/>
    <n v="9"/>
    <s v="Derecho a un techo"/>
    <n v="644"/>
    <s v="Soluciones de vivienda para población en situación de desplazamiento"/>
    <n v="15723150000"/>
    <n v="21279640738.602486"/>
  </r>
  <r>
    <n v="3"/>
    <s v="Bogotá positiva: para vivir mejor"/>
    <x v="0"/>
    <n v="118"/>
    <s v="Secretaría Distrital del Hábitat"/>
    <n v="1"/>
    <s v="Administración central"/>
    <n v="96"/>
    <s v="Sector Hábitat"/>
    <s v="Informacion validada por la entidad"/>
    <n v="126050135000"/>
    <n v="170595687750.37717"/>
    <n v="2"/>
    <s v="Derecho a la ciudad"/>
    <n v="17"/>
    <s v="Mejoremos el barrio"/>
    <n v="435"/>
    <s v="Procesos integrales para el desarrollo de áreas de origen informal"/>
    <n v="2854000000"/>
    <n v="3862590808.3285785"/>
  </r>
  <r>
    <n v="3"/>
    <s v="Bogotá positiva: para vivir mejor"/>
    <x v="0"/>
    <n v="118"/>
    <s v="Secretaría Distrital del Hábitat"/>
    <n v="1"/>
    <s v="Administración central"/>
    <n v="96"/>
    <s v="Sector Hábitat"/>
    <s v="Informacion validada por la entidad"/>
    <n v="126050135000"/>
    <n v="170595687750.37717"/>
    <n v="2"/>
    <s v="Derecho a la ciudad"/>
    <n v="18"/>
    <s v="Transformación urbana positiva"/>
    <n v="489"/>
    <s v="Corredor ecológico y recreativo de los cerros orientales"/>
    <n v="1775000000"/>
    <n v="2402277044.4229941"/>
  </r>
  <r>
    <n v="3"/>
    <s v="Bogotá positiva: para vivir mejor"/>
    <x v="0"/>
    <n v="118"/>
    <s v="Secretaría Distrital del Hábitat"/>
    <n v="1"/>
    <s v="Administración central"/>
    <n v="96"/>
    <s v="Sector Hábitat"/>
    <s v="Informacion validada por la entidad"/>
    <n v="126050135000"/>
    <n v="170595687750.37717"/>
    <n v="2"/>
    <s v="Derecho a la ciudad"/>
    <n v="19"/>
    <s v="Alianzas por el hábitat"/>
    <n v="417"/>
    <s v="Control administrativo a la enajenación y arrendamiento de vivienda en el Distrito Capital"/>
    <n v="3528330000"/>
    <n v="4775226007.9712582"/>
  </r>
  <r>
    <n v="3"/>
    <s v="Bogotá positiva: para vivir mejor"/>
    <x v="0"/>
    <n v="118"/>
    <s v="Secretaría Distrital del Hábitat"/>
    <n v="1"/>
    <s v="Administración central"/>
    <n v="96"/>
    <s v="Sector Hábitat"/>
    <s v="Informacion validada por la entidad"/>
    <n v="126050135000"/>
    <n v="170595687750.37717"/>
    <n v="2"/>
    <s v="Derecho a la ciudad"/>
    <n v="19"/>
    <s v="Alianzas por el hábitat"/>
    <n v="488"/>
    <s v="Instrumentos de financiación para adquisición, construcción y mejoramiento de vivienda"/>
    <n v="93335016000"/>
    <n v="126319192325.43826"/>
  </r>
  <r>
    <n v="3"/>
    <s v="Bogotá positiva: para vivir mejor"/>
    <x v="0"/>
    <n v="118"/>
    <s v="Secretaría Distrital del Hábitat"/>
    <n v="1"/>
    <s v="Administración central"/>
    <n v="96"/>
    <s v="Sector Hábitat"/>
    <s v="Informacion validada por la entidad"/>
    <n v="126050135000"/>
    <n v="170595687750.37717"/>
    <n v="2"/>
    <s v="Derecho a la ciudad"/>
    <n v="19"/>
    <s v="Alianzas por el hábitat"/>
    <n v="490"/>
    <s v="Alianzas por el hábitat"/>
    <n v="2791240000"/>
    <n v="3777651705.619854"/>
  </r>
  <r>
    <n v="3"/>
    <s v="Bogotá positiva: para vivir mejor"/>
    <x v="0"/>
    <n v="118"/>
    <s v="Secretaría Distrital del Hábitat"/>
    <n v="1"/>
    <s v="Administración central"/>
    <n v="96"/>
    <s v="Sector Hábitat"/>
    <s v="Informacion validada por la entidad"/>
    <n v="126050135000"/>
    <n v="170595687750.37717"/>
    <n v="6"/>
    <s v="Gestión pública efectiva y transparente"/>
    <n v="44"/>
    <s v="Ciudad digital"/>
    <n v="491"/>
    <s v="Información y comunicación del hábitat"/>
    <n v="1349822000"/>
    <n v="1826843044.8772597"/>
  </r>
  <r>
    <n v="3"/>
    <s v="Bogotá positiva: para vivir mejor"/>
    <x v="0"/>
    <n v="118"/>
    <s v="Secretaría Distrital del Hábitat"/>
    <n v="1"/>
    <s v="Administración central"/>
    <n v="96"/>
    <s v="Sector Hábitat"/>
    <s v="Informacion validada por la entidad"/>
    <n v="126050135000"/>
    <n v="170595687750.37717"/>
    <n v="6"/>
    <s v="Gestión pública efectiva y transparente"/>
    <n v="49"/>
    <s v="Desarrollo institucional integral"/>
    <n v="418"/>
    <s v="Fortalecimiento institucional"/>
    <n v="3080385000"/>
    <n v="4168979252.6675639"/>
  </r>
  <r>
    <n v="3"/>
    <s v="Bogotá positiva: para vivir mejor"/>
    <x v="0"/>
    <n v="119"/>
    <s v="Secretaría Distrital de Cultura, Recreación y Deporte"/>
    <n v="1"/>
    <s v="Administración central"/>
    <n v="93"/>
    <s v="Sector Cultura, recreación y deporte"/>
    <s v="Informacion validada por la entidad"/>
    <n v="30020007000"/>
    <n v="40628942923.671906"/>
    <n v="1"/>
    <s v="Ciudad de derechos"/>
    <n v="12"/>
    <s v="Bogotá viva"/>
    <n v="469"/>
    <s v="Concertación y formulación de las políticas públicas en recreación, deporte, actividad física y parques para Bogotá"/>
    <n v="600000000"/>
    <n v="812037310.79087138"/>
  </r>
  <r>
    <n v="3"/>
    <s v="Bogotá positiva: para vivir mejor"/>
    <x v="0"/>
    <n v="119"/>
    <s v="Secretaría Distrital de Cultura, Recreación y Deporte"/>
    <n v="1"/>
    <s v="Administración central"/>
    <n v="93"/>
    <s v="Sector Cultura, recreación y deporte"/>
    <s v="Informacion validada por la entidad"/>
    <n v="30020007000"/>
    <n v="40628942923.671906"/>
    <n v="1"/>
    <s v="Ciudad de derechos"/>
    <n v="12"/>
    <s v="Bogotá viva"/>
    <n v="470"/>
    <s v="Políticas artísticas, culturales y del patrimonio para una ciudad de derechos"/>
    <n v="6631964000"/>
    <n v="8975670353.0364513"/>
  </r>
  <r>
    <n v="3"/>
    <s v="Bogotá positiva: para vivir mejor"/>
    <x v="0"/>
    <n v="119"/>
    <s v="Secretaría Distrital de Cultura, Recreación y Deporte"/>
    <n v="1"/>
    <s v="Administración central"/>
    <n v="93"/>
    <s v="Sector Cultura, recreación y deporte"/>
    <s v="Informacion validada por la entidad"/>
    <n v="30020007000"/>
    <n v="40628942923.671906"/>
    <n v="2"/>
    <s v="Derecho a la ciudad"/>
    <n v="27"/>
    <s v="Bogotá espacio de vida"/>
    <n v="472"/>
    <s v="Construcción de escenarios y territorios culturales adecuados y próximos para la diversidad y la convivencia"/>
    <n v="8118267000"/>
    <n v="10987226171.60379"/>
  </r>
  <r>
    <n v="3"/>
    <s v="Bogotá positiva: para vivir mejor"/>
    <x v="0"/>
    <n v="119"/>
    <s v="Secretaría Distrital de Cultura, Recreación y Deporte"/>
    <n v="1"/>
    <s v="Administración central"/>
    <n v="93"/>
    <s v="Sector Cultura, recreación y deporte"/>
    <s v="Informacion validada por la entidad"/>
    <n v="30020007000"/>
    <n v="40628942923.671906"/>
    <n v="2"/>
    <s v="Derecho a la ciudad"/>
    <n v="30"/>
    <s v="Amor por Bogotá"/>
    <n v="645"/>
    <s v="Amor por Bogotá: culturas para la ciudadanía activa, la inclusión y la paz"/>
    <n v="700000000"/>
    <n v="947376862.58934999"/>
  </r>
  <r>
    <n v="3"/>
    <s v="Bogotá positiva: para vivir mejor"/>
    <x v="0"/>
    <n v="119"/>
    <s v="Secretaría Distrital de Cultura, Recreación y Deporte"/>
    <n v="1"/>
    <s v="Administración central"/>
    <n v="93"/>
    <s v="Sector Cultura, recreación y deporte"/>
    <s v="Informacion validada por la entidad"/>
    <n v="30020007000"/>
    <n v="40628942923.671906"/>
    <n v="3"/>
    <s v="Ciudad global"/>
    <n v="34"/>
    <s v="Bogotá sociedad del conocimiento"/>
    <n v="486"/>
    <s v="Apropiación de la cultura científica para todos y todas"/>
    <n v="7300000000"/>
    <n v="9879787281.2889366"/>
  </r>
  <r>
    <n v="3"/>
    <s v="Bogotá positiva: para vivir mejor"/>
    <x v="0"/>
    <n v="119"/>
    <s v="Secretaría Distrital de Cultura, Recreación y Deporte"/>
    <n v="1"/>
    <s v="Administración central"/>
    <n v="93"/>
    <s v="Sector Cultura, recreación y deporte"/>
    <s v="Informacion validada por la entidad"/>
    <n v="30020007000"/>
    <n v="40628942923.671906"/>
    <n v="4"/>
    <s v="Participación"/>
    <n v="37"/>
    <s v="Ahora decidimos juntos"/>
    <n v="646"/>
    <s v="Procesos de Participación en los campos del Arte, la Cultura y el patrimonio"/>
    <n v="400000000"/>
    <n v="541358207.19391429"/>
  </r>
  <r>
    <n v="3"/>
    <s v="Bogotá positiva: para vivir mejor"/>
    <x v="0"/>
    <n v="119"/>
    <s v="Secretaría Distrital de Cultura, Recreación y Deporte"/>
    <n v="1"/>
    <s v="Administración central"/>
    <n v="93"/>
    <s v="Sector Cultura, recreación y deporte"/>
    <s v="Informacion validada por la entidad"/>
    <n v="30020007000"/>
    <n v="40628942923.671906"/>
    <n v="6"/>
    <s v="Gestión pública efectiva y transparente"/>
    <n v="45"/>
    <s v="Comunicación al servicio de todas y todos"/>
    <n v="209"/>
    <s v="Comunicación e información del sector cultura, recreación y deporte de Bogotá"/>
    <n v="2036000000"/>
    <n v="2755513274.6170235"/>
  </r>
  <r>
    <n v="3"/>
    <s v="Bogotá positiva: para vivir mejor"/>
    <x v="0"/>
    <n v="119"/>
    <s v="Secretaría Distrital de Cultura, Recreación y Deporte"/>
    <n v="1"/>
    <s v="Administración central"/>
    <n v="93"/>
    <s v="Sector Cultura, recreación y deporte"/>
    <s v="Informacion validada por la entidad"/>
    <n v="30020007000"/>
    <n v="40628942923.671906"/>
    <n v="6"/>
    <s v="Gestión pública efectiva y transparente"/>
    <n v="45"/>
    <s v="Comunicación al servicio de todas y todos"/>
    <n v="479"/>
    <s v="Observación y reconocimiento de procesos culturales del Distrito Capital y su ciudadanía"/>
    <n v="1300000000"/>
    <n v="1759414173.3802216"/>
  </r>
  <r>
    <n v="3"/>
    <s v="Bogotá positiva: para vivir mejor"/>
    <x v="0"/>
    <n v="119"/>
    <s v="Secretaría Distrital de Cultura, Recreación y Deporte"/>
    <n v="1"/>
    <s v="Administración central"/>
    <n v="93"/>
    <s v="Sector Cultura, recreación y deporte"/>
    <s v="Informacion validada por la entidad"/>
    <n v="30020007000"/>
    <n v="40628942923.671906"/>
    <n v="6"/>
    <s v="Gestión pública efectiva y transparente"/>
    <n v="45"/>
    <s v="Comunicación al servicio de todas y todos"/>
    <n v="481"/>
    <s v="Desarrollo de la regulación y el control en el sector cultura, recreación y deporte"/>
    <n v="547000000"/>
    <n v="740307348.3376776"/>
  </r>
  <r>
    <n v="3"/>
    <s v="Bogotá positiva: para vivir mejor"/>
    <x v="0"/>
    <n v="119"/>
    <s v="Secretaría Distrital de Cultura, Recreación y Deporte"/>
    <n v="1"/>
    <s v="Administración central"/>
    <n v="93"/>
    <s v="Sector Cultura, recreación y deporte"/>
    <s v="Informacion validada por la entidad"/>
    <n v="30020007000"/>
    <n v="40628942923.671906"/>
    <n v="6"/>
    <s v="Gestión pública efectiva y transparente"/>
    <n v="49"/>
    <s v="Desarrollo institucional integral"/>
    <n v="480"/>
    <s v="Modernización y fortalecimiento de la infraestructura y la gestión institucional"/>
    <n v="1386776000"/>
    <n v="1876856422.8488693"/>
  </r>
  <r>
    <n v="3"/>
    <s v="Bogotá positiva: para vivir mejor"/>
    <x v="0"/>
    <n v="119"/>
    <s v="Secretaría Distrital de Cultura, Recreación y Deporte"/>
    <n v="1"/>
    <s v="Administración central"/>
    <n v="93"/>
    <s v="Sector Cultura, recreación y deporte"/>
    <s v="Informacion validada por la entidad"/>
    <n v="30020007000"/>
    <n v="40628942923.671906"/>
    <n v="6"/>
    <s v="Gestión pública efectiva y transparente"/>
    <n v="49"/>
    <s v="Desarrollo institucional integral"/>
    <n v="482"/>
    <s v="Desarrollo de procesos estratégicos para el fortalecimiento del sector cultura, recreación y deporte"/>
    <n v="1000000000"/>
    <n v="1353395517.9847858"/>
  </r>
  <r>
    <n v="3"/>
    <s v="Bogotá positiva: para vivir mejor"/>
    <x v="0"/>
    <n v="120"/>
    <s v="Secretaría Distrital de Planeación"/>
    <n v="1"/>
    <s v="Administración central"/>
    <n v="88"/>
    <s v="Sector Planeación"/>
    <s v="Informacion validada por la entidad"/>
    <n v="41113920000"/>
    <n v="55643395054.785034"/>
    <n v="1"/>
    <s v="Ciudad de derechos"/>
    <n v="15"/>
    <s v="Bogotá respeta la diversidad"/>
    <n v="533"/>
    <s v="Coordinación y seguimiento a la política pública para la garantía plena de los derechos de las personas LGBT"/>
    <n v="819000000"/>
    <n v="1108430929.2295396"/>
  </r>
  <r>
    <n v="3"/>
    <s v="Bogotá positiva: para vivir mejor"/>
    <x v="0"/>
    <n v="120"/>
    <s v="Secretaría Distrital de Planeación"/>
    <n v="1"/>
    <s v="Administración central"/>
    <n v="88"/>
    <s v="Sector Planeación"/>
    <s v="Informacion validada por la entidad"/>
    <n v="41113920000"/>
    <n v="55643395054.785034"/>
    <n v="1"/>
    <s v="Ciudad de derechos"/>
    <n v="16"/>
    <s v="Bogotá positiva con las mujeres y la equidad de género"/>
    <n v="445"/>
    <s v="Coordinación y seguimiento a la política pública distrital de mujer y géneros"/>
    <n v="941000000"/>
    <n v="1273545182.4236832"/>
  </r>
  <r>
    <n v="3"/>
    <s v="Bogotá positiva: para vivir mejor"/>
    <x v="0"/>
    <n v="120"/>
    <s v="Secretaría Distrital de Planeación"/>
    <n v="1"/>
    <s v="Administración central"/>
    <n v="88"/>
    <s v="Sector Planeación"/>
    <s v="Informacion validada por la entidad"/>
    <n v="41113920000"/>
    <n v="55643395054.785034"/>
    <n v="2"/>
    <s v="Derecho a la ciudad"/>
    <n v="17"/>
    <s v="Mejoremos el barrio"/>
    <n v="532"/>
    <s v="Ordenamiento y articulación de las áreas de origen informal, en el marco del modelo de ciudad"/>
    <n v="559000000"/>
    <n v="756548094.55349517"/>
  </r>
  <r>
    <n v="3"/>
    <s v="Bogotá positiva: para vivir mejor"/>
    <x v="0"/>
    <n v="120"/>
    <s v="Secretaría Distrital de Planeación"/>
    <n v="1"/>
    <s v="Administración central"/>
    <n v="88"/>
    <s v="Sector Planeación"/>
    <s v="Informacion validada por la entidad"/>
    <n v="41113920000"/>
    <n v="55643395054.785034"/>
    <n v="2"/>
    <s v="Derecho a la ciudad"/>
    <n v="21"/>
    <s v="Bogotá rural"/>
    <n v="308"/>
    <s v="Formulación y seguimiento a los instrumentos de planeación para el desarrollo rural sostenible en el Distrito Capital"/>
    <n v="1535000000"/>
    <n v="2077462120.1066461"/>
  </r>
  <r>
    <n v="3"/>
    <s v="Bogotá positiva: para vivir mejor"/>
    <x v="0"/>
    <n v="120"/>
    <s v="Secretaría Distrital de Planeación"/>
    <n v="1"/>
    <s v="Administración central"/>
    <n v="88"/>
    <s v="Sector Planeación"/>
    <s v="Informacion validada por la entidad"/>
    <n v="41113920000"/>
    <n v="55643395054.785034"/>
    <n v="2"/>
    <s v="Derecho a la ciudad"/>
    <n v="28"/>
    <s v="Armonizar para ordenar"/>
    <n v="304"/>
    <s v="Implementación del Sistema Distrital de Planeación"/>
    <n v="1471000000"/>
    <n v="1990844806.9556196"/>
  </r>
  <r>
    <n v="3"/>
    <s v="Bogotá positiva: para vivir mejor"/>
    <x v="0"/>
    <n v="120"/>
    <s v="Secretaría Distrital de Planeación"/>
    <n v="1"/>
    <s v="Administración central"/>
    <n v="88"/>
    <s v="Sector Planeación"/>
    <s v="Informacion validada por la entidad"/>
    <n v="41113920000"/>
    <n v="55643395054.785034"/>
    <n v="2"/>
    <s v="Derecho a la ciudad"/>
    <n v="28"/>
    <s v="Armonizar para ordenar"/>
    <n v="305"/>
    <s v="Formulación y seguimiento a los instrumentos de planeamiento y gestión territorial para el suelo urbano y de expansión"/>
    <n v="5158220000"/>
    <n v="6981111828.7794809"/>
  </r>
  <r>
    <n v="3"/>
    <s v="Bogotá positiva: para vivir mejor"/>
    <x v="0"/>
    <n v="120"/>
    <s v="Secretaría Distrital de Planeación"/>
    <n v="1"/>
    <s v="Administración central"/>
    <n v="88"/>
    <s v="Sector Planeación"/>
    <s v="Informacion validada por la entidad"/>
    <n v="41113920000"/>
    <n v="55643395054.785034"/>
    <n v="2"/>
    <s v="Derecho a la ciudad"/>
    <n v="28"/>
    <s v="Armonizar para ordenar"/>
    <n v="306"/>
    <s v="Articulación, seguimiento e instrumentación a las políticas y proyectos relacionados con los sistemas generales de la ciudad"/>
    <n v="6286649000"/>
    <n v="8508322579.743536"/>
  </r>
  <r>
    <n v="3"/>
    <s v="Bogotá positiva: para vivir mejor"/>
    <x v="0"/>
    <n v="120"/>
    <s v="Secretaría Distrital de Planeación"/>
    <n v="1"/>
    <s v="Administración central"/>
    <n v="88"/>
    <s v="Sector Planeación"/>
    <s v="Informacion validada por la entidad"/>
    <n v="41113920000"/>
    <n v="55643395054.785034"/>
    <n v="2"/>
    <s v="Derecho a la ciudad"/>
    <n v="28"/>
    <s v="Armonizar para ordenar"/>
    <n v="531"/>
    <s v="Articulación de las políticas socioeconómicas en los instrumentos de planeación en el Distrito Capital"/>
    <n v="2787400000"/>
    <n v="3772454666.830792"/>
  </r>
  <r>
    <n v="3"/>
    <s v="Bogotá positiva: para vivir mejor"/>
    <x v="0"/>
    <n v="120"/>
    <s v="Secretaría Distrital de Planeación"/>
    <n v="1"/>
    <s v="Administración central"/>
    <n v="88"/>
    <s v="Sector Planeación"/>
    <s v="Informacion validada por la entidad"/>
    <n v="41113920000"/>
    <n v="55643395054.785034"/>
    <n v="3"/>
    <s v="Ciudad global"/>
    <n v="32"/>
    <s v="Región Capital"/>
    <n v="309"/>
    <s v="Coordinación y liderazgo de la acción distrital para la región capital y la cooperación distrital"/>
    <n v="1521551000"/>
    <n v="2059260303.7852685"/>
  </r>
  <r>
    <n v="3"/>
    <s v="Bogotá positiva: para vivir mejor"/>
    <x v="0"/>
    <n v="120"/>
    <s v="Secretaría Distrital de Planeación"/>
    <n v="1"/>
    <s v="Administración central"/>
    <n v="88"/>
    <s v="Sector Planeación"/>
    <s v="Informacion validada por la entidad"/>
    <n v="41113920000"/>
    <n v="55643395054.785034"/>
    <n v="3"/>
    <s v="Ciudad global"/>
    <n v="34"/>
    <s v="Bogotá sociedad del conocimiento"/>
    <n v="539"/>
    <s v="Planeación y direccionamiento estratégico del sistema regional de ciencia tecnología e innovación"/>
    <n v="604000000"/>
    <n v="817450892.86281049"/>
  </r>
  <r>
    <n v="3"/>
    <s v="Bogotá positiva: para vivir mejor"/>
    <x v="0"/>
    <n v="120"/>
    <s v="Secretaría Distrital de Planeación"/>
    <n v="1"/>
    <s v="Administración central"/>
    <n v="88"/>
    <s v="Sector Planeación"/>
    <s v="Informacion validada por la entidad"/>
    <n v="41113920000"/>
    <n v="55643395054.785034"/>
    <n v="4"/>
    <s v="Participación"/>
    <n v="38"/>
    <s v="Organizaciones y redes sociales"/>
    <n v="377"/>
    <s v="Apoyo administrativo y logístico al Consejo Territorial de Planeación Distrital"/>
    <n v="270000000"/>
    <n v="365416789.85589218"/>
  </r>
  <r>
    <n v="3"/>
    <s v="Bogotá positiva: para vivir mejor"/>
    <x v="0"/>
    <n v="120"/>
    <s v="Secretaría Distrital de Planeación"/>
    <n v="1"/>
    <s v="Administración central"/>
    <n v="88"/>
    <s v="Sector Planeación"/>
    <s v="Informacion validada por la entidad"/>
    <n v="41113920000"/>
    <n v="55643395054.785034"/>
    <n v="6"/>
    <s v="Gestión pública efectiva y transparente"/>
    <n v="45"/>
    <s v="Comunicación al servicio de todas y todos"/>
    <n v="376"/>
    <s v="Estrategia de comunicaciones"/>
    <n v="1551079000"/>
    <n v="2099223366.6403234"/>
  </r>
  <r>
    <n v="3"/>
    <s v="Bogotá positiva: para vivir mejor"/>
    <x v="0"/>
    <n v="120"/>
    <s v="Secretaría Distrital de Planeación"/>
    <n v="1"/>
    <s v="Administración central"/>
    <n v="88"/>
    <s v="Sector Planeación"/>
    <s v="Informacion validada por la entidad"/>
    <n v="41113920000"/>
    <n v="55643395054.785034"/>
    <n v="6"/>
    <s v="Gestión pública efectiva y transparente"/>
    <n v="46"/>
    <s v="Tecnologías de la información y comunicación al servicio de la ciudad"/>
    <n v="181"/>
    <s v="Fortalecimiento de la plataforma tecnológica de la SDP"/>
    <n v="1642970000"/>
    <n v="2223588234.1834636"/>
  </r>
  <r>
    <n v="3"/>
    <s v="Bogotá positiva: para vivir mejor"/>
    <x v="0"/>
    <n v="120"/>
    <s v="Secretaría Distrital de Planeación"/>
    <n v="1"/>
    <s v="Administración central"/>
    <n v="88"/>
    <s v="Sector Planeación"/>
    <s v="Informacion validada por la entidad"/>
    <n v="41113920000"/>
    <n v="55643395054.785034"/>
    <n v="6"/>
    <s v="Gestión pública efectiva y transparente"/>
    <n v="46"/>
    <s v="Tecnologías de la información y comunicación al servicio de la ciudad"/>
    <n v="535"/>
    <s v="Consolidación del sistema de información integral para la planeación del Distrito -SIPD-"/>
    <n v="12221115000"/>
    <n v="16540002265.776632"/>
  </r>
  <r>
    <n v="3"/>
    <s v="Bogotá positiva: para vivir mejor"/>
    <x v="0"/>
    <n v="120"/>
    <s v="Secretaría Distrital de Planeación"/>
    <n v="1"/>
    <s v="Administración central"/>
    <n v="88"/>
    <s v="Sector Planeación"/>
    <s v="Informacion validada por la entidad"/>
    <n v="41113920000"/>
    <n v="55643395054.785034"/>
    <n v="6"/>
    <s v="Gestión pública efectiva y transparente"/>
    <n v="48"/>
    <s v="Gestión documental integral"/>
    <n v="510"/>
    <s v="Fortalecimiento del programa de gestión documental integral"/>
    <n v="1223000000"/>
    <n v="1655202718.4953926"/>
  </r>
  <r>
    <n v="3"/>
    <s v="Bogotá positiva: para vivir mejor"/>
    <x v="0"/>
    <n v="120"/>
    <s v="Secretaría Distrital de Planeación"/>
    <n v="1"/>
    <s v="Administración central"/>
    <n v="88"/>
    <s v="Sector Planeación"/>
    <s v="Informacion validada por la entidad"/>
    <n v="41113920000"/>
    <n v="55643395054.785034"/>
    <n v="6"/>
    <s v="Gestión pública efectiva y transparente"/>
    <n v="49"/>
    <s v="Desarrollo institucional integral"/>
    <n v="311"/>
    <s v="Calidad y fortalecimiento institucional"/>
    <n v="2522936000"/>
    <n v="3414530274.5624633"/>
  </r>
  <r>
    <n v="3"/>
    <s v="Bogotá positiva: para vivir mejor"/>
    <x v="0"/>
    <n v="122"/>
    <s v="Secretaría Distrital de Integración Social"/>
    <n v="1"/>
    <s v="Administración central"/>
    <n v="92"/>
    <s v="Sector Integración social"/>
    <s v="Informacion validada por la entidad"/>
    <n v="450886590000"/>
    <n v="610227890025.44373"/>
    <n v="1"/>
    <s v="Ciudad de derechos"/>
    <n v="4"/>
    <s v="Bogotá bien alimentada"/>
    <n v="515"/>
    <s v="Institucionalización de la política pública de seguridad alimentaria y nutricional"/>
    <n v="90120000000"/>
    <n v="121968004080.78888"/>
  </r>
  <r>
    <n v="3"/>
    <s v="Bogotá positiva: para vivir mejor"/>
    <x v="0"/>
    <n v="122"/>
    <s v="Secretaría Distrital de Integración Social"/>
    <n v="1"/>
    <s v="Administración central"/>
    <n v="92"/>
    <s v="Sector Integración social"/>
    <s v="Informacion validada por la entidad"/>
    <n v="450886590000"/>
    <n v="610227890025.44373"/>
    <n v="1"/>
    <s v="Ciudad de derechos"/>
    <n v="14"/>
    <s v="Toda la vida integralmente protegidos"/>
    <n v="495"/>
    <s v="Familias positivas: por el derecho a una vida libre de violencia y a una ciudad protectora"/>
    <n v="18000000000"/>
    <n v="24361119323.726143"/>
  </r>
  <r>
    <n v="3"/>
    <s v="Bogotá positiva: para vivir mejor"/>
    <x v="0"/>
    <n v="122"/>
    <s v="Secretaría Distrital de Integración Social"/>
    <n v="1"/>
    <s v="Administración central"/>
    <n v="92"/>
    <s v="Sector Integración social"/>
    <s v="Informacion validada por la entidad"/>
    <n v="450886590000"/>
    <n v="610227890025.44373"/>
    <n v="1"/>
    <s v="Ciudad de derechos"/>
    <n v="14"/>
    <s v="Toda la vida integralmente protegidos"/>
    <n v="496"/>
    <s v="Atención integral por la garantía de los derechos para una vejez digna en el Distrito Capital - Años Dorados"/>
    <n v="41000000000"/>
    <n v="55489216237.376221"/>
  </r>
  <r>
    <n v="3"/>
    <s v="Bogotá positiva: para vivir mejor"/>
    <x v="0"/>
    <n v="122"/>
    <s v="Secretaría Distrital de Integración Social"/>
    <n v="1"/>
    <s v="Administración central"/>
    <n v="92"/>
    <s v="Sector Integración social"/>
    <s v="Informacion validada por la entidad"/>
    <n v="450886590000"/>
    <n v="610227890025.44373"/>
    <n v="1"/>
    <s v="Ciudad de derechos"/>
    <n v="14"/>
    <s v="Toda la vida integralmente protegidos"/>
    <n v="497"/>
    <s v="Infancia y adolescencia feliz y protegida integralmente"/>
    <n v="106500000000"/>
    <n v="144136622665.3797"/>
  </r>
  <r>
    <n v="3"/>
    <s v="Bogotá positiva: para vivir mejor"/>
    <x v="0"/>
    <n v="122"/>
    <s v="Secretaría Distrital de Integración Social"/>
    <n v="1"/>
    <s v="Administración central"/>
    <n v="92"/>
    <s v="Sector Integración social"/>
    <s v="Informacion validada por la entidad"/>
    <n v="450886590000"/>
    <n v="610227890025.44373"/>
    <n v="1"/>
    <s v="Ciudad de derechos"/>
    <n v="14"/>
    <s v="Toda la vida integralmente protegidos"/>
    <n v="500"/>
    <s v="Jóvenes visibles y con derechos"/>
    <n v="5300000000"/>
    <n v="7172996245.3193645"/>
  </r>
  <r>
    <n v="3"/>
    <s v="Bogotá positiva: para vivir mejor"/>
    <x v="0"/>
    <n v="122"/>
    <s v="Secretaría Distrital de Integración Social"/>
    <n v="1"/>
    <s v="Administración central"/>
    <n v="92"/>
    <s v="Sector Integración social"/>
    <s v="Informacion validada por la entidad"/>
    <n v="450886590000"/>
    <n v="610227890025.44373"/>
    <n v="1"/>
    <s v="Ciudad de derechos"/>
    <n v="14"/>
    <s v="Toda la vida integralmente protegidos"/>
    <n v="501"/>
    <s v="Adultez con oportunidades"/>
    <n v="25000000000"/>
    <n v="33834887949.619644"/>
  </r>
  <r>
    <n v="3"/>
    <s v="Bogotá positiva: para vivir mejor"/>
    <x v="0"/>
    <n v="122"/>
    <s v="Secretaría Distrital de Integración Social"/>
    <n v="1"/>
    <s v="Administración central"/>
    <n v="92"/>
    <s v="Sector Integración social"/>
    <s v="Informacion validada por la entidad"/>
    <n v="450886590000"/>
    <n v="610227890025.44373"/>
    <n v="3"/>
    <s v="Ciudad global"/>
    <n v="34"/>
    <s v="Bogotá sociedad del conocimiento"/>
    <n v="517"/>
    <s v="Investigación y desarrollo para la generación de conocimiento social y fortalecimiento de la innovación tecnológica"/>
    <n v="5400000000"/>
    <n v="7308335797.1178427"/>
  </r>
  <r>
    <n v="3"/>
    <s v="Bogotá positiva: para vivir mejor"/>
    <x v="0"/>
    <n v="122"/>
    <s v="Secretaría Distrital de Integración Social"/>
    <n v="1"/>
    <s v="Administración central"/>
    <n v="92"/>
    <s v="Sector Integración social"/>
    <s v="Informacion validada por la entidad"/>
    <n v="450886590000"/>
    <n v="610227890025.44373"/>
    <n v="4"/>
    <s v="Participación"/>
    <n v="38"/>
    <s v="Organizaciones y redes sociales"/>
    <n v="504"/>
    <s v="Participación y redes sociales para escuchar las voces rurales y urbanas para la restitución y garantía de los derechos"/>
    <n v="2000000000"/>
    <n v="2706791035.9695716"/>
  </r>
  <r>
    <n v="3"/>
    <s v="Bogotá positiva: para vivir mejor"/>
    <x v="0"/>
    <n v="122"/>
    <s v="Secretaría Distrital de Integración Social"/>
    <n v="1"/>
    <s v="Administración central"/>
    <n v="92"/>
    <s v="Sector Integración social"/>
    <s v="Informacion validada por la entidad"/>
    <n v="450886590000"/>
    <n v="610227890025.44373"/>
    <n v="4"/>
    <s v="Participación"/>
    <n v="39"/>
    <s v="Control social al alcance de todas y todos"/>
    <n v="516"/>
    <s v="Sistema de gestión de calidad integral de servicios sociales en el Distrito para la garantía de los derechos"/>
    <n v="1866590000"/>
    <n v="2526234539.9152217"/>
  </r>
  <r>
    <n v="3"/>
    <s v="Bogotá positiva: para vivir mejor"/>
    <x v="0"/>
    <n v="122"/>
    <s v="Secretaría Distrital de Integración Social"/>
    <n v="1"/>
    <s v="Administración central"/>
    <n v="92"/>
    <s v="Sector Integración social"/>
    <s v="Informacion validada por la entidad"/>
    <n v="450886590000"/>
    <n v="610227890025.44373"/>
    <n v="5"/>
    <s v="Descentralización"/>
    <n v="40"/>
    <s v="Gestión distrital con enfoque territorial"/>
    <n v="511"/>
    <s v="Fortalecimiento de la gestión integral local"/>
    <n v="5000000000"/>
    <n v="6766977589.9239283"/>
  </r>
  <r>
    <n v="3"/>
    <s v="Bogotá positiva: para vivir mejor"/>
    <x v="0"/>
    <n v="122"/>
    <s v="Secretaría Distrital de Integración Social"/>
    <n v="1"/>
    <s v="Administración central"/>
    <n v="92"/>
    <s v="Sector Integración social"/>
    <s v="Informacion validada por la entidad"/>
    <n v="450886590000"/>
    <n v="610227890025.44373"/>
    <n v="6"/>
    <s v="Gestión pública efectiva y transparente"/>
    <n v="49"/>
    <s v="Desarrollo institucional integral"/>
    <n v="512"/>
    <s v="Apoyo a la gestión y fortalecimiento del talento humano"/>
    <n v="60000000000"/>
    <n v="81203731079.087128"/>
  </r>
  <r>
    <n v="3"/>
    <s v="Bogotá positiva: para vivir mejor"/>
    <x v="0"/>
    <n v="122"/>
    <s v="Secretaría Distrital de Integración Social"/>
    <n v="1"/>
    <s v="Administración central"/>
    <n v="92"/>
    <s v="Sector Integración social"/>
    <s v="Informacion validada por la entidad"/>
    <n v="450886590000"/>
    <n v="610227890025.44373"/>
    <n v="6"/>
    <s v="Gestión pública efectiva y transparente"/>
    <n v="49"/>
    <s v="Desarrollo institucional integral"/>
    <n v="514"/>
    <s v="Fortalecimiento de la gestión institucional"/>
    <n v="90700000000"/>
    <n v="122752973481.22006"/>
  </r>
  <r>
    <n v="3"/>
    <s v="Bogotá positiva: para vivir mejor"/>
    <x v="0"/>
    <n v="125"/>
    <s v="Departamento Administrativo del Servicio Civil Distrital"/>
    <n v="1"/>
    <s v="Administración central"/>
    <n v="85"/>
    <s v="Sector Gestión pública"/>
    <s v="Informacion validada por la entidad"/>
    <n v="2568000000"/>
    <n v="3475519690.1849294"/>
    <n v="6"/>
    <s v="Gestión pública efectiva y transparente"/>
    <n v="49"/>
    <s v="Desarrollo institucional integral"/>
    <n v="194"/>
    <s v="Adecuación y fortalecimiento de la infraestructura física y tecnológica del DASC"/>
    <n v="192000000"/>
    <n v="259851939.45307887"/>
  </r>
  <r>
    <n v="3"/>
    <s v="Bogotá positiva: para vivir mejor"/>
    <x v="0"/>
    <n v="125"/>
    <s v="Departamento Administrativo del Servicio Civil Distrital"/>
    <n v="1"/>
    <s v="Administración central"/>
    <n v="85"/>
    <s v="Sector Gestión pública"/>
    <s v="Informacion validada por la entidad"/>
    <n v="2568000000"/>
    <n v="3475519690.1849294"/>
    <n v="6"/>
    <s v="Gestión pública efectiva y transparente"/>
    <n v="49"/>
    <s v="Desarrollo institucional integral"/>
    <n v="197"/>
    <s v="Fortalecimiento de una cultura ética y solidaria de los servidores públicos distritales"/>
    <n v="2376000000"/>
    <n v="3215667750.7318511"/>
  </r>
  <r>
    <n v="3"/>
    <s v="Bogotá positiva: para vivir mejor"/>
    <x v="0"/>
    <n v="126"/>
    <s v="Secretaría Distrital de Ambiente"/>
    <n v="1"/>
    <s v="Administración central"/>
    <n v="94"/>
    <s v="Sector Ambiente"/>
    <s v="Informacion validada por la entidad"/>
    <n v="58641689000"/>
    <n v="79365399059.6577"/>
    <n v="1"/>
    <s v="Ciudad de derechos"/>
    <n v="6"/>
    <s v="Educación de calidad y pertinencia para vivir mejor"/>
    <n v="303"/>
    <s v="Gestión para el desarrollo de la política distrital de educación ambiental"/>
    <n v="1500000000"/>
    <n v="2030093276.9771783"/>
  </r>
  <r>
    <n v="3"/>
    <s v="Bogotá positiva: para vivir mejor"/>
    <x v="0"/>
    <n v="126"/>
    <s v="Secretaría Distrital de Ambiente"/>
    <n v="1"/>
    <s v="Administración central"/>
    <n v="94"/>
    <s v="Sector Ambiente"/>
    <s v="Informacion validada por la entidad"/>
    <n v="58641689000"/>
    <n v="79365399059.6577"/>
    <n v="1"/>
    <s v="Ciudad de derechos"/>
    <n v="10"/>
    <s v="En Bogotá se vive un mejor ambiente"/>
    <n v="549"/>
    <s v="Conservación de la biodiversidad y de los ecosistemas del Distrito Capital"/>
    <n v="3051000000"/>
    <n v="4129209725.3715816"/>
  </r>
  <r>
    <n v="3"/>
    <s v="Bogotá positiva: para vivir mejor"/>
    <x v="0"/>
    <n v="126"/>
    <s v="Secretaría Distrital de Ambiente"/>
    <n v="1"/>
    <s v="Administración central"/>
    <n v="94"/>
    <s v="Sector Ambiente"/>
    <s v="Informacion validada por la entidad"/>
    <n v="58641689000"/>
    <n v="79365399059.6577"/>
    <n v="1"/>
    <s v="Ciudad de derechos"/>
    <n v="10"/>
    <s v="En Bogotá se vive un mejor ambiente"/>
    <n v="569"/>
    <s v="Control ambiental e investigación de los recursos flora y fauna silvestre"/>
    <n v="3025769000"/>
    <n v="4095062203.0573077"/>
  </r>
  <r>
    <n v="3"/>
    <s v="Bogotá positiva: para vivir mejor"/>
    <x v="0"/>
    <n v="126"/>
    <s v="Secretaría Distrital de Ambiente"/>
    <n v="1"/>
    <s v="Administración central"/>
    <n v="94"/>
    <s v="Sector Ambiente"/>
    <s v="Informacion validada por la entidad"/>
    <n v="58641689000"/>
    <n v="79365399059.6577"/>
    <n v="1"/>
    <s v="Ciudad de derechos"/>
    <n v="10"/>
    <s v="En Bogotá se vive un mejor ambiente"/>
    <n v="574"/>
    <s v="Control de deterioro ambiental en los componentes aire y paisaje"/>
    <n v="7917900000"/>
    <n v="10716050371.851738"/>
  </r>
  <r>
    <n v="3"/>
    <s v="Bogotá positiva: para vivir mejor"/>
    <x v="0"/>
    <n v="126"/>
    <s v="Secretaría Distrital de Ambiente"/>
    <n v="1"/>
    <s v="Administración central"/>
    <n v="94"/>
    <s v="Sector Ambiente"/>
    <s v="Informacion validada por la entidad"/>
    <n v="58641689000"/>
    <n v="79365399059.6577"/>
    <n v="1"/>
    <s v="Ciudad de derechos"/>
    <n v="10"/>
    <s v="En Bogotá se vive un mejor ambiente"/>
    <n v="578"/>
    <s v="Instrumentos de control ambiental a megaproyectos"/>
    <n v="3242000000"/>
    <n v="4387708269.3066759"/>
  </r>
  <r>
    <n v="3"/>
    <s v="Bogotá positiva: para vivir mejor"/>
    <x v="0"/>
    <n v="126"/>
    <s v="Secretaría Distrital de Ambiente"/>
    <n v="1"/>
    <s v="Administración central"/>
    <n v="94"/>
    <s v="Sector Ambiente"/>
    <s v="Informacion validada por la entidad"/>
    <n v="58641689000"/>
    <n v="79365399059.6577"/>
    <n v="2"/>
    <s v="Derecho a la ciudad"/>
    <n v="18"/>
    <s v="Transformación urbana positiva"/>
    <n v="577"/>
    <s v="Manejo ambiental de territorios en riesgo de expansión en Bogotá D. C."/>
    <n v="2000000000"/>
    <n v="2706791035.9695716"/>
  </r>
  <r>
    <n v="3"/>
    <s v="Bogotá positiva: para vivir mejor"/>
    <x v="0"/>
    <n v="126"/>
    <s v="Secretaría Distrital de Ambiente"/>
    <n v="1"/>
    <s v="Administración central"/>
    <n v="94"/>
    <s v="Sector Ambiente"/>
    <s v="Informacion validada por la entidad"/>
    <n v="58641689000"/>
    <n v="79365399059.6577"/>
    <n v="2"/>
    <s v="Derecho a la ciudad"/>
    <n v="20"/>
    <s v="Ambiente vital"/>
    <n v="296"/>
    <s v="Manejo de ecosistemas y áreas protegidas del Distrito Capital"/>
    <n v="6003763000"/>
    <n v="8125465935.2428913"/>
  </r>
  <r>
    <n v="3"/>
    <s v="Bogotá positiva: para vivir mejor"/>
    <x v="0"/>
    <n v="126"/>
    <s v="Secretaría Distrital de Ambiente"/>
    <n v="1"/>
    <s v="Administración central"/>
    <n v="94"/>
    <s v="Sector Ambiente"/>
    <s v="Informacion validada por la entidad"/>
    <n v="58641689000"/>
    <n v="79365399059.6577"/>
    <n v="2"/>
    <s v="Derecho a la ciudad"/>
    <n v="20"/>
    <s v="Ambiente vital"/>
    <n v="565"/>
    <s v="Gestión ambiental para el desarrollo sostenible en el sector rural del Distrito Capital"/>
    <n v="2299321000"/>
    <n v="3111890735.8082957"/>
  </r>
  <r>
    <n v="3"/>
    <s v="Bogotá positiva: para vivir mejor"/>
    <x v="0"/>
    <n v="126"/>
    <s v="Secretaría Distrital de Ambiente"/>
    <n v="1"/>
    <s v="Administración central"/>
    <n v="94"/>
    <s v="Sector Ambiente"/>
    <s v="Informacion validada por la entidad"/>
    <n v="58641689000"/>
    <n v="79365399059.6577"/>
    <n v="2"/>
    <s v="Derecho a la ciudad"/>
    <n v="20"/>
    <s v="Ambiente vital"/>
    <n v="567"/>
    <s v="Planeación y gestión ambiental en el Distrito Capital"/>
    <n v="2878147000"/>
    <n v="3895271249.9013577"/>
  </r>
  <r>
    <n v="3"/>
    <s v="Bogotá positiva: para vivir mejor"/>
    <x v="0"/>
    <n v="126"/>
    <s v="Secretaría Distrital de Ambiente"/>
    <n v="1"/>
    <s v="Administración central"/>
    <n v="94"/>
    <s v="Sector Ambiente"/>
    <s v="Informacion validada por la entidad"/>
    <n v="58641689000"/>
    <n v="79365399059.6577"/>
    <n v="2"/>
    <s v="Derecho a la ciudad"/>
    <n v="20"/>
    <s v="Ambiente vital"/>
    <n v="572"/>
    <s v="Control a los factores que impactan la calidad del ambiente urbano"/>
    <n v="8733136000"/>
    <n v="11819387120.35158"/>
  </r>
  <r>
    <n v="3"/>
    <s v="Bogotá positiva: para vivir mejor"/>
    <x v="0"/>
    <n v="126"/>
    <s v="Secretaría Distrital de Ambiente"/>
    <n v="1"/>
    <s v="Administración central"/>
    <n v="94"/>
    <s v="Sector Ambiente"/>
    <s v="Informacion validada por la entidad"/>
    <n v="58641689000"/>
    <n v="79365399059.6577"/>
    <n v="3"/>
    <s v="Ciudad global"/>
    <n v="32"/>
    <s v="Región Capital"/>
    <n v="568"/>
    <s v="Componente ambiental en la construcción de la región capital"/>
    <n v="1043399000"/>
    <n v="1412131530.0698078"/>
  </r>
  <r>
    <n v="3"/>
    <s v="Bogotá positiva: para vivir mejor"/>
    <x v="0"/>
    <n v="126"/>
    <s v="Secretaría Distrital de Ambiente"/>
    <n v="1"/>
    <s v="Administración central"/>
    <n v="94"/>
    <s v="Sector Ambiente"/>
    <s v="Informacion validada por la entidad"/>
    <n v="58641689000"/>
    <n v="79365399059.6577"/>
    <n v="4"/>
    <s v="Participación"/>
    <n v="37"/>
    <s v="Ahora decidimos juntos"/>
    <n v="285"/>
    <s v="Gestión ambiental participativa y territorial"/>
    <n v="951100000"/>
    <n v="1287214477.1553297"/>
  </r>
  <r>
    <n v="3"/>
    <s v="Bogotá positiva: para vivir mejor"/>
    <x v="0"/>
    <n v="126"/>
    <s v="Secretaría Distrital de Ambiente"/>
    <n v="1"/>
    <s v="Administración central"/>
    <n v="94"/>
    <s v="Sector Ambiente"/>
    <s v="Informacion validada por la entidad"/>
    <n v="58641689000"/>
    <n v="79365399059.6577"/>
    <n v="5"/>
    <s v="Descentralización"/>
    <n v="42"/>
    <s v="Gestión e implementación de la política de descentralización y desconcentración"/>
    <n v="573"/>
    <s v="Procesos de descentralización y desconcentración del sector ambiente en las localidades"/>
    <n v="540500000"/>
    <n v="731510277.47077644"/>
  </r>
  <r>
    <n v="3"/>
    <s v="Bogotá positiva: para vivir mejor"/>
    <x v="0"/>
    <n v="126"/>
    <s v="Secretaría Distrital de Ambiente"/>
    <n v="1"/>
    <s v="Administración central"/>
    <n v="94"/>
    <s v="Sector Ambiente"/>
    <s v="Informacion validada por la entidad"/>
    <n v="58641689000"/>
    <n v="79365399059.6577"/>
    <n v="6"/>
    <s v="Gestión pública efectiva y transparente"/>
    <n v="45"/>
    <s v="Comunicación al servicio de todas y todos"/>
    <n v="576"/>
    <s v="Comunicación transparente al servicio de los ciudadanos para la formación de una cultura ambiental"/>
    <n v="1600000000"/>
    <n v="2165432828.7756572"/>
  </r>
  <r>
    <n v="3"/>
    <s v="Bogotá positiva: para vivir mejor"/>
    <x v="0"/>
    <n v="126"/>
    <s v="Secretaría Distrital de Ambiente"/>
    <n v="1"/>
    <s v="Administración central"/>
    <n v="94"/>
    <s v="Sector Ambiente"/>
    <s v="Informacion validada por la entidad"/>
    <n v="58641689000"/>
    <n v="79365399059.6577"/>
    <n v="6"/>
    <s v="Gestión pública efectiva y transparente"/>
    <n v="49"/>
    <s v="Desarrollo institucional integral"/>
    <n v="321"/>
    <s v="Planeación y fortalecimiento de la gestión institucional"/>
    <n v="9655654000"/>
    <n v="13067918846.811869"/>
  </r>
  <r>
    <n v="3"/>
    <s v="Bogotá positiva: para vivir mejor"/>
    <x v="0"/>
    <n v="126"/>
    <s v="Secretaría Distrital de Ambiente"/>
    <n v="1"/>
    <s v="Administración central"/>
    <n v="94"/>
    <s v="Sector Ambiente"/>
    <s v="Informacion validada por la entidad"/>
    <n v="58641689000"/>
    <n v="79365399059.6577"/>
    <n v="6"/>
    <s v="Gestión pública efectiva y transparente"/>
    <n v="49"/>
    <s v="Desarrollo institucional integral"/>
    <n v="575"/>
    <s v="Gestión legal ambiental para el Distrito Capital"/>
    <n v="4200000000"/>
    <n v="5684261175.5360994"/>
  </r>
  <r>
    <n v="3"/>
    <s v="Bogotá positiva: para vivir mejor"/>
    <x v="0"/>
    <n v="127"/>
    <s v="Departamento Administrativo de la Defensoría del Espacio Público"/>
    <n v="1"/>
    <s v="Administración central"/>
    <n v="86"/>
    <s v="Sector Gobierno, seguridad y convivencia"/>
    <s v="Informacion validada por la entidad"/>
    <n v="8323000000"/>
    <n v="11264310896.187372"/>
    <n v="2"/>
    <s v="Derecho a la ciudad"/>
    <n v="26"/>
    <s v="Espacio público como lugar de conciliación de derechos"/>
    <n v="589"/>
    <s v="Fortalecimiento de la defensa judicial"/>
    <n v="281000000"/>
    <n v="380304140.55372477"/>
  </r>
  <r>
    <n v="3"/>
    <s v="Bogotá positiva: para vivir mejor"/>
    <x v="0"/>
    <n v="127"/>
    <s v="Departamento Administrativo de la Defensoría del Espacio Público"/>
    <n v="1"/>
    <s v="Administración central"/>
    <n v="86"/>
    <s v="Sector Gobierno, seguridad y convivencia"/>
    <s v="Informacion validada por la entidad"/>
    <n v="8323000000"/>
    <n v="11264310896.187372"/>
    <n v="2"/>
    <s v="Derecho a la ciudad"/>
    <n v="26"/>
    <s v="Espacio público como lugar de conciliación de derechos"/>
    <n v="590"/>
    <s v="Pacto ético sobre el espacio público"/>
    <n v="335000000"/>
    <n v="453387498.52490324"/>
  </r>
  <r>
    <n v="3"/>
    <s v="Bogotá positiva: para vivir mejor"/>
    <x v="0"/>
    <n v="127"/>
    <s v="Departamento Administrativo de la Defensoría del Espacio Público"/>
    <n v="1"/>
    <s v="Administración central"/>
    <n v="86"/>
    <s v="Sector Gobierno, seguridad y convivencia"/>
    <s v="Informacion validada por la entidad"/>
    <n v="8323000000"/>
    <n v="11264310896.187372"/>
    <n v="2"/>
    <s v="Derecho a la ciudad"/>
    <n v="26"/>
    <s v="Espacio público como lugar de conciliación de derechos"/>
    <n v="591"/>
    <s v="Sostenibilidad y gestión concertada de espacios públicos"/>
    <n v="1540000000"/>
    <n v="2084229097.6965704"/>
  </r>
  <r>
    <n v="3"/>
    <s v="Bogotá positiva: para vivir mejor"/>
    <x v="0"/>
    <n v="127"/>
    <s v="Departamento Administrativo de la Defensoría del Espacio Público"/>
    <n v="1"/>
    <s v="Administración central"/>
    <n v="86"/>
    <s v="Sector Gobierno, seguridad y convivencia"/>
    <s v="Informacion validada por la entidad"/>
    <n v="8323000000"/>
    <n v="11264310896.187372"/>
    <n v="2"/>
    <s v="Derecho a la ciudad"/>
    <n v="26"/>
    <s v="Espacio público como lugar de conciliación de derechos"/>
    <n v="7227"/>
    <s v="Saneamiento integral de la propiedad inmobiliaria distrital"/>
    <n v="1722000000"/>
    <n v="2330547081.9698014"/>
  </r>
  <r>
    <n v="3"/>
    <s v="Bogotá positiva: para vivir mejor"/>
    <x v="0"/>
    <n v="127"/>
    <s v="Departamento Administrativo de la Defensoría del Espacio Público"/>
    <n v="1"/>
    <s v="Administración central"/>
    <n v="86"/>
    <s v="Sector Gobierno, seguridad y convivencia"/>
    <s v="Informacion validada por la entidad"/>
    <n v="8323000000"/>
    <n v="11264310896.187372"/>
    <n v="2"/>
    <s v="Derecho a la ciudad"/>
    <n v="30"/>
    <s v="Amor por Bogotá"/>
    <n v="7229"/>
    <s v="Escuela y observatorio del espacio público"/>
    <n v="1211000000"/>
    <n v="1638961972.2795756"/>
  </r>
  <r>
    <n v="3"/>
    <s v="Bogotá positiva: para vivir mejor"/>
    <x v="0"/>
    <n v="127"/>
    <s v="Departamento Administrativo de la Defensoría del Espacio Público"/>
    <n v="1"/>
    <s v="Administración central"/>
    <n v="86"/>
    <s v="Sector Gobierno, seguridad y convivencia"/>
    <s v="Informacion validada por la entidad"/>
    <n v="8323000000"/>
    <n v="11264310896.187372"/>
    <n v="5"/>
    <s v="Descentralización"/>
    <n v="41"/>
    <s v="Localidades efectivas"/>
    <n v="7400"/>
    <s v="Apoyo, asistencia y asesoría en la gestión del espacio público"/>
    <n v="550000000"/>
    <n v="744367534.8916322"/>
  </r>
  <r>
    <n v="3"/>
    <s v="Bogotá positiva: para vivir mejor"/>
    <x v="0"/>
    <n v="127"/>
    <s v="Departamento Administrativo de la Defensoría del Espacio Público"/>
    <n v="1"/>
    <s v="Administración central"/>
    <n v="86"/>
    <s v="Sector Gobierno, seguridad y convivencia"/>
    <s v="Informacion validada por la entidad"/>
    <n v="8323000000"/>
    <n v="11264310896.187372"/>
    <n v="6"/>
    <s v="Gestión pública efectiva y transparente"/>
    <n v="46"/>
    <s v="Tecnologías de la información y comunicación al servicio de la ciudad"/>
    <n v="333"/>
    <s v="Sistema de información de la propiedad inmobiliaria"/>
    <n v="485000000"/>
    <n v="656396826.22262108"/>
  </r>
  <r>
    <n v="3"/>
    <s v="Bogotá positiva: para vivir mejor"/>
    <x v="0"/>
    <n v="127"/>
    <s v="Departamento Administrativo de la Defensoría del Espacio Público"/>
    <n v="1"/>
    <s v="Administración central"/>
    <n v="86"/>
    <s v="Sector Gobierno, seguridad y convivencia"/>
    <s v="Informacion validada por la entidad"/>
    <n v="8323000000"/>
    <n v="11264310896.187372"/>
    <n v="6"/>
    <s v="Gestión pública efectiva y transparente"/>
    <n v="48"/>
    <s v="Gestión documental integral"/>
    <n v="587"/>
    <s v="Centro de documentación y consulta del DADEP"/>
    <n v="155000000"/>
    <n v="209776305.28764179"/>
  </r>
  <r>
    <n v="3"/>
    <s v="Bogotá positiva: para vivir mejor"/>
    <x v="0"/>
    <n v="127"/>
    <s v="Departamento Administrativo de la Defensoría del Espacio Público"/>
    <n v="1"/>
    <s v="Administración central"/>
    <n v="86"/>
    <s v="Sector Gobierno, seguridad y convivencia"/>
    <s v="Informacion validada por la entidad"/>
    <n v="8323000000"/>
    <n v="11264310896.187372"/>
    <n v="6"/>
    <s v="Gestión pública efectiva y transparente"/>
    <n v="49"/>
    <s v="Desarrollo institucional integral"/>
    <n v="332"/>
    <s v="Fortalecimiento institucional"/>
    <n v="900000000"/>
    <n v="1218055966.186307"/>
  </r>
  <r>
    <n v="3"/>
    <s v="Bogotá positiva: para vivir mejor"/>
    <x v="0"/>
    <n v="127"/>
    <s v="Departamento Administrativo de la Defensoría del Espacio Público"/>
    <n v="1"/>
    <s v="Administración central"/>
    <n v="86"/>
    <s v="Sector Gobierno, seguridad y convivencia"/>
    <s v="Informacion validada por la entidad"/>
    <n v="8323000000"/>
    <n v="11264310896.187372"/>
    <n v="6"/>
    <s v="Gestión pública efectiva y transparente"/>
    <n v="49"/>
    <s v="Desarrollo institucional integral"/>
    <n v="7401"/>
    <s v="Gestión social y administrativa del patrimonio inmobiliario"/>
    <n v="1144000000"/>
    <n v="1548284472.5745952"/>
  </r>
  <r>
    <n v="3"/>
    <s v="Bogotá positiva: para vivir mejor"/>
    <x v="0"/>
    <n v="131"/>
    <s v="Unidad Administrativa Especial Cuerpo Oficial de Bomberos"/>
    <n v="1"/>
    <s v="Administración central"/>
    <n v="86"/>
    <s v="Sector Gobierno, seguridad y convivencia"/>
    <s v="Informacion validada por la entidad"/>
    <n v="22803000000"/>
    <n v="30861477996.607067"/>
    <n v="2"/>
    <s v="Derecho a la ciudad"/>
    <n v="31"/>
    <s v="Bogotá responsable ante el riesgo y las emergencias"/>
    <n v="412"/>
    <s v="Modernización Cuerpo Oficial de Bomberos"/>
    <n v="22803000000"/>
    <n v="30861477996.607067"/>
  </r>
  <r>
    <n v="3"/>
    <s v="Bogotá positiva: para vivir mejor"/>
    <x v="0"/>
    <n v="200"/>
    <s v="Instituto para la Economía Social"/>
    <n v="2"/>
    <s v="Establecimientos públicos"/>
    <n v="89"/>
    <s v="Sector Desarrollo económico, industria y turismo"/>
    <s v="Informacion validada por la entidad"/>
    <n v="56179158000"/>
    <n v="76032620641.359116"/>
    <n v="1"/>
    <s v="Ciudad de derechos"/>
    <n v="4"/>
    <s v="Bogotá bien alimentada"/>
    <n v="431"/>
    <s v="Desarrollo de redes de abastecimiento y administración de plazas de mercado distritales"/>
    <n v="14244876000"/>
    <n v="19278951332.64904"/>
  </r>
  <r>
    <n v="3"/>
    <s v="Bogotá positiva: para vivir mejor"/>
    <x v="0"/>
    <n v="200"/>
    <s v="Instituto para la Economía Social"/>
    <n v="2"/>
    <s v="Establecimientos públicos"/>
    <n v="89"/>
    <s v="Sector Desarrollo económico, industria y turismo"/>
    <s v="Informacion validada por la entidad"/>
    <n v="56179158000"/>
    <n v="76032620641.359116"/>
    <n v="1"/>
    <s v="Ciudad de derechos"/>
    <n v="5"/>
    <s v="Alternativas productivas para la generación de ingresos para poblaciones vulnerables"/>
    <n v="414"/>
    <s v="Misión Bogotá: formando para el futuro"/>
    <n v="18230630000"/>
    <n v="24673252932.038967"/>
  </r>
  <r>
    <n v="3"/>
    <s v="Bogotá positiva: para vivir mejor"/>
    <x v="0"/>
    <n v="200"/>
    <s v="Instituto para la Economía Social"/>
    <n v="2"/>
    <s v="Establecimientos públicos"/>
    <n v="89"/>
    <s v="Sector Desarrollo económico, industria y turismo"/>
    <s v="Informacion validada por la entidad"/>
    <n v="56179158000"/>
    <n v="76032620641.359116"/>
    <n v="1"/>
    <s v="Ciudad de derechos"/>
    <n v="5"/>
    <s v="Alternativas productivas para la generación de ingresos para poblaciones vulnerables"/>
    <n v="604"/>
    <s v="Formación y capacitación para el empleo de población informal y vulnerable"/>
    <n v="2484518000"/>
    <n v="3362535525.5525236"/>
  </r>
  <r>
    <n v="3"/>
    <s v="Bogotá positiva: para vivir mejor"/>
    <x v="0"/>
    <n v="200"/>
    <s v="Instituto para la Economía Social"/>
    <n v="2"/>
    <s v="Establecimientos públicos"/>
    <n v="89"/>
    <s v="Sector Desarrollo económico, industria y turismo"/>
    <s v="Informacion validada por la entidad"/>
    <n v="56179158000"/>
    <n v="76032620641.359116"/>
    <n v="1"/>
    <s v="Ciudad de derechos"/>
    <n v="5"/>
    <s v="Alternativas productivas para la generación de ingresos para poblaciones vulnerables"/>
    <n v="609"/>
    <s v="Apoyo al emprendimiento empresarial en el sector informal y en poblaciones específicas"/>
    <n v="3502628000"/>
    <n v="4740441036.3680134"/>
  </r>
  <r>
    <n v="3"/>
    <s v="Bogotá positiva: para vivir mejor"/>
    <x v="0"/>
    <n v="200"/>
    <s v="Instituto para la Economía Social"/>
    <n v="2"/>
    <s v="Establecimientos públicos"/>
    <n v="89"/>
    <s v="Sector Desarrollo económico, industria y turismo"/>
    <s v="Informacion validada por la entidad"/>
    <n v="56179158000"/>
    <n v="76032620641.359116"/>
    <n v="1"/>
    <s v="Ciudad de derechos"/>
    <n v="5"/>
    <s v="Alternativas productivas para la generación de ingresos para poblaciones vulnerables"/>
    <n v="7081"/>
    <s v="Organización y regulación de actividades comerciales informales, desarrolladas en el espacio público"/>
    <n v="14935007000"/>
    <n v="20212971534.871399"/>
  </r>
  <r>
    <n v="3"/>
    <s v="Bogotá positiva: para vivir mejor"/>
    <x v="0"/>
    <n v="200"/>
    <s v="Instituto para la Economía Social"/>
    <n v="2"/>
    <s v="Establecimientos públicos"/>
    <n v="89"/>
    <s v="Sector Desarrollo económico, industria y turismo"/>
    <s v="Informacion validada por la entidad"/>
    <n v="56179158000"/>
    <n v="76032620641.359116"/>
    <n v="6"/>
    <s v="Gestión pública efectiva y transparente"/>
    <n v="49"/>
    <s v="Desarrollo institucional integral"/>
    <n v="611"/>
    <s v="Fortalecimiento institucional"/>
    <n v="2781499000"/>
    <n v="3764468279.8791637"/>
  </r>
  <r>
    <n v="3"/>
    <s v="Bogotá positiva: para vivir mejor"/>
    <x v="0"/>
    <n v="201"/>
    <s v="Secretaría Distrital de Salud / Fondo Financiero Distrital de Salud"/>
    <n v="2"/>
    <s v="Establecimientos públicos"/>
    <n v="91"/>
    <s v="Sector Salud"/>
    <s v="Informacion validada por la entidad"/>
    <n v="1438967142000"/>
    <n v="1947491680510.1772"/>
    <n v="1"/>
    <s v="Ciudad de derechos"/>
    <n v="1"/>
    <s v="Bogotá sana"/>
    <n v="623"/>
    <s v="Salud a su casa"/>
    <n v="33989998000"/>
    <n v="46001910949.511818"/>
  </r>
  <r>
    <n v="3"/>
    <s v="Bogotá positiva: para vivir mejor"/>
    <x v="0"/>
    <n v="201"/>
    <s v="Secretaría Distrital de Salud / Fondo Financiero Distrital de Salud"/>
    <n v="2"/>
    <s v="Establecimientos públicos"/>
    <n v="91"/>
    <s v="Sector Salud"/>
    <s v="Informacion validada por la entidad"/>
    <n v="1438967142000"/>
    <n v="1947491680510.1772"/>
    <n v="1"/>
    <s v="Ciudad de derechos"/>
    <n v="1"/>
    <s v="Bogotá sana"/>
    <n v="624"/>
    <s v="Salud al colegio"/>
    <n v="26618034000"/>
    <n v="36024727913.166641"/>
  </r>
  <r>
    <n v="3"/>
    <s v="Bogotá positiva: para vivir mejor"/>
    <x v="0"/>
    <n v="201"/>
    <s v="Secretaría Distrital de Salud / Fondo Financiero Distrital de Salud"/>
    <n v="2"/>
    <s v="Establecimientos públicos"/>
    <n v="91"/>
    <s v="Sector Salud"/>
    <s v="Informacion validada por la entidad"/>
    <n v="1438967142000"/>
    <n v="1947491680510.1772"/>
    <n v="1"/>
    <s v="Ciudad de derechos"/>
    <n v="1"/>
    <s v="Bogotá sana"/>
    <n v="625"/>
    <s v="Vigilancia en salud pública"/>
    <n v="47408156000"/>
    <n v="64161985846.323517"/>
  </r>
  <r>
    <n v="3"/>
    <s v="Bogotá positiva: para vivir mejor"/>
    <x v="0"/>
    <n v="201"/>
    <s v="Secretaría Distrital de Salud / Fondo Financiero Distrital de Salud"/>
    <n v="2"/>
    <s v="Establecimientos públicos"/>
    <n v="91"/>
    <s v="Sector Salud"/>
    <s v="Informacion validada por la entidad"/>
    <n v="1438967142000"/>
    <n v="1947491680510.1772"/>
    <n v="1"/>
    <s v="Ciudad de derechos"/>
    <n v="1"/>
    <s v="Bogotá sana"/>
    <n v="626"/>
    <s v="Instituciones saludables y amigables"/>
    <n v="19750416000"/>
    <n v="26730124492.735001"/>
  </r>
  <r>
    <n v="3"/>
    <s v="Bogotá positiva: para vivir mejor"/>
    <x v="0"/>
    <n v="201"/>
    <s v="Secretaría Distrital de Salud / Fondo Financiero Distrital de Salud"/>
    <n v="2"/>
    <s v="Establecimientos públicos"/>
    <n v="91"/>
    <s v="Sector Salud"/>
    <s v="Informacion validada por la entidad"/>
    <n v="1438967142000"/>
    <n v="1947491680510.1772"/>
    <n v="1"/>
    <s v="Ciudad de derechos"/>
    <n v="1"/>
    <s v="Bogotá sana"/>
    <n v="627"/>
    <s v="Comunidades saludables"/>
    <n v="18582000000"/>
    <n v="25148795515.193291"/>
  </r>
  <r>
    <n v="3"/>
    <s v="Bogotá positiva: para vivir mejor"/>
    <x v="0"/>
    <n v="201"/>
    <s v="Secretaría Distrital de Salud / Fondo Financiero Distrital de Salud"/>
    <n v="2"/>
    <s v="Establecimientos públicos"/>
    <n v="91"/>
    <s v="Sector Salud"/>
    <s v="Informacion validada por la entidad"/>
    <n v="1438967142000"/>
    <n v="1947491680510.1772"/>
    <n v="1"/>
    <s v="Ciudad de derechos"/>
    <n v="1"/>
    <s v="Bogotá sana"/>
    <n v="628"/>
    <s v="Niñez bienvenida y protegida"/>
    <n v="13679593000"/>
    <n v="18513899854.056053"/>
  </r>
  <r>
    <n v="3"/>
    <s v="Bogotá positiva: para vivir mejor"/>
    <x v="0"/>
    <n v="201"/>
    <s v="Secretaría Distrital de Salud / Fondo Financiero Distrital de Salud"/>
    <n v="2"/>
    <s v="Establecimientos públicos"/>
    <n v="91"/>
    <s v="Sector Salud"/>
    <s v="Informacion validada por la entidad"/>
    <n v="1438967142000"/>
    <n v="1947491680510.1772"/>
    <n v="1"/>
    <s v="Ciudad de derechos"/>
    <n v="1"/>
    <s v="Bogotá sana"/>
    <n v="629"/>
    <s v="Fortalecimiento de la gestión distrital en la salud pública"/>
    <n v="21359896000"/>
    <n v="28908387511.021156"/>
  </r>
  <r>
    <n v="3"/>
    <s v="Bogotá positiva: para vivir mejor"/>
    <x v="0"/>
    <n v="201"/>
    <s v="Secretaría Distrital de Salud / Fondo Financiero Distrital de Salud"/>
    <n v="2"/>
    <s v="Establecimientos públicos"/>
    <n v="91"/>
    <s v="Sector Salud"/>
    <s v="Informacion validada por la entidad"/>
    <n v="1438967142000"/>
    <n v="1947491680510.1772"/>
    <n v="1"/>
    <s v="Ciudad de derechos"/>
    <n v="1"/>
    <s v="Bogotá sana"/>
    <n v="630"/>
    <s v="Salud al trabajo"/>
    <n v="8191457000"/>
    <n v="11086281189.565098"/>
  </r>
  <r>
    <n v="3"/>
    <s v="Bogotá positiva: para vivir mejor"/>
    <x v="0"/>
    <n v="201"/>
    <s v="Secretaría Distrital de Salud / Fondo Financiero Distrital de Salud"/>
    <n v="2"/>
    <s v="Establecimientos públicos"/>
    <n v="91"/>
    <s v="Sector Salud"/>
    <s v="Informacion validada por la entidad"/>
    <n v="1438967142000"/>
    <n v="1947491680510.1772"/>
    <n v="1"/>
    <s v="Ciudad de derechos"/>
    <n v="2"/>
    <s v="Garantía del aseguramiento y atención en salud"/>
    <n v="618"/>
    <s v="Promoción y afiliación al régimen subsidiado y contributivo"/>
    <n v="667993941000"/>
    <n v="904060005790.39343"/>
  </r>
  <r>
    <n v="3"/>
    <s v="Bogotá positiva: para vivir mejor"/>
    <x v="0"/>
    <n v="201"/>
    <s v="Secretaría Distrital de Salud / Fondo Financiero Distrital de Salud"/>
    <n v="2"/>
    <s v="Establecimientos públicos"/>
    <n v="91"/>
    <s v="Sector Salud"/>
    <s v="Informacion validada por la entidad"/>
    <n v="1438967142000"/>
    <n v="1947491680510.1772"/>
    <n v="1"/>
    <s v="Ciudad de derechos"/>
    <n v="2"/>
    <s v="Garantía del aseguramiento y atención en salud"/>
    <n v="620"/>
    <s v="Atención a la población vinculada"/>
    <n v="397513963000"/>
    <n v="537993615860.56982"/>
  </r>
  <r>
    <n v="3"/>
    <s v="Bogotá positiva: para vivir mejor"/>
    <x v="0"/>
    <n v="201"/>
    <s v="Secretaría Distrital de Salud / Fondo Financiero Distrital de Salud"/>
    <n v="2"/>
    <s v="Establecimientos públicos"/>
    <n v="91"/>
    <s v="Sector Salud"/>
    <s v="Informacion validada por la entidad"/>
    <n v="1438967142000"/>
    <n v="1947491680510.1772"/>
    <n v="1"/>
    <s v="Ciudad de derechos"/>
    <n v="2"/>
    <s v="Garantía del aseguramiento y atención en salud"/>
    <n v="621"/>
    <s v="Gratuidad en salud"/>
    <n v="8737727000"/>
    <n v="11825600559.174646"/>
  </r>
  <r>
    <n v="3"/>
    <s v="Bogotá positiva: para vivir mejor"/>
    <x v="0"/>
    <n v="201"/>
    <s v="Secretaría Distrital de Salud / Fondo Financiero Distrital de Salud"/>
    <n v="2"/>
    <s v="Establecimientos públicos"/>
    <n v="91"/>
    <s v="Sector Salud"/>
    <s v="Informacion validada por la entidad"/>
    <n v="1438967142000"/>
    <n v="1947491680510.1772"/>
    <n v="1"/>
    <s v="Ciudad de derechos"/>
    <n v="3"/>
    <s v="Fortalecimiento y provisión de los servicios de salud"/>
    <n v="631"/>
    <s v="Hemocentro distrital y banco de tejidos"/>
    <n v="2669678000"/>
    <n v="3613130239.6625867"/>
  </r>
  <r>
    <n v="3"/>
    <s v="Bogotá positiva: para vivir mejor"/>
    <x v="0"/>
    <n v="201"/>
    <s v="Secretaría Distrital de Salud / Fondo Financiero Distrital de Salud"/>
    <n v="2"/>
    <s v="Establecimientos públicos"/>
    <n v="91"/>
    <s v="Sector Salud"/>
    <s v="Informacion validada por la entidad"/>
    <n v="1438967142000"/>
    <n v="1947491680510.1772"/>
    <n v="1"/>
    <s v="Ciudad de derechos"/>
    <n v="3"/>
    <s v="Fortalecimiento y provisión de los servicios de salud"/>
    <n v="632"/>
    <s v="Redes sociales y de servicios (gestión integral de medicamentos)"/>
    <n v="8521650000"/>
    <n v="11533162915.835051"/>
  </r>
  <r>
    <n v="3"/>
    <s v="Bogotá positiva: para vivir mejor"/>
    <x v="0"/>
    <n v="201"/>
    <s v="Secretaría Distrital de Salud / Fondo Financiero Distrital de Salud"/>
    <n v="2"/>
    <s v="Establecimientos públicos"/>
    <n v="91"/>
    <s v="Sector Salud"/>
    <s v="Informacion validada por la entidad"/>
    <n v="1438967142000"/>
    <n v="1947491680510.1772"/>
    <n v="1"/>
    <s v="Ciudad de derechos"/>
    <n v="3"/>
    <s v="Fortalecimiento y provisión de los servicios de salud"/>
    <n v="633"/>
    <s v="Desarrollo de la infraestructura hospitalaria"/>
    <n v="94599980000"/>
    <n v="128031188933.45036"/>
  </r>
  <r>
    <n v="3"/>
    <s v="Bogotá positiva: para vivir mejor"/>
    <x v="0"/>
    <n v="201"/>
    <s v="Secretaría Distrital de Salud / Fondo Financiero Distrital de Salud"/>
    <n v="2"/>
    <s v="Establecimientos públicos"/>
    <n v="91"/>
    <s v="Sector Salud"/>
    <s v="Informacion validada por la entidad"/>
    <n v="1438967142000"/>
    <n v="1947491680510.1772"/>
    <n v="1"/>
    <s v="Ciudad de derechos"/>
    <n v="3"/>
    <s v="Fortalecimiento y provisión de los servicios de salud"/>
    <n v="634"/>
    <s v="Ampliación y mejoramiento de la atención prehospitalaria"/>
    <n v="31000000000"/>
    <n v="41955261057.528351"/>
  </r>
  <r>
    <n v="3"/>
    <s v="Bogotá positiva: para vivir mejor"/>
    <x v="0"/>
    <n v="201"/>
    <s v="Secretaría Distrital de Salud / Fondo Financiero Distrital de Salud"/>
    <n v="2"/>
    <s v="Establecimientos públicos"/>
    <n v="91"/>
    <s v="Sector Salud"/>
    <s v="Informacion validada por la entidad"/>
    <n v="1438967142000"/>
    <n v="1947491680510.1772"/>
    <n v="1"/>
    <s v="Ciudad de derechos"/>
    <n v="3"/>
    <s v="Fortalecimiento y provisión de los servicios de salud"/>
    <n v="635"/>
    <s v="EPS distrital"/>
    <n v="9716000000"/>
    <n v="13149590852.740175"/>
  </r>
  <r>
    <n v="3"/>
    <s v="Bogotá positiva: para vivir mejor"/>
    <x v="0"/>
    <n v="201"/>
    <s v="Secretaría Distrital de Salud / Fondo Financiero Distrital de Salud"/>
    <n v="2"/>
    <s v="Establecimientos públicos"/>
    <n v="91"/>
    <s v="Sector Salud"/>
    <s v="Informacion validada por la entidad"/>
    <n v="1438967142000"/>
    <n v="1947491680510.1772"/>
    <n v="1"/>
    <s v="Ciudad de derechos"/>
    <n v="3"/>
    <s v="Fortalecimiento y provisión de los servicios de salud"/>
    <n v="636"/>
    <s v="Plan maestro de equipamientos en salud"/>
    <n v="318929000"/>
    <n v="431637079.15536964"/>
  </r>
  <r>
    <n v="3"/>
    <s v="Bogotá positiva: para vivir mejor"/>
    <x v="0"/>
    <n v="201"/>
    <s v="Secretaría Distrital de Salud / Fondo Financiero Distrital de Salud"/>
    <n v="2"/>
    <s v="Establecimientos públicos"/>
    <n v="91"/>
    <s v="Sector Salud"/>
    <s v="Informacion validada por la entidad"/>
    <n v="1438967142000"/>
    <n v="1947491680510.1772"/>
    <n v="1"/>
    <s v="Ciudad de derechos"/>
    <n v="3"/>
    <s v="Fortalecimiento y provisión de los servicios de salud"/>
    <n v="637"/>
    <s v="Desarrollo del sistema de rectoría en salud"/>
    <n v="6495799000"/>
    <n v="8791385252.3300533"/>
  </r>
  <r>
    <n v="3"/>
    <s v="Bogotá positiva: para vivir mejor"/>
    <x v="0"/>
    <n v="201"/>
    <s v="Secretaría Distrital de Salud / Fondo Financiero Distrital de Salud"/>
    <n v="2"/>
    <s v="Establecimientos públicos"/>
    <n v="91"/>
    <s v="Sector Salud"/>
    <s v="Informacion validada por la entidad"/>
    <n v="1438967142000"/>
    <n v="1947491680510.1772"/>
    <n v="3"/>
    <s v="Ciudad global"/>
    <n v="34"/>
    <s v="Bogotá sociedad del conocimiento"/>
    <n v="613"/>
    <s v="Gestión del conocimiento y la innovación en salud"/>
    <n v="400000000"/>
    <n v="541358207.19391429"/>
  </r>
  <r>
    <n v="3"/>
    <s v="Bogotá positiva: para vivir mejor"/>
    <x v="0"/>
    <n v="201"/>
    <s v="Secretaría Distrital de Salud / Fondo Financiero Distrital de Salud"/>
    <n v="2"/>
    <s v="Establecimientos públicos"/>
    <n v="91"/>
    <s v="Sector Salud"/>
    <s v="Informacion validada por la entidad"/>
    <n v="1438967142000"/>
    <n v="1947491680510.1772"/>
    <n v="3"/>
    <s v="Ciudad global"/>
    <n v="35"/>
    <s v="Bogotá competitiva e internacional"/>
    <n v="615"/>
    <s v="Ciudad salud"/>
    <n v="7000000000"/>
    <n v="9473768625.8934994"/>
  </r>
  <r>
    <n v="3"/>
    <s v="Bogotá positiva: para vivir mejor"/>
    <x v="0"/>
    <n v="201"/>
    <s v="Secretaría Distrital de Salud / Fondo Financiero Distrital de Salud"/>
    <n v="2"/>
    <s v="Establecimientos públicos"/>
    <n v="91"/>
    <s v="Sector Salud"/>
    <s v="Informacion validada por la entidad"/>
    <n v="1438967142000"/>
    <n v="1947491680510.1772"/>
    <n v="4"/>
    <s v="Participación"/>
    <n v="37"/>
    <s v="Ahora decidimos juntos"/>
    <n v="617"/>
    <s v="Participación social por el derecho a la salud"/>
    <n v="2400000000"/>
    <n v="3248149243.1634855"/>
  </r>
  <r>
    <n v="3"/>
    <s v="Bogotá positiva: para vivir mejor"/>
    <x v="0"/>
    <n v="201"/>
    <s v="Secretaría Distrital de Salud / Fondo Financiero Distrital de Salud"/>
    <n v="2"/>
    <s v="Establecimientos públicos"/>
    <n v="91"/>
    <s v="Sector Salud"/>
    <s v="Informacion validada por la entidad"/>
    <n v="1438967142000"/>
    <n v="1947491680510.1772"/>
    <n v="6"/>
    <s v="Gestión pública efectiva y transparente"/>
    <n v="46"/>
    <s v="Tecnologías de la información y comunicación al servicio de la ciudad"/>
    <n v="616"/>
    <s v="Sistema de información en salud automatizado y en línea para Bogotá D. C."/>
    <n v="5940400000"/>
    <n v="8039710735.0368223"/>
  </r>
  <r>
    <n v="3"/>
    <s v="Bogotá positiva: para vivir mejor"/>
    <x v="0"/>
    <n v="201"/>
    <s v="Secretaría Distrital de Salud / Fondo Financiero Distrital de Salud"/>
    <n v="2"/>
    <s v="Establecimientos públicos"/>
    <n v="91"/>
    <s v="Sector Salud"/>
    <s v="Informacion validada por la entidad"/>
    <n v="1438967142000"/>
    <n v="1947491680510.1772"/>
    <n v="6"/>
    <s v="Gestión pública efectiva y transparente"/>
    <n v="49"/>
    <s v="Desarrollo institucional integral"/>
    <n v="614"/>
    <s v="Fortalecimiento de la gestión y de la planeación en salud para Bogotá"/>
    <n v="4141525000"/>
    <n v="5605121372.6219397"/>
  </r>
  <r>
    <n v="3"/>
    <s v="Bogotá positiva: para vivir mejor"/>
    <x v="0"/>
    <n v="201"/>
    <s v="Secretaría Distrital de Salud / Fondo Financiero Distrital de Salud"/>
    <n v="2"/>
    <s v="Establecimientos públicos"/>
    <n v="91"/>
    <s v="Sector Salud"/>
    <s v="Informacion validada por la entidad"/>
    <n v="1438967142000"/>
    <n v="1947491680510.1772"/>
    <n v="6"/>
    <s v="Gestión pública efectiva y transparente"/>
    <n v="49"/>
    <s v="Desarrollo institucional integral"/>
    <n v="622"/>
    <s v="Diseño e implementación de la política pública del talento humano en salud"/>
    <n v="1938000000"/>
    <n v="2622880513.8545146"/>
  </r>
  <r>
    <n v="3"/>
    <s v="Bogotá positiva: para vivir mejor"/>
    <x v="0"/>
    <n v="203"/>
    <s v="Instituto Distrital de Gestión de Riesgos y Cambio Climático"/>
    <n v="2"/>
    <s v="Establecimientos públicos"/>
    <n v="86"/>
    <s v="Sector Gobierno, seguridad y convivencia"/>
    <s v="Informacion validada por la entidad"/>
    <n v="37834199000"/>
    <n v="51204635353.144463"/>
    <n v="2"/>
    <s v="Derecho a la ciudad"/>
    <n v="31"/>
    <s v="Bogotá responsable ante el riesgo y las emergencias"/>
    <n v="560"/>
    <s v="Reducción del riesgo publico en los ámbitos urbano y regional"/>
    <n v="7095537000"/>
    <n v="9603067973.4952106"/>
  </r>
  <r>
    <n v="3"/>
    <s v="Bogotá positiva: para vivir mejor"/>
    <x v="0"/>
    <n v="203"/>
    <s v="Instituto Distrital de Gestión de Riesgos y Cambio Climático"/>
    <n v="2"/>
    <s v="Establecimientos públicos"/>
    <n v="86"/>
    <s v="Sector Gobierno, seguridad y convivencia"/>
    <s v="Informacion validada por la entidad"/>
    <n v="37834199000"/>
    <n v="51204635353.144463"/>
    <n v="2"/>
    <s v="Derecho a la ciudad"/>
    <n v="31"/>
    <s v="Bogotá responsable ante el riesgo y las emergencias"/>
    <n v="561"/>
    <s v="Fortalecimiento de la capacidad técnica y social para la prevención y manejo del riesgo"/>
    <n v="4162980000"/>
    <n v="5634158473.4603043"/>
  </r>
  <r>
    <n v="3"/>
    <s v="Bogotá positiva: para vivir mejor"/>
    <x v="0"/>
    <n v="203"/>
    <s v="Instituto Distrital de Gestión de Riesgos y Cambio Climático"/>
    <n v="2"/>
    <s v="Establecimientos públicos"/>
    <n v="86"/>
    <s v="Sector Gobierno, seguridad y convivencia"/>
    <s v="Informacion validada por la entidad"/>
    <n v="37834199000"/>
    <n v="51204635353.144463"/>
    <n v="2"/>
    <s v="Derecho a la ciudad"/>
    <n v="31"/>
    <s v="Bogotá responsable ante el riesgo y las emergencias"/>
    <n v="566"/>
    <s v="Coordinación y atención a situaciones de emergencia"/>
    <n v="4259555000"/>
    <n v="5764862645.609683"/>
  </r>
  <r>
    <n v="3"/>
    <s v="Bogotá positiva: para vivir mejor"/>
    <x v="0"/>
    <n v="203"/>
    <s v="Instituto Distrital de Gestión de Riesgos y Cambio Climático"/>
    <n v="2"/>
    <s v="Establecimientos públicos"/>
    <n v="86"/>
    <s v="Sector Gobierno, seguridad y convivencia"/>
    <s v="Informacion validada por la entidad"/>
    <n v="37834199000"/>
    <n v="51204635353.144463"/>
    <n v="2"/>
    <s v="Derecho a la ciudad"/>
    <n v="31"/>
    <s v="Bogotá responsable ante el riesgo y las emergencias"/>
    <n v="570"/>
    <s v="Recuperación de la zona de alto riesgo del sector Altos de la Estancia de la localidad de Ciudad Bolívar"/>
    <n v="9320548000"/>
    <n v="12614387888.362061"/>
  </r>
  <r>
    <n v="3"/>
    <s v="Bogotá positiva: para vivir mejor"/>
    <x v="0"/>
    <n v="203"/>
    <s v="Instituto Distrital de Gestión de Riesgos y Cambio Climático"/>
    <n v="2"/>
    <s v="Establecimientos públicos"/>
    <n v="86"/>
    <s v="Sector Gobierno, seguridad y convivencia"/>
    <s v="Informacion validada por la entidad"/>
    <n v="37834199000"/>
    <n v="51204635353.144463"/>
    <n v="2"/>
    <s v="Derecho a la ciudad"/>
    <n v="31"/>
    <s v="Bogotá responsable ante el riesgo y las emergencias"/>
    <n v="7240"/>
    <s v="Atención de emergencias en el Distrito Capital"/>
    <n v="4500000000"/>
    <n v="6090279830.9315357"/>
  </r>
  <r>
    <n v="3"/>
    <s v="Bogotá positiva: para vivir mejor"/>
    <x v="0"/>
    <n v="203"/>
    <s v="Instituto Distrital de Gestión de Riesgos y Cambio Climático"/>
    <n v="2"/>
    <s v="Establecimientos públicos"/>
    <n v="86"/>
    <s v="Sector Gobierno, seguridad y convivencia"/>
    <s v="Informacion validada por la entidad"/>
    <n v="37834199000"/>
    <n v="51204635353.144463"/>
    <n v="5"/>
    <s v="Descentralización"/>
    <n v="40"/>
    <s v="Gestión distrital con enfoque territorial"/>
    <n v="546"/>
    <s v="Fortalecimiento de los comités locales de emergencia"/>
    <n v="899366000"/>
    <n v="1217197913.4279048"/>
  </r>
  <r>
    <n v="3"/>
    <s v="Bogotá positiva: para vivir mejor"/>
    <x v="0"/>
    <n v="203"/>
    <s v="Instituto Distrital de Gestión de Riesgos y Cambio Climático"/>
    <n v="2"/>
    <s v="Establecimientos públicos"/>
    <n v="86"/>
    <s v="Sector Gobierno, seguridad y convivencia"/>
    <s v="Informacion validada por la entidad"/>
    <n v="37834199000"/>
    <n v="51204635353.144463"/>
    <n v="6"/>
    <s v="Gestión pública efectiva y transparente"/>
    <n v="49"/>
    <s v="Desarrollo institucional integral"/>
    <n v="544"/>
    <s v="Fortalecimiento administrativo de la gestión integral del riesgo público"/>
    <n v="7596213000"/>
    <n v="10280680627.857763"/>
  </r>
  <r>
    <n v="3"/>
    <s v="Bogotá positiva: para vivir mejor"/>
    <x v="0"/>
    <n v="204"/>
    <s v="Instituto de Desarrollo Urbano"/>
    <n v="2"/>
    <s v="Establecimientos públicos"/>
    <n v="95"/>
    <s v="Sector Movilidad"/>
    <s v="Informacion validada por la entidad"/>
    <n v="1259912090000"/>
    <n v="1705159375660.8438"/>
    <n v="2"/>
    <s v="Derecho a la ciudad"/>
    <n v="17"/>
    <s v="Mejoremos el barrio"/>
    <n v="234"/>
    <s v="Desarrollo y sostenibilidad de la infraestructura local"/>
    <n v="54236048000"/>
    <n v="73402824276.407684"/>
  </r>
  <r>
    <n v="3"/>
    <s v="Bogotá positiva: para vivir mejor"/>
    <x v="0"/>
    <n v="204"/>
    <s v="Instituto de Desarrollo Urbano"/>
    <n v="2"/>
    <s v="Establecimientos públicos"/>
    <n v="95"/>
    <s v="Sector Movilidad"/>
    <s v="Informacion validada por la entidad"/>
    <n v="1259912090000"/>
    <n v="1705159375660.8438"/>
    <n v="2"/>
    <s v="Derecho a la ciudad"/>
    <n v="21"/>
    <s v="Bogotá rural"/>
    <n v="247"/>
    <s v="Desarrollo y sostenibilidad de la infraestructura rural"/>
    <n v="5294937000"/>
    <n v="7166144003.8118067"/>
  </r>
  <r>
    <n v="3"/>
    <s v="Bogotá positiva: para vivir mejor"/>
    <x v="0"/>
    <n v="204"/>
    <s v="Instituto de Desarrollo Urbano"/>
    <n v="2"/>
    <s v="Establecimientos públicos"/>
    <n v="95"/>
    <s v="Sector Movilidad"/>
    <s v="Informacion validada por la entidad"/>
    <n v="1259912090000"/>
    <n v="1705159375660.8438"/>
    <n v="2"/>
    <s v="Derecho a la ciudad"/>
    <n v="22"/>
    <s v="Sistema Integrado de Transporte Público"/>
    <n v="543"/>
    <s v="Infraestructura para el Sistema Integrado de Transporte Público"/>
    <n v="44961239000"/>
    <n v="60850339345.642754"/>
  </r>
  <r>
    <n v="3"/>
    <s v="Bogotá positiva: para vivir mejor"/>
    <x v="0"/>
    <n v="204"/>
    <s v="Instituto de Desarrollo Urbano"/>
    <n v="2"/>
    <s v="Establecimientos públicos"/>
    <n v="95"/>
    <s v="Sector Movilidad"/>
    <s v="Informacion validada por la entidad"/>
    <n v="1259912090000"/>
    <n v="1705159375660.8438"/>
    <n v="2"/>
    <s v="Derecho a la ciudad"/>
    <n v="23"/>
    <s v="Vías para la movilidad"/>
    <n v="520"/>
    <s v="Infraestructura para la movilidad"/>
    <n v="885096861000"/>
    <n v="1197886124659.803"/>
  </r>
  <r>
    <n v="3"/>
    <s v="Bogotá positiva: para vivir mejor"/>
    <x v="0"/>
    <n v="204"/>
    <s v="Instituto de Desarrollo Urbano"/>
    <n v="2"/>
    <s v="Establecimientos públicos"/>
    <n v="95"/>
    <s v="Sector Movilidad"/>
    <s v="Informacion validada por la entidad"/>
    <n v="1259912090000"/>
    <n v="1705159375660.8438"/>
    <n v="2"/>
    <s v="Derecho a la ciudad"/>
    <n v="25"/>
    <s v="Espacio público para la inclusión"/>
    <n v="541"/>
    <s v="Infraestructura para el espacio público"/>
    <n v="192850837000"/>
    <n v="261003458435.41443"/>
  </r>
  <r>
    <n v="3"/>
    <s v="Bogotá positiva: para vivir mejor"/>
    <x v="0"/>
    <n v="204"/>
    <s v="Instituto de Desarrollo Urbano"/>
    <n v="2"/>
    <s v="Establecimientos públicos"/>
    <n v="95"/>
    <s v="Sector Movilidad"/>
    <s v="Informacion validada por la entidad"/>
    <n v="1259912090000"/>
    <n v="1705159375660.8438"/>
    <n v="2"/>
    <s v="Derecho a la ciudad"/>
    <n v="25"/>
    <s v="Espacio público para la inclusión"/>
    <n v="7193"/>
    <s v="Gestión de actuaciones urbanísticas"/>
    <n v="300000000"/>
    <n v="406018655.39543569"/>
  </r>
  <r>
    <n v="3"/>
    <s v="Bogotá positiva: para vivir mejor"/>
    <x v="0"/>
    <n v="204"/>
    <s v="Instituto de Desarrollo Urbano"/>
    <n v="2"/>
    <s v="Establecimientos públicos"/>
    <n v="95"/>
    <s v="Sector Movilidad"/>
    <s v="Informacion validada por la entidad"/>
    <n v="1259912090000"/>
    <n v="1705159375660.8438"/>
    <n v="6"/>
    <s v="Gestión pública efectiva y transparente"/>
    <n v="49"/>
    <s v="Desarrollo institucional integral"/>
    <n v="232"/>
    <s v="Fortalecimiento institucional para el mejoramiento de la gestión del IDU"/>
    <n v="77172168000"/>
    <n v="104444466284.36888"/>
  </r>
  <r>
    <n v="3"/>
    <s v="Bogotá positiva: para vivir mejor"/>
    <x v="0"/>
    <n v="206"/>
    <s v="Fondo de Prestaciones Económicas, Cesantías y Pensiones"/>
    <n v="2"/>
    <s v="Establecimientos públicos"/>
    <n v="87"/>
    <s v="Sector Hacienda"/>
    <s v="Informacion validada por la entidad"/>
    <n v="5661453000"/>
    <n v="7662185115.4815178"/>
    <n v="6"/>
    <s v="Gestión pública efectiva y transparente"/>
    <n v="49"/>
    <s v="Desarrollo institucional integral"/>
    <n v="368"/>
    <s v="Fortalecimiento institucional"/>
    <n v="931453000"/>
    <n v="1260624315.4134824"/>
  </r>
  <r>
    <n v="3"/>
    <s v="Bogotá positiva: para vivir mejor"/>
    <x v="0"/>
    <n v="206"/>
    <s v="Fondo de Prestaciones Económicas, Cesantías y Pensiones"/>
    <n v="2"/>
    <s v="Establecimientos públicos"/>
    <n v="87"/>
    <s v="Sector Hacienda"/>
    <s v="Informacion validada por la entidad"/>
    <n v="5661453000"/>
    <n v="7662185115.4815178"/>
    <n v="7"/>
    <s v="Finanzas sostenibles"/>
    <n v="52"/>
    <s v="Gestión fiscal responsable e innovadora"/>
    <n v="465"/>
    <s v="Gestión de pensiones"/>
    <n v="4730000000"/>
    <n v="6401560800.0680342"/>
  </r>
  <r>
    <n v="3"/>
    <s v="Bogotá positiva: para vivir mejor"/>
    <x v="0"/>
    <n v="208"/>
    <s v="Caja de Vivienda Popular"/>
    <n v="2"/>
    <s v="Establecimientos públicos"/>
    <n v="96"/>
    <s v="Sector Hábitat"/>
    <s v="Informacion validada por la entidad"/>
    <n v="43568486000"/>
    <n v="58965393677.78289"/>
    <n v="1"/>
    <s v="Ciudad de derechos"/>
    <n v="9"/>
    <s v="Derecho a un techo"/>
    <n v="471"/>
    <s v="Titulación de predios y ejecución de obras de urbanismo"/>
    <n v="2821280000"/>
    <n v="3818307706.9801164"/>
  </r>
  <r>
    <n v="3"/>
    <s v="Bogotá positiva: para vivir mejor"/>
    <x v="0"/>
    <n v="208"/>
    <s v="Caja de Vivienda Popular"/>
    <n v="2"/>
    <s v="Establecimientos públicos"/>
    <n v="96"/>
    <s v="Sector Hábitat"/>
    <s v="Informacion validada por la entidad"/>
    <n v="43568486000"/>
    <n v="58965393677.78289"/>
    <n v="1"/>
    <s v="Ciudad de derechos"/>
    <n v="9"/>
    <s v="Derecho a un techo"/>
    <n v="3075"/>
    <s v="Reasentamiento de hogares localizados en zonas de alto riesgo no mitigable"/>
    <n v="25973121000"/>
    <n v="35151905549.476517"/>
  </r>
  <r>
    <n v="3"/>
    <s v="Bogotá positiva: para vivir mejor"/>
    <x v="0"/>
    <n v="208"/>
    <s v="Caja de Vivienda Popular"/>
    <n v="2"/>
    <s v="Establecimientos públicos"/>
    <n v="96"/>
    <s v="Sector Hábitat"/>
    <s v="Informacion validada por la entidad"/>
    <n v="43568486000"/>
    <n v="58965393677.78289"/>
    <n v="1"/>
    <s v="Ciudad de derechos"/>
    <n v="9"/>
    <s v="Derecho a un techo"/>
    <n v="7328"/>
    <s v="Mejoramiento de vivienda en sus condiciones físicas y de titularidad"/>
    <n v="5506214000"/>
    <n v="7452085348.6650782"/>
  </r>
  <r>
    <n v="3"/>
    <s v="Bogotá positiva: para vivir mejor"/>
    <x v="0"/>
    <n v="208"/>
    <s v="Caja de Vivienda Popular"/>
    <n v="2"/>
    <s v="Establecimientos públicos"/>
    <n v="96"/>
    <s v="Sector Hábitat"/>
    <s v="Informacion validada por la entidad"/>
    <n v="43568486000"/>
    <n v="58965393677.78289"/>
    <n v="2"/>
    <s v="Derecho a la ciudad"/>
    <n v="17"/>
    <s v="Mejoremos el barrio"/>
    <n v="208"/>
    <s v="Coordinación del programa de mejoramiento integral de barrios"/>
    <n v="6258800000"/>
    <n v="8470631867.9631767"/>
  </r>
  <r>
    <n v="3"/>
    <s v="Bogotá positiva: para vivir mejor"/>
    <x v="0"/>
    <n v="208"/>
    <s v="Caja de Vivienda Popular"/>
    <n v="2"/>
    <s v="Establecimientos públicos"/>
    <n v="96"/>
    <s v="Sector Hábitat"/>
    <s v="Informacion validada por la entidad"/>
    <n v="43568486000"/>
    <n v="58965393677.78289"/>
    <n v="6"/>
    <s v="Gestión pública efectiva y transparente"/>
    <n v="49"/>
    <s v="Desarrollo institucional integral"/>
    <n v="404"/>
    <s v="Fortalecimiento institucional para aumentar la eficiencia de la gestión"/>
    <n v="3009071000"/>
    <n v="4072463204.6979971"/>
  </r>
  <r>
    <n v="3"/>
    <s v="Bogotá positiva: para vivir mejor"/>
    <x v="0"/>
    <n v="211"/>
    <s v="Instituto Distrital de Recreación y Deporte"/>
    <n v="2"/>
    <s v="Establecimientos públicos"/>
    <n v="93"/>
    <s v="Sector Cultura, recreación y deporte"/>
    <s v="Informacion validada por la entidad"/>
    <n v="152725066000"/>
    <n v="206697419808.33057"/>
    <n v="1"/>
    <s v="Ciudad de derechos"/>
    <n v="12"/>
    <s v="Bogotá viva"/>
    <n v="564"/>
    <s v="Deporte con altura"/>
    <n v="17573000000"/>
    <n v="23783219437.546642"/>
  </r>
  <r>
    <n v="3"/>
    <s v="Bogotá positiva: para vivir mejor"/>
    <x v="0"/>
    <n v="211"/>
    <s v="Instituto Distrital de Recreación y Deporte"/>
    <n v="2"/>
    <s v="Establecimientos públicos"/>
    <n v="93"/>
    <s v="Sector Cultura, recreación y deporte"/>
    <s v="Informacion validada por la entidad"/>
    <n v="152725066000"/>
    <n v="206697419808.33057"/>
    <n v="1"/>
    <s v="Ciudad de derechos"/>
    <n v="12"/>
    <s v="Bogotá viva"/>
    <n v="596"/>
    <s v="Recreación vital"/>
    <n v="15299000000"/>
    <n v="20705598029.649235"/>
  </r>
  <r>
    <n v="3"/>
    <s v="Bogotá positiva: para vivir mejor"/>
    <x v="0"/>
    <n v="211"/>
    <s v="Instituto Distrital de Recreación y Deporte"/>
    <n v="2"/>
    <s v="Establecimientos públicos"/>
    <n v="93"/>
    <s v="Sector Cultura, recreación y deporte"/>
    <s v="Informacion validada por la entidad"/>
    <n v="152725066000"/>
    <n v="206697419808.33057"/>
    <n v="2"/>
    <s v="Derecho a la ciudad"/>
    <n v="27"/>
    <s v="Bogotá espacio de vida"/>
    <n v="554"/>
    <s v="Construcción, adecuación y mejoramiento de parques y escenarios"/>
    <n v="70270066000"/>
    <n v="95103192372.895081"/>
  </r>
  <r>
    <n v="3"/>
    <s v="Bogotá positiva: para vivir mejor"/>
    <x v="0"/>
    <n v="211"/>
    <s v="Instituto Distrital de Recreación y Deporte"/>
    <n v="2"/>
    <s v="Establecimientos públicos"/>
    <n v="93"/>
    <s v="Sector Cultura, recreación y deporte"/>
    <s v="Informacion validada por la entidad"/>
    <n v="152725066000"/>
    <n v="206697419808.33057"/>
    <n v="2"/>
    <s v="Derecho a la ciudad"/>
    <n v="27"/>
    <s v="Bogotá espacio de vida"/>
    <n v="619"/>
    <s v="Sostenibilidad integral del sistema distrital de parques y escenarios"/>
    <n v="43890000000"/>
    <n v="59400529284.352249"/>
  </r>
  <r>
    <n v="3"/>
    <s v="Bogotá positiva: para vivir mejor"/>
    <x v="0"/>
    <n v="211"/>
    <s v="Instituto Distrital de Recreación y Deporte"/>
    <n v="2"/>
    <s v="Establecimientos públicos"/>
    <n v="93"/>
    <s v="Sector Cultura, recreación y deporte"/>
    <s v="Informacion validada por la entidad"/>
    <n v="152725066000"/>
    <n v="206697419808.33057"/>
    <n v="3"/>
    <s v="Ciudad global"/>
    <n v="32"/>
    <s v="Región Capital"/>
    <n v="647"/>
    <s v="Construcción de escenario multipropósito para eventos artísticos y culturales en Bogotá, D. C."/>
    <n v="3000000000"/>
    <n v="4060186553.9543567"/>
  </r>
  <r>
    <n v="3"/>
    <s v="Bogotá positiva: para vivir mejor"/>
    <x v="0"/>
    <n v="211"/>
    <s v="Instituto Distrital de Recreación y Deporte"/>
    <n v="2"/>
    <s v="Establecimientos públicos"/>
    <n v="93"/>
    <s v="Sector Cultura, recreación y deporte"/>
    <s v="Informacion validada por la entidad"/>
    <n v="152725066000"/>
    <n v="206697419808.33057"/>
    <n v="6"/>
    <s v="Gestión pública efectiva y transparente"/>
    <n v="49"/>
    <s v="Desarrollo institucional integral"/>
    <n v="6205"/>
    <s v="Apoyo institucional"/>
    <n v="2693000000"/>
    <n v="3644694129.9330277"/>
  </r>
  <r>
    <n v="3"/>
    <s v="Bogotá positiva: para vivir mejor"/>
    <x v="0"/>
    <n v="213"/>
    <s v="Instituto Distrital del Patrimonio Cultural"/>
    <n v="2"/>
    <s v="Establecimientos públicos"/>
    <n v="93"/>
    <s v="Sector Cultura, recreación y deporte"/>
    <s v="Informacion validada por la entidad"/>
    <n v="15155000000"/>
    <n v="20510709075.059422"/>
    <n v="1"/>
    <s v="Ciudad de derechos"/>
    <n v="12"/>
    <s v="Bogotá viva"/>
    <n v="506"/>
    <s v="Divulgación del patrimonio y expresiones culturales"/>
    <n v="3817000000"/>
    <n v="5165910692.1479273"/>
  </r>
  <r>
    <n v="3"/>
    <s v="Bogotá positiva: para vivir mejor"/>
    <x v="0"/>
    <n v="213"/>
    <s v="Instituto Distrital del Patrimonio Cultural"/>
    <n v="2"/>
    <s v="Establecimientos públicos"/>
    <n v="93"/>
    <s v="Sector Cultura, recreación y deporte"/>
    <s v="Informacion validada por la entidad"/>
    <n v="15155000000"/>
    <n v="20510709075.059422"/>
    <n v="2"/>
    <s v="Derecho a la ciudad"/>
    <n v="27"/>
    <s v="Bogotá espacio de vida"/>
    <n v="499"/>
    <s v="Conservación del patrimonio y paisajes culturales"/>
    <n v="5058000000"/>
    <n v="6845474529.9670439"/>
  </r>
  <r>
    <n v="3"/>
    <s v="Bogotá positiva: para vivir mejor"/>
    <x v="0"/>
    <n v="213"/>
    <s v="Instituto Distrital del Patrimonio Cultural"/>
    <n v="2"/>
    <s v="Establecimientos públicos"/>
    <n v="93"/>
    <s v="Sector Cultura, recreación y deporte"/>
    <s v="Informacion validada por la entidad"/>
    <n v="15155000000"/>
    <n v="20510709075.059422"/>
    <n v="2"/>
    <s v="Derecho a la ciudad"/>
    <n v="27"/>
    <s v="Bogotá espacio de vida"/>
    <n v="519"/>
    <s v="Fortalecimiento de la infraestructura física de los escenarios culturales"/>
    <n v="5797000000"/>
    <n v="7845633817.757802"/>
  </r>
  <r>
    <n v="3"/>
    <s v="Bogotá positiva: para vivir mejor"/>
    <x v="0"/>
    <n v="213"/>
    <s v="Instituto Distrital del Patrimonio Cultural"/>
    <n v="2"/>
    <s v="Establecimientos públicos"/>
    <n v="93"/>
    <s v="Sector Cultura, recreación y deporte"/>
    <s v="Informacion validada por la entidad"/>
    <n v="15155000000"/>
    <n v="20510709075.059422"/>
    <n v="6"/>
    <s v="Gestión pública efectiva y transparente"/>
    <n v="49"/>
    <s v="Desarrollo institucional integral"/>
    <n v="527"/>
    <s v="Fortalecimiento institucional"/>
    <n v="483000000"/>
    <n v="653690035.18665159"/>
  </r>
  <r>
    <n v="3"/>
    <s v="Bogotá positiva: para vivir mejor"/>
    <x v="0"/>
    <n v="214"/>
    <s v="Instituto Distrital para la Protección de la Niñez y la Juventud"/>
    <n v="2"/>
    <s v="Establecimientos públicos"/>
    <n v="92"/>
    <s v="Sector Integración social"/>
    <s v="Informacion validada por la entidad"/>
    <n v="126826000000"/>
    <n v="171645739963.93845"/>
    <n v="1"/>
    <s v="Ciudad de derechos"/>
    <n v="4"/>
    <s v="Bogotá bien alimentada"/>
    <n v="198"/>
    <s v="Comedores comunitarios: Primer paso del proceso educativo de los sectores más vulnerables"/>
    <n v="16326000000"/>
    <n v="22095535226.619606"/>
  </r>
  <r>
    <n v="3"/>
    <s v="Bogotá positiva: para vivir mejor"/>
    <x v="0"/>
    <n v="214"/>
    <s v="Instituto Distrital para la Protección de la Niñez y la Juventud"/>
    <n v="2"/>
    <s v="Establecimientos públicos"/>
    <n v="92"/>
    <s v="Sector Integración social"/>
    <s v="Informacion validada por la entidad"/>
    <n v="126826000000"/>
    <n v="171645739963.93845"/>
    <n v="1"/>
    <s v="Ciudad de derechos"/>
    <n v="4"/>
    <s v="Bogotá bien alimentada"/>
    <n v="7194"/>
    <s v="Atención alimenticia a los asistidos"/>
    <n v="9658000000"/>
    <n v="13071093912.69706"/>
  </r>
  <r>
    <n v="3"/>
    <s v="Bogotá positiva: para vivir mejor"/>
    <x v="0"/>
    <n v="214"/>
    <s v="Instituto Distrital para la Protección de la Niñez y la Juventud"/>
    <n v="2"/>
    <s v="Establecimientos públicos"/>
    <n v="92"/>
    <s v="Sector Integración social"/>
    <s v="Informacion validada por la entidad"/>
    <n v="126826000000"/>
    <n v="171645739963.93845"/>
    <n v="1"/>
    <s v="Ciudad de derechos"/>
    <n v="14"/>
    <s v="Toda la vida integralmente protegidos"/>
    <n v="547"/>
    <s v="Atención integral y educación especial a la niñez en situación de vida en calle, alto riesgo y abandono"/>
    <n v="5909200000"/>
    <n v="7997484794.8756952"/>
  </r>
  <r>
    <n v="3"/>
    <s v="Bogotá positiva: para vivir mejor"/>
    <x v="0"/>
    <n v="214"/>
    <s v="Instituto Distrital para la Protección de la Niñez y la Juventud"/>
    <n v="2"/>
    <s v="Establecimientos públicos"/>
    <n v="92"/>
    <s v="Sector Integración social"/>
    <s v="Informacion validada por la entidad"/>
    <n v="126826000000"/>
    <n v="171645739963.93845"/>
    <n v="1"/>
    <s v="Ciudad de derechos"/>
    <n v="14"/>
    <s v="Toda la vida integralmente protegidos"/>
    <n v="548"/>
    <s v="Atención integral y educación especial a jóvenes en situación de vida en calle, pandilleros y en alto riesgo"/>
    <n v="22052000000"/>
    <n v="29845077962.600494"/>
  </r>
  <r>
    <n v="3"/>
    <s v="Bogotá positiva: para vivir mejor"/>
    <x v="0"/>
    <n v="214"/>
    <s v="Instituto Distrital para la Protección de la Niñez y la Juventud"/>
    <n v="2"/>
    <s v="Establecimientos públicos"/>
    <n v="92"/>
    <s v="Sector Integración social"/>
    <s v="Informacion validada por la entidad"/>
    <n v="126826000000"/>
    <n v="171645739963.93845"/>
    <n v="1"/>
    <s v="Ciudad de derechos"/>
    <n v="14"/>
    <s v="Toda la vida integralmente protegidos"/>
    <n v="550"/>
    <s v="Capacitación y generación de oportunidades de ingreso para mujeres madres en situación de pobreza extrema"/>
    <n v="1257800000"/>
    <n v="1702300882.5212638"/>
  </r>
  <r>
    <n v="3"/>
    <s v="Bogotá positiva: para vivir mejor"/>
    <x v="0"/>
    <n v="214"/>
    <s v="Instituto Distrital para la Protección de la Niñez y la Juventud"/>
    <n v="2"/>
    <s v="Establecimientos públicos"/>
    <n v="92"/>
    <s v="Sector Integración social"/>
    <s v="Informacion validada por la entidad"/>
    <n v="126826000000"/>
    <n v="171645739963.93845"/>
    <n v="1"/>
    <s v="Ciudad de derechos"/>
    <n v="14"/>
    <s v="Toda la vida integralmente protegidos"/>
    <n v="4021"/>
    <s v="Generación de ingresos y oportunidades como herramienta de recuperación para la juventud en alta vulnerabilidad social"/>
    <n v="49100000000"/>
    <n v="66451719933.052971"/>
  </r>
  <r>
    <n v="3"/>
    <s v="Bogotá positiva: para vivir mejor"/>
    <x v="0"/>
    <n v="214"/>
    <s v="Instituto Distrital para la Protección de la Niñez y la Juventud"/>
    <n v="2"/>
    <s v="Establecimientos públicos"/>
    <n v="92"/>
    <s v="Sector Integración social"/>
    <s v="Informacion validada por la entidad"/>
    <n v="126826000000"/>
    <n v="171645739963.93845"/>
    <n v="3"/>
    <s v="Ciudad global"/>
    <n v="34"/>
    <s v="Bogotá sociedad del conocimiento"/>
    <n v="7055"/>
    <s v="Sistemática, investigación del fenómeno callejero"/>
    <n v="490000000"/>
    <n v="663163803.81254482"/>
  </r>
  <r>
    <n v="3"/>
    <s v="Bogotá positiva: para vivir mejor"/>
    <x v="0"/>
    <n v="214"/>
    <s v="Instituto Distrital para la Protección de la Niñez y la Juventud"/>
    <n v="2"/>
    <s v="Establecimientos públicos"/>
    <n v="92"/>
    <s v="Sector Integración social"/>
    <s v="Informacion validada por la entidad"/>
    <n v="126826000000"/>
    <n v="171645739963.93845"/>
    <n v="6"/>
    <s v="Gestión pública efectiva y transparente"/>
    <n v="49"/>
    <s v="Desarrollo institucional integral"/>
    <n v="640"/>
    <s v="Modernización y fortalecimiento de las tecnologías de información y comunicaciones TIC"/>
    <n v="6233000000"/>
    <n v="8435714263.5991697"/>
  </r>
  <r>
    <n v="3"/>
    <s v="Bogotá positiva: para vivir mejor"/>
    <x v="0"/>
    <n v="214"/>
    <s v="Instituto Distrital para la Protección de la Niñez y la Juventud"/>
    <n v="2"/>
    <s v="Establecimientos públicos"/>
    <n v="92"/>
    <s v="Sector Integración social"/>
    <s v="Informacion validada por la entidad"/>
    <n v="126826000000"/>
    <n v="171645739963.93845"/>
    <n v="6"/>
    <s v="Gestión pública efectiva y transparente"/>
    <n v="49"/>
    <s v="Desarrollo institucional integral"/>
    <n v="4006"/>
    <s v="Fortalecimiento de la infraestructura física de las unidades educativas y las dependencias"/>
    <n v="6700000000"/>
    <n v="9067749970.498064"/>
  </r>
  <r>
    <n v="3"/>
    <s v="Bogotá positiva: para vivir mejor"/>
    <x v="0"/>
    <n v="214"/>
    <s v="Instituto Distrital para la Protección de la Niñez y la Juventud"/>
    <n v="2"/>
    <s v="Establecimientos públicos"/>
    <n v="92"/>
    <s v="Sector Integración social"/>
    <s v="Informacion validada por la entidad"/>
    <n v="126826000000"/>
    <n v="171645739963.93845"/>
    <n v="6"/>
    <s v="Gestión pública efectiva y transparente"/>
    <n v="49"/>
    <s v="Desarrollo institucional integral"/>
    <n v="7243"/>
    <s v="Servicios de apoyo operativo y de seguridad a las unidades educativas y dependencias"/>
    <n v="9100000000"/>
    <n v="12315899213.661552"/>
  </r>
  <r>
    <n v="3"/>
    <s v="Bogotá positiva: para vivir mejor"/>
    <x v="0"/>
    <n v="215"/>
    <s v="Fundación Gilberto Alzate Avendaño"/>
    <n v="2"/>
    <s v="Establecimientos públicos"/>
    <n v="93"/>
    <s v="Sector Cultura, recreación y deporte"/>
    <s v="Informacion validada por la entidad"/>
    <n v="7452030000"/>
    <n v="10085544001.888163"/>
    <n v="1"/>
    <s v="Ciudad de derechos"/>
    <n v="12"/>
    <s v="Bogotá viva"/>
    <n v="478"/>
    <s v="Desarrollo y promoción de prácticas artísticas y culturales en el Distrito Capital"/>
    <n v="6569466000"/>
    <n v="8891085839.9534397"/>
  </r>
  <r>
    <n v="3"/>
    <s v="Bogotá positiva: para vivir mejor"/>
    <x v="0"/>
    <n v="215"/>
    <s v="Fundación Gilberto Alzate Avendaño"/>
    <n v="2"/>
    <s v="Establecimientos públicos"/>
    <n v="93"/>
    <s v="Sector Cultura, recreación y deporte"/>
    <s v="Informacion validada por la entidad"/>
    <n v="7452030000"/>
    <n v="10085544001.888163"/>
    <n v="2"/>
    <s v="Derecho a la ciudad"/>
    <n v="27"/>
    <s v="Bogotá espacio de vida"/>
    <n v="7032"/>
    <s v="Dotación, adecuación y mantenimiento de la infraestructura física, técnica e informática"/>
    <n v="645774000"/>
    <n v="873987637.231107"/>
  </r>
  <r>
    <n v="3"/>
    <s v="Bogotá positiva: para vivir mejor"/>
    <x v="0"/>
    <n v="215"/>
    <s v="Fundación Gilberto Alzate Avendaño"/>
    <n v="2"/>
    <s v="Establecimientos públicos"/>
    <n v="93"/>
    <s v="Sector Cultura, recreación y deporte"/>
    <s v="Informacion validada por la entidad"/>
    <n v="7452030000"/>
    <n v="10085544001.888163"/>
    <n v="4"/>
    <s v="Participación"/>
    <n v="37"/>
    <s v="Ahora decidimos juntos"/>
    <n v="477"/>
    <s v="Formación para la democracia"/>
    <n v="193626000"/>
    <n v="262052560.5653221"/>
  </r>
  <r>
    <n v="3"/>
    <s v="Bogotá positiva: para vivir mejor"/>
    <x v="0"/>
    <n v="215"/>
    <s v="Fundación Gilberto Alzate Avendaño"/>
    <n v="2"/>
    <s v="Establecimientos públicos"/>
    <n v="93"/>
    <s v="Sector Cultura, recreación y deporte"/>
    <s v="Informacion validada por la entidad"/>
    <n v="7452030000"/>
    <n v="10085544001.888163"/>
    <n v="6"/>
    <s v="Gestión pública efectiva y transparente"/>
    <n v="49"/>
    <s v="Desarrollo institucional integral"/>
    <n v="475"/>
    <s v="Fortalecimiento institucional"/>
    <n v="43164000"/>
    <n v="58417964.138295293"/>
  </r>
  <r>
    <n v="3"/>
    <s v="Bogotá positiva: para vivir mejor"/>
    <x v="0"/>
    <n v="216"/>
    <s v="Orquesta Filarmónica de Bogotá"/>
    <n v="2"/>
    <s v="Establecimientos públicos"/>
    <n v="93"/>
    <s v="Sector Cultura, recreación y deporte"/>
    <s v="Informacion validada por la entidad"/>
    <n v="22004657000"/>
    <n v="29781004158.592545"/>
    <n v="1"/>
    <s v="Ciudad de derechos"/>
    <n v="12"/>
    <s v="Bogotá viva"/>
    <n v="509"/>
    <s v="Fomento de las prácticas artísticas"/>
    <n v="10267359000"/>
    <n v="13895797652.140751"/>
  </r>
  <r>
    <n v="3"/>
    <s v="Bogotá positiva: para vivir mejor"/>
    <x v="0"/>
    <n v="216"/>
    <s v="Orquesta Filarmónica de Bogotá"/>
    <n v="2"/>
    <s v="Establecimientos públicos"/>
    <n v="93"/>
    <s v="Sector Cultura, recreación y deporte"/>
    <s v="Informacion validada por la entidad"/>
    <n v="22004657000"/>
    <n v="29781004158.592545"/>
    <n v="1"/>
    <s v="Ciudad de derechos"/>
    <n v="12"/>
    <s v="Bogotá viva"/>
    <n v="513"/>
    <s v="Fomento de la música sinfónica"/>
    <n v="6744612000"/>
    <n v="9128127651.3464012"/>
  </r>
  <r>
    <n v="3"/>
    <s v="Bogotá positiva: para vivir mejor"/>
    <x v="0"/>
    <n v="216"/>
    <s v="Orquesta Filarmónica de Bogotá"/>
    <n v="2"/>
    <s v="Establecimientos públicos"/>
    <n v="93"/>
    <s v="Sector Cultura, recreación y deporte"/>
    <s v="Informacion validada por la entidad"/>
    <n v="22004657000"/>
    <n v="29781004158.592545"/>
    <n v="2"/>
    <s v="Derecho a la ciudad"/>
    <n v="27"/>
    <s v="Bogotá espacio de vida"/>
    <n v="450"/>
    <s v="Mantenimiento y sostenimiento de la infraestructura cultural pública"/>
    <n v="4221121000"/>
    <n v="5712846242.2714567"/>
  </r>
  <r>
    <n v="3"/>
    <s v="Bogotá positiva: para vivir mejor"/>
    <x v="0"/>
    <n v="216"/>
    <s v="Orquesta Filarmónica de Bogotá"/>
    <n v="2"/>
    <s v="Establecimientos públicos"/>
    <n v="93"/>
    <s v="Sector Cultura, recreación y deporte"/>
    <s v="Informacion validada por la entidad"/>
    <n v="22004657000"/>
    <n v="29781004158.592545"/>
    <n v="6"/>
    <s v="Gestión pública efectiva y transparente"/>
    <n v="49"/>
    <s v="Desarrollo institucional integral"/>
    <n v="518"/>
    <s v="Fortalecimiento institucional"/>
    <n v="771565000"/>
    <n v="1044232612.8339311"/>
  </r>
  <r>
    <n v="3"/>
    <s v="Bogotá positiva: para vivir mejor"/>
    <x v="0"/>
    <n v="217"/>
    <s v="Fondo de Vigilancia y Seguridad"/>
    <n v="2"/>
    <s v="Establecimientos públicos"/>
    <n v="86"/>
    <s v="Sector Gobierno, seguridad y convivencia"/>
    <s v="Informacion validada por la entidad"/>
    <n v="160326504000"/>
    <n v="216985171927.76987"/>
    <n v="2"/>
    <s v="Derecho a la ciudad"/>
    <n v="29"/>
    <s v="Bogotá segura y humana"/>
    <n v="126"/>
    <s v="Implementación y desarrollo de infraestructura militar para la seguridad de Bogotá D. C."/>
    <n v="6400621000"/>
    <n v="8662571773.7192974"/>
  </r>
  <r>
    <n v="3"/>
    <s v="Bogotá positiva: para vivir mejor"/>
    <x v="0"/>
    <n v="217"/>
    <s v="Fondo de Vigilancia y Seguridad"/>
    <n v="2"/>
    <s v="Establecimientos públicos"/>
    <n v="86"/>
    <s v="Sector Gobierno, seguridad y convivencia"/>
    <s v="Informacion validada por la entidad"/>
    <n v="160326504000"/>
    <n v="216985171927.76987"/>
    <n v="2"/>
    <s v="Derecho a la ciudad"/>
    <n v="29"/>
    <s v="Bogotá segura y humana"/>
    <n v="130"/>
    <s v="Fortalecimiento del sistema de seguridad y vigilancia de las entidades del Distrito"/>
    <n v="1470649000"/>
    <n v="1990369765.1288071"/>
  </r>
  <r>
    <n v="3"/>
    <s v="Bogotá positiva: para vivir mejor"/>
    <x v="0"/>
    <n v="217"/>
    <s v="Fondo de Vigilancia y Seguridad"/>
    <n v="2"/>
    <s v="Establecimientos públicos"/>
    <n v="86"/>
    <s v="Sector Gobierno, seguridad y convivencia"/>
    <s v="Informacion validada por la entidad"/>
    <n v="160326504000"/>
    <n v="216985171927.76987"/>
    <n v="2"/>
    <s v="Derecho a la ciudad"/>
    <n v="29"/>
    <s v="Bogotá segura y humana"/>
    <n v="157"/>
    <s v="Fortalecimiento de los organismos de la policía judicial para incrementar la seguridad y la investigación"/>
    <n v="772025000"/>
    <n v="1044855174.7722044"/>
  </r>
  <r>
    <n v="3"/>
    <s v="Bogotá positiva: para vivir mejor"/>
    <x v="0"/>
    <n v="217"/>
    <s v="Fondo de Vigilancia y Seguridad"/>
    <n v="2"/>
    <s v="Establecimientos públicos"/>
    <n v="86"/>
    <s v="Sector Gobierno, seguridad y convivencia"/>
    <s v="Informacion validada por la entidad"/>
    <n v="160326504000"/>
    <n v="216985171927.76987"/>
    <n v="2"/>
    <s v="Derecho a la ciudad"/>
    <n v="29"/>
    <s v="Bogotá segura y humana"/>
    <n v="159"/>
    <s v="Capacitación, bienestar y vivienda para el personal de la Policía Metropolitana de Bogotá"/>
    <n v="2850220000"/>
    <n v="3857474973.2705956"/>
  </r>
  <r>
    <n v="3"/>
    <s v="Bogotá positiva: para vivir mejor"/>
    <x v="0"/>
    <n v="217"/>
    <s v="Fondo de Vigilancia y Seguridad"/>
    <n v="2"/>
    <s v="Establecimientos públicos"/>
    <n v="86"/>
    <s v="Sector Gobierno, seguridad y convivencia"/>
    <s v="Informacion validada por la entidad"/>
    <n v="160326504000"/>
    <n v="216985171927.76987"/>
    <n v="2"/>
    <s v="Derecho a la ciudad"/>
    <n v="29"/>
    <s v="Bogotá segura y humana"/>
    <n v="175"/>
    <s v="Apoyo para la convivencia en Bogotá"/>
    <n v="8012000000"/>
    <n v="10843404890.094105"/>
  </r>
  <r>
    <n v="3"/>
    <s v="Bogotá positiva: para vivir mejor"/>
    <x v="0"/>
    <n v="217"/>
    <s v="Fondo de Vigilancia y Seguridad"/>
    <n v="2"/>
    <s v="Establecimientos públicos"/>
    <n v="86"/>
    <s v="Sector Gobierno, seguridad y convivencia"/>
    <s v="Informacion validada por la entidad"/>
    <n v="160326504000"/>
    <n v="216985171927.76987"/>
    <n v="2"/>
    <s v="Derecho a la ciudad"/>
    <n v="29"/>
    <s v="Bogotá segura y humana"/>
    <n v="264"/>
    <s v="Fortalecimiento integral de la infraestructura física para la policía metropolitana"/>
    <n v="19397625000"/>
    <n v="26252658734.549629"/>
  </r>
  <r>
    <n v="3"/>
    <s v="Bogotá positiva: para vivir mejor"/>
    <x v="0"/>
    <n v="217"/>
    <s v="Fondo de Vigilancia y Seguridad"/>
    <n v="2"/>
    <s v="Establecimientos públicos"/>
    <n v="86"/>
    <s v="Sector Gobierno, seguridad y convivencia"/>
    <s v="Informacion validada por la entidad"/>
    <n v="160326504000"/>
    <n v="216985171927.76987"/>
    <n v="2"/>
    <s v="Derecho a la ciudad"/>
    <n v="29"/>
    <s v="Bogotá segura y humana"/>
    <n v="366"/>
    <s v="Construcción, dotación y sostenimiento de Unidades Permanentes de Justicia - UPJ"/>
    <n v="206000000"/>
    <n v="278799476.70486581"/>
  </r>
  <r>
    <n v="3"/>
    <s v="Bogotá positiva: para vivir mejor"/>
    <x v="0"/>
    <n v="217"/>
    <s v="Fondo de Vigilancia y Seguridad"/>
    <n v="2"/>
    <s v="Establecimientos públicos"/>
    <n v="86"/>
    <s v="Sector Gobierno, seguridad y convivencia"/>
    <s v="Informacion validada por la entidad"/>
    <n v="160326504000"/>
    <n v="216985171927.76987"/>
    <n v="2"/>
    <s v="Derecho a la ciudad"/>
    <n v="29"/>
    <s v="Bogotá segura y humana"/>
    <n v="402"/>
    <s v="Prevención de conflictos urbanos, las violencias y el delito"/>
    <n v="7000000000"/>
    <n v="9473768625.8934994"/>
  </r>
  <r>
    <n v="3"/>
    <s v="Bogotá positiva: para vivir mejor"/>
    <x v="0"/>
    <n v="217"/>
    <s v="Fondo de Vigilancia y Seguridad"/>
    <n v="2"/>
    <s v="Establecimientos públicos"/>
    <n v="86"/>
    <s v="Sector Gobierno, seguridad y convivencia"/>
    <s v="Informacion validada por la entidad"/>
    <n v="160326504000"/>
    <n v="216985171927.76987"/>
    <n v="2"/>
    <s v="Derecho a la ciudad"/>
    <n v="29"/>
    <s v="Bogotá segura y humana"/>
    <n v="6049"/>
    <s v="Fortalecimiento de medios de transporte destinados a la prevención y la seguridad"/>
    <n v="49325834000"/>
    <n v="66757362656.461555"/>
  </r>
  <r>
    <n v="3"/>
    <s v="Bogotá positiva: para vivir mejor"/>
    <x v="0"/>
    <n v="217"/>
    <s v="Fondo de Vigilancia y Seguridad"/>
    <n v="2"/>
    <s v="Establecimientos públicos"/>
    <n v="86"/>
    <s v="Sector Gobierno, seguridad y convivencia"/>
    <s v="Informacion validada por la entidad"/>
    <n v="160326504000"/>
    <n v="216985171927.76987"/>
    <n v="2"/>
    <s v="Derecho a la ciudad"/>
    <n v="29"/>
    <s v="Bogotá segura y humana"/>
    <n v="6133"/>
    <s v="Apoyo a los programas especiales que garanticen la presencia policial en la ciudad"/>
    <n v="6780615000"/>
    <n v="9176853950.1804066"/>
  </r>
  <r>
    <n v="3"/>
    <s v="Bogotá positiva: para vivir mejor"/>
    <x v="0"/>
    <n v="217"/>
    <s v="Fondo de Vigilancia y Seguridad"/>
    <n v="2"/>
    <s v="Establecimientos públicos"/>
    <n v="86"/>
    <s v="Sector Gobierno, seguridad y convivencia"/>
    <s v="Informacion validada por la entidad"/>
    <n v="160326504000"/>
    <n v="216985171927.76987"/>
    <n v="2"/>
    <s v="Derecho a la ciudad"/>
    <n v="29"/>
    <s v="Bogotá segura y humana"/>
    <n v="6134"/>
    <s v="Mejoramiento de programas de vigilancia y comunicaciones para la seguridad en Bogotá"/>
    <n v="16829767000"/>
    <n v="22777331226.528252"/>
  </r>
  <r>
    <n v="3"/>
    <s v="Bogotá positiva: para vivir mejor"/>
    <x v="0"/>
    <n v="217"/>
    <s v="Fondo de Vigilancia y Seguridad"/>
    <n v="2"/>
    <s v="Establecimientos públicos"/>
    <n v="86"/>
    <s v="Sector Gobierno, seguridad y convivencia"/>
    <s v="Informacion validada por la entidad"/>
    <n v="160326504000"/>
    <n v="216985171927.76987"/>
    <n v="2"/>
    <s v="Derecho a la ciudad"/>
    <n v="29"/>
    <s v="Bogotá segura y humana"/>
    <n v="6135"/>
    <s v="Adecuación logística e informática de la policía y el desarrollo institucional del FVS"/>
    <n v="2283000000"/>
    <n v="3089801967.5592656"/>
  </r>
  <r>
    <n v="3"/>
    <s v="Bogotá positiva: para vivir mejor"/>
    <x v="0"/>
    <n v="217"/>
    <s v="Fondo de Vigilancia y Seguridad"/>
    <n v="2"/>
    <s v="Establecimientos públicos"/>
    <n v="86"/>
    <s v="Sector Gobierno, seguridad y convivencia"/>
    <s v="Informacion validada por la entidad"/>
    <n v="160326504000"/>
    <n v="216985171927.76987"/>
    <n v="2"/>
    <s v="Derecho a la ciudad"/>
    <n v="29"/>
    <s v="Bogotá segura y humana"/>
    <n v="7093"/>
    <s v="Adquisición de equipo técnico y desarrollo de actividades de inteligencia policial"/>
    <n v="3094009000"/>
    <n v="4187417913.2045884"/>
  </r>
  <r>
    <n v="3"/>
    <s v="Bogotá positiva: para vivir mejor"/>
    <x v="0"/>
    <n v="217"/>
    <s v="Fondo de Vigilancia y Seguridad"/>
    <n v="2"/>
    <s v="Establecimientos públicos"/>
    <n v="86"/>
    <s v="Sector Gobierno, seguridad y convivencia"/>
    <s v="Informacion validada por la entidad"/>
    <n v="160326504000"/>
    <n v="216985171927.76987"/>
    <n v="2"/>
    <s v="Derecho a la ciudad"/>
    <n v="30"/>
    <s v="Amor por Bogotá"/>
    <n v="607"/>
    <s v="Apoyo logístico de gestores de convivencia del Distrito Capital"/>
    <n v="686000000"/>
    <n v="928429325.33756292"/>
  </r>
  <r>
    <n v="3"/>
    <s v="Bogotá positiva: para vivir mejor"/>
    <x v="0"/>
    <n v="217"/>
    <s v="Fondo de Vigilancia y Seguridad"/>
    <n v="2"/>
    <s v="Establecimientos públicos"/>
    <n v="86"/>
    <s v="Sector Gobierno, seguridad y convivencia"/>
    <s v="Informacion validada por la entidad"/>
    <n v="160326504000"/>
    <n v="216985171927.76987"/>
    <n v="2"/>
    <s v="Derecho a la ciudad"/>
    <n v="31"/>
    <s v="Bogotá responsable ante el riesgo y las emergencias"/>
    <n v="383"/>
    <s v="Número Único de Seguridad y Emergencias (NUSE 123)"/>
    <n v="21957000000"/>
    <n v="29716505388.391941"/>
  </r>
  <r>
    <n v="3"/>
    <s v="Bogotá positiva: para vivir mejor"/>
    <x v="0"/>
    <n v="217"/>
    <s v="Fondo de Vigilancia y Seguridad"/>
    <n v="2"/>
    <s v="Establecimientos públicos"/>
    <n v="86"/>
    <s v="Sector Gobierno, seguridad y convivencia"/>
    <s v="Informacion validada por la entidad"/>
    <n v="160326504000"/>
    <n v="216985171927.76987"/>
    <n v="5"/>
    <s v="Descentralización"/>
    <n v="40"/>
    <s v="Gestión distrital con enfoque territorial"/>
    <n v="265"/>
    <s v="Consolidación del sistema distrital para la gestión pública de la convivencia y la seguridad ciudadana"/>
    <n v="8175000000"/>
    <n v="11064008359.525621"/>
  </r>
  <r>
    <n v="3"/>
    <s v="Bogotá positiva: para vivir mejor"/>
    <x v="0"/>
    <n v="217"/>
    <s v="Fondo de Vigilancia y Seguridad"/>
    <n v="2"/>
    <s v="Establecimientos públicos"/>
    <n v="86"/>
    <s v="Sector Gobierno, seguridad y convivencia"/>
    <s v="Informacion validada por la entidad"/>
    <n v="160326504000"/>
    <n v="216985171927.76987"/>
    <n v="6"/>
    <s v="Gestión pública efectiva y transparente"/>
    <n v="49"/>
    <s v="Desarrollo institucional integral"/>
    <n v="608"/>
    <s v="Adquirir y mejorar la infraestructura y equipamiento de sedes del sector gobierno"/>
    <n v="5086139000"/>
    <n v="6883557726.4476194"/>
  </r>
  <r>
    <n v="3"/>
    <s v="Bogotá positiva: para vivir mejor"/>
    <x v="0"/>
    <n v="218"/>
    <s v="Jardín Botánico José Celestino Mutis"/>
    <n v="2"/>
    <s v="Establecimientos públicos"/>
    <n v="94"/>
    <s v="Sector Ambiente"/>
    <s v="Informacion validada por la entidad"/>
    <n v="17369041000"/>
    <n v="23507182241.093975"/>
    <n v="1"/>
    <s v="Ciudad de derechos"/>
    <n v="4"/>
    <s v="Bogotá bien alimentada"/>
    <n v="319"/>
    <s v="Investigación y formación para el aprovechamiento de los usos potenciales de especies vegetales andinas y exóticas de clima frío a través de cultivos urbanos"/>
    <n v="1650000000"/>
    <n v="2233102604.6748962"/>
  </r>
  <r>
    <n v="3"/>
    <s v="Bogotá positiva: para vivir mejor"/>
    <x v="0"/>
    <n v="218"/>
    <s v="Jardín Botánico José Celestino Mutis"/>
    <n v="2"/>
    <s v="Establecimientos públicos"/>
    <n v="94"/>
    <s v="Sector Ambiente"/>
    <s v="Informacion validada por la entidad"/>
    <n v="17369041000"/>
    <n v="23507182241.093975"/>
    <n v="1"/>
    <s v="Ciudad de derechos"/>
    <n v="6"/>
    <s v="Educación de calidad y pertinencia para vivir mejor"/>
    <n v="317"/>
    <s v="Procesos de educación y cultura para la conservación y uso sostenible de la biodiversidad del Distrito Capital"/>
    <n v="2485519000"/>
    <n v="3363890274.4660273"/>
  </r>
  <r>
    <n v="3"/>
    <s v="Bogotá positiva: para vivir mejor"/>
    <x v="0"/>
    <n v="218"/>
    <s v="Jardín Botánico José Celestino Mutis"/>
    <n v="2"/>
    <s v="Establecimientos públicos"/>
    <n v="94"/>
    <s v="Sector Ambiente"/>
    <s v="Informacion validada por la entidad"/>
    <n v="17369041000"/>
    <n v="23507182241.093975"/>
    <n v="1"/>
    <s v="Ciudad de derechos"/>
    <n v="10"/>
    <s v="En Bogotá se vive un mejor ambiente"/>
    <n v="638"/>
    <s v="Restauración, rehabilitación y/o recuperación ecológica de áreas alteradas en el Distrito Capital y la región"/>
    <n v="1706250000"/>
    <n v="2309231102.5615406"/>
  </r>
  <r>
    <n v="3"/>
    <s v="Bogotá positiva: para vivir mejor"/>
    <x v="0"/>
    <n v="218"/>
    <s v="Jardín Botánico José Celestino Mutis"/>
    <n v="2"/>
    <s v="Establecimientos públicos"/>
    <n v="94"/>
    <s v="Sector Ambiente"/>
    <s v="Informacion validada por la entidad"/>
    <n v="17369041000"/>
    <n v="23507182241.093975"/>
    <n v="1"/>
    <s v="Ciudad de derechos"/>
    <n v="10"/>
    <s v="En Bogotá se vive un mejor ambiente"/>
    <n v="7059"/>
    <s v="Planificación y fomento de la arborización de la ciudad, para un mejor hábitat"/>
    <n v="8111397000"/>
    <n v="10977928344.395237"/>
  </r>
  <r>
    <n v="3"/>
    <s v="Bogotá positiva: para vivir mejor"/>
    <x v="0"/>
    <n v="218"/>
    <s v="Jardín Botánico José Celestino Mutis"/>
    <n v="2"/>
    <s v="Establecimientos públicos"/>
    <n v="94"/>
    <s v="Sector Ambiente"/>
    <s v="Informacion validada por la entidad"/>
    <n v="17369041000"/>
    <n v="23507182241.093975"/>
    <n v="3"/>
    <s v="Ciudad global"/>
    <n v="34"/>
    <s v="Bogotá sociedad del conocimiento"/>
    <n v="318"/>
    <s v="Uso sostenible de los recursos vegetales del Distrito Capital y la región"/>
    <n v="784000000"/>
    <n v="1061062086.1000719"/>
  </r>
  <r>
    <n v="3"/>
    <s v="Bogotá positiva: para vivir mejor"/>
    <x v="0"/>
    <n v="218"/>
    <s v="Jardín Botánico José Celestino Mutis"/>
    <n v="2"/>
    <s v="Establecimientos públicos"/>
    <n v="94"/>
    <s v="Sector Ambiente"/>
    <s v="Informacion validada por la entidad"/>
    <n v="17369041000"/>
    <n v="23507182241.093975"/>
    <n v="3"/>
    <s v="Ciudad global"/>
    <n v="34"/>
    <s v="Bogotá sociedad del conocimiento"/>
    <n v="2006"/>
    <s v="Conservación de la flora de bosque andino y páramo del Distrito Capital y la región"/>
    <n v="900000000"/>
    <n v="1218055966.186307"/>
  </r>
  <r>
    <n v="3"/>
    <s v="Bogotá positiva: para vivir mejor"/>
    <x v="0"/>
    <n v="218"/>
    <s v="Jardín Botánico José Celestino Mutis"/>
    <n v="2"/>
    <s v="Establecimientos públicos"/>
    <n v="94"/>
    <s v="Sector Ambiente"/>
    <s v="Informacion validada por la entidad"/>
    <n v="17369041000"/>
    <n v="23507182241.093975"/>
    <n v="6"/>
    <s v="Gestión pública efectiva y transparente"/>
    <n v="49"/>
    <s v="Desarrollo institucional integral"/>
    <n v="298"/>
    <s v="Fortalecimiento institucional del Jardín Botánico José Celestino Mutis"/>
    <n v="1202250000"/>
    <n v="1627119761.4972088"/>
  </r>
  <r>
    <n v="3"/>
    <s v="Bogotá positiva: para vivir mejor"/>
    <x v="0"/>
    <n v="218"/>
    <s v="Jardín Botánico José Celestino Mutis"/>
    <n v="2"/>
    <s v="Establecimientos públicos"/>
    <n v="94"/>
    <s v="Sector Ambiente"/>
    <s v="Informacion validada por la entidad"/>
    <n v="17369041000"/>
    <n v="23507182241.093975"/>
    <n v="6"/>
    <s v="Gestión pública efectiva y transparente"/>
    <n v="49"/>
    <s v="Desarrollo institucional integral"/>
    <n v="639"/>
    <s v="Procesos de comunicación para el posicionamiento y fortalecimiento institucional del Jardín Botánico José Celestino Mutis"/>
    <n v="529625000"/>
    <n v="716792101.21269226"/>
  </r>
  <r>
    <n v="3"/>
    <s v="Bogotá positiva: para vivir mejor"/>
    <x v="0"/>
    <n v="219"/>
    <s v="Instituto para la Investigación Educativa y el Desarrollo Pedagógico"/>
    <n v="2"/>
    <s v="Establecimientos públicos"/>
    <n v="90"/>
    <s v="Sector Educación"/>
    <s v="Informacion validada por la entidad"/>
    <n v="5426622000"/>
    <n v="7344365892.5976353"/>
    <n v="1"/>
    <s v="Ciudad de derechos"/>
    <n v="6"/>
    <s v="Educación de calidad y pertinencia para vivir mejor"/>
    <n v="538"/>
    <s v="Investigación e innovación educativa y pedagógica para mejorar la calidad en el campo de la educación"/>
    <n v="5426622000"/>
    <n v="7344365892.5976353"/>
  </r>
  <r>
    <n v="3"/>
    <s v="Bogotá positiva: para vivir mejor"/>
    <x v="0"/>
    <n v="220"/>
    <s v="Instituto Distrital de la Participación y Acción Comunal"/>
    <n v="2"/>
    <s v="Establecimientos públicos"/>
    <n v="86"/>
    <s v="Sector Gobierno, seguridad y convivencia"/>
    <s v="Informacion validada por la entidad"/>
    <n v="23633000000"/>
    <n v="31984796276.534443"/>
    <n v="1"/>
    <s v="Ciudad de derechos"/>
    <n v="15"/>
    <s v="Bogotá respeta la diversidad"/>
    <n v="610"/>
    <s v="Centros comunitarios LGBT"/>
    <n v="488463000"/>
    <n v="661083634.90140247"/>
  </r>
  <r>
    <n v="3"/>
    <s v="Bogotá positiva: para vivir mejor"/>
    <x v="0"/>
    <n v="220"/>
    <s v="Instituto Distrital de la Participación y Acción Comunal"/>
    <n v="2"/>
    <s v="Establecimientos públicos"/>
    <n v="86"/>
    <s v="Sector Gobierno, seguridad y convivencia"/>
    <s v="Informacion validada por la entidad"/>
    <n v="23633000000"/>
    <n v="31984796276.534443"/>
    <n v="1"/>
    <s v="Ciudad de derechos"/>
    <n v="16"/>
    <s v="Bogotá positiva con las mujeres y la equidad de género"/>
    <n v="446"/>
    <s v="Bogotá una casa de igualdad de oportunidades"/>
    <n v="3941661000"/>
    <n v="5334626330.8154287"/>
  </r>
  <r>
    <n v="3"/>
    <s v="Bogotá positiva: para vivir mejor"/>
    <x v="0"/>
    <n v="220"/>
    <s v="Instituto Distrital de la Participación y Acción Comunal"/>
    <n v="2"/>
    <s v="Establecimientos públicos"/>
    <n v="86"/>
    <s v="Sector Gobierno, seguridad y convivencia"/>
    <s v="Informacion validada por la entidad"/>
    <n v="23633000000"/>
    <n v="31984796276.534443"/>
    <n v="4"/>
    <s v="Participación"/>
    <n v="37"/>
    <s v="Ahora decidimos juntos"/>
    <n v="330"/>
    <s v="Escuela de participación y gestión social"/>
    <n v="1560000000"/>
    <n v="2111297008.0562661"/>
  </r>
  <r>
    <n v="3"/>
    <s v="Bogotá positiva: para vivir mejor"/>
    <x v="0"/>
    <n v="220"/>
    <s v="Instituto Distrital de la Participación y Acción Comunal"/>
    <n v="2"/>
    <s v="Establecimientos públicos"/>
    <n v="86"/>
    <s v="Sector Gobierno, seguridad y convivencia"/>
    <s v="Informacion validada por la entidad"/>
    <n v="23633000000"/>
    <n v="31984796276.534443"/>
    <n v="4"/>
    <s v="Participación"/>
    <n v="37"/>
    <s v="Ahora decidimos juntos"/>
    <n v="372"/>
    <s v="Comunicación para la participación de todos y todas"/>
    <n v="1074200000"/>
    <n v="1453817465.4192569"/>
  </r>
  <r>
    <n v="3"/>
    <s v="Bogotá positiva: para vivir mejor"/>
    <x v="0"/>
    <n v="220"/>
    <s v="Instituto Distrital de la Participación y Acción Comunal"/>
    <n v="2"/>
    <s v="Establecimientos públicos"/>
    <n v="86"/>
    <s v="Sector Gobierno, seguridad y convivencia"/>
    <s v="Informacion validada por la entidad"/>
    <n v="23633000000"/>
    <n v="31984796276.534443"/>
    <n v="4"/>
    <s v="Participación"/>
    <n v="37"/>
    <s v="Ahora decidimos juntos"/>
    <n v="493"/>
    <s v="Participación en los procesos de planeación y presupuestación"/>
    <n v="640000000"/>
    <n v="866173131.51026285"/>
  </r>
  <r>
    <n v="3"/>
    <s v="Bogotá positiva: para vivir mejor"/>
    <x v="0"/>
    <n v="220"/>
    <s v="Instituto Distrital de la Participación y Acción Comunal"/>
    <n v="2"/>
    <s v="Establecimientos públicos"/>
    <n v="86"/>
    <s v="Sector Gobierno, seguridad y convivencia"/>
    <s v="Informacion validada por la entidad"/>
    <n v="23633000000"/>
    <n v="31984796276.534443"/>
    <n v="4"/>
    <s v="Participación"/>
    <n v="37"/>
    <s v="Ahora decidimos juntos"/>
    <n v="494"/>
    <s v="Sistema distrital de participación"/>
    <n v="640000000"/>
    <n v="866173131.51026285"/>
  </r>
  <r>
    <n v="3"/>
    <s v="Bogotá positiva: para vivir mejor"/>
    <x v="0"/>
    <n v="220"/>
    <s v="Instituto Distrital de la Participación y Acción Comunal"/>
    <n v="2"/>
    <s v="Establecimientos públicos"/>
    <n v="86"/>
    <s v="Sector Gobierno, seguridad y convivencia"/>
    <s v="Informacion validada por la entidad"/>
    <n v="23633000000"/>
    <n v="31984796276.534443"/>
    <n v="4"/>
    <s v="Participación"/>
    <n v="37"/>
    <s v="Ahora decidimos juntos"/>
    <n v="503"/>
    <s v="Participación en línea"/>
    <n v="400000000"/>
    <n v="541358207.19391429"/>
  </r>
  <r>
    <n v="3"/>
    <s v="Bogotá positiva: para vivir mejor"/>
    <x v="0"/>
    <n v="220"/>
    <s v="Instituto Distrital de la Participación y Acción Comunal"/>
    <n v="2"/>
    <s v="Establecimientos públicos"/>
    <n v="86"/>
    <s v="Sector Gobierno, seguridad y convivencia"/>
    <s v="Informacion validada por la entidad"/>
    <n v="23633000000"/>
    <n v="31984796276.534443"/>
    <n v="4"/>
    <s v="Participación"/>
    <n v="38"/>
    <s v="Organizaciones y redes sociales"/>
    <n v="334"/>
    <s v="Fortalecimiento de las organizaciones sociales"/>
    <n v="2604369000"/>
    <n v="3524741331.7785187"/>
  </r>
  <r>
    <n v="3"/>
    <s v="Bogotá positiva: para vivir mejor"/>
    <x v="0"/>
    <n v="220"/>
    <s v="Instituto Distrital de la Participación y Acción Comunal"/>
    <n v="2"/>
    <s v="Establecimientos públicos"/>
    <n v="86"/>
    <s v="Sector Gobierno, seguridad y convivencia"/>
    <s v="Informacion validada por la entidad"/>
    <n v="23633000000"/>
    <n v="31984796276.534443"/>
    <n v="4"/>
    <s v="Participación"/>
    <n v="38"/>
    <s v="Organizaciones y redes sociales"/>
    <n v="335"/>
    <s v="Obras con participación ciudadana"/>
    <n v="8800000000"/>
    <n v="11909880558.266115"/>
  </r>
  <r>
    <n v="3"/>
    <s v="Bogotá positiva: para vivir mejor"/>
    <x v="0"/>
    <n v="220"/>
    <s v="Instituto Distrital de la Participación y Acción Comunal"/>
    <n v="2"/>
    <s v="Establecimientos públicos"/>
    <n v="86"/>
    <s v="Sector Gobierno, seguridad y convivencia"/>
    <s v="Informacion validada por la entidad"/>
    <n v="23633000000"/>
    <n v="31984796276.534443"/>
    <n v="4"/>
    <s v="Participación"/>
    <n v="38"/>
    <s v="Organizaciones y redes sociales"/>
    <n v="507"/>
    <s v="Fortalecimiento y control de la organización comunal"/>
    <n v="2394307000"/>
    <n v="3240444362.479599"/>
  </r>
  <r>
    <n v="3"/>
    <s v="Bogotá positiva: para vivir mejor"/>
    <x v="0"/>
    <n v="220"/>
    <s v="Instituto Distrital de la Participación y Acción Comunal"/>
    <n v="2"/>
    <s v="Establecimientos públicos"/>
    <n v="86"/>
    <s v="Sector Gobierno, seguridad y convivencia"/>
    <s v="Informacion validada por la entidad"/>
    <n v="23633000000"/>
    <n v="31984796276.534443"/>
    <n v="5"/>
    <s v="Descentralización"/>
    <n v="41"/>
    <s v="Localidades efectivas"/>
    <n v="123"/>
    <s v="Apoyo a los procesos de planeación y gestión local"/>
    <n v="300000000"/>
    <n v="406018655.39543569"/>
  </r>
  <r>
    <n v="3"/>
    <s v="Bogotá positiva: para vivir mejor"/>
    <x v="0"/>
    <n v="220"/>
    <s v="Instituto Distrital de la Participación y Acción Comunal"/>
    <n v="2"/>
    <s v="Establecimientos públicos"/>
    <n v="86"/>
    <s v="Sector Gobierno, seguridad y convivencia"/>
    <s v="Informacion validada por la entidad"/>
    <n v="23633000000"/>
    <n v="31984796276.534443"/>
    <n v="6"/>
    <s v="Gestión pública efectiva y transparente"/>
    <n v="46"/>
    <s v="Tecnologías de la información y comunicación al servicio de la ciudad"/>
    <n v="7352"/>
    <s v="Modernización tecnológica y de comunicaciones"/>
    <n v="400000000"/>
    <n v="541358207.19391429"/>
  </r>
  <r>
    <n v="3"/>
    <s v="Bogotá positiva: para vivir mejor"/>
    <x v="0"/>
    <n v="220"/>
    <s v="Instituto Distrital de la Participación y Acción Comunal"/>
    <n v="2"/>
    <s v="Establecimientos públicos"/>
    <n v="86"/>
    <s v="Sector Gobierno, seguridad y convivencia"/>
    <s v="Informacion validada por la entidad"/>
    <n v="23633000000"/>
    <n v="31984796276.534443"/>
    <n v="6"/>
    <s v="Gestión pública efectiva y transparente"/>
    <n v="49"/>
    <s v="Desarrollo institucional integral"/>
    <n v="508"/>
    <s v="Gestión del desarrollo organizacional y fortalecimiento institucional"/>
    <n v="390000000"/>
    <n v="527824252.01406652"/>
  </r>
  <r>
    <n v="3"/>
    <s v="Bogotá positiva: para vivir mejor"/>
    <x v="0"/>
    <n v="221"/>
    <s v="Instituto Distrital de Turismo"/>
    <n v="2"/>
    <s v="Establecimientos públicos"/>
    <n v="89"/>
    <s v="Sector Desarrollo económico, industria y turismo"/>
    <s v="Informacion validada por la entidad"/>
    <n v="14711000000"/>
    <n v="19909801465.074181"/>
    <n v="3"/>
    <s v="Ciudad global"/>
    <n v="35"/>
    <s v="Bogotá competitiva e internacional"/>
    <n v="436"/>
    <s v="Bogotá internacional, turística y atractiva"/>
    <n v="9300000000"/>
    <n v="12586578317.258505"/>
  </r>
  <r>
    <n v="3"/>
    <s v="Bogotá positiva: para vivir mejor"/>
    <x v="0"/>
    <n v="221"/>
    <s v="Instituto Distrital de Turismo"/>
    <n v="2"/>
    <s v="Establecimientos públicos"/>
    <n v="89"/>
    <s v="Sector Desarrollo económico, industria y turismo"/>
    <s v="Informacion validada por la entidad"/>
    <n v="14711000000"/>
    <n v="19909801465.074181"/>
    <n v="3"/>
    <s v="Ciudad global"/>
    <n v="35"/>
    <s v="Bogotá competitiva e internacional"/>
    <n v="464"/>
    <s v="Fortalecimiento de la productividad y la competitividad en el sector turístico de Bogotá en su entorno regional"/>
    <n v="4100000000"/>
    <n v="5548921623.7376213"/>
  </r>
  <r>
    <n v="3"/>
    <s v="Bogotá positiva: para vivir mejor"/>
    <x v="0"/>
    <n v="221"/>
    <s v="Instituto Distrital de Turismo"/>
    <n v="2"/>
    <s v="Establecimientos públicos"/>
    <n v="89"/>
    <s v="Sector Desarrollo económico, industria y turismo"/>
    <s v="Informacion validada por la entidad"/>
    <n v="14711000000"/>
    <n v="19909801465.074181"/>
    <n v="6"/>
    <s v="Gestión pública efectiva y transparente"/>
    <n v="49"/>
    <s v="Desarrollo institucional integral"/>
    <n v="444"/>
    <s v="Fortalecimiento institucional"/>
    <n v="1311000000"/>
    <n v="1774301524.0780544"/>
  </r>
  <r>
    <n v="3"/>
    <s v="Bogotá positiva: para vivir mejor"/>
    <x v="0"/>
    <n v="226"/>
    <s v="Unidad Administrativa Especial de Catastro Distrital"/>
    <n v="2"/>
    <s v="Establecimientos públicos"/>
    <n v="87"/>
    <s v="Sector Hacienda"/>
    <s v="Informacion validada por la entidad"/>
    <n v="12696308000"/>
    <n v="17183126342.154377"/>
    <n v="2"/>
    <s v="Derecho a la ciudad"/>
    <n v="17"/>
    <s v="Mejoremos el barrio"/>
    <n v="6028"/>
    <s v="Actualización mapa digital de Bogotá D. C."/>
    <n v="3501000000"/>
    <n v="4738237708.4647341"/>
  </r>
  <r>
    <n v="3"/>
    <s v="Bogotá positiva: para vivir mejor"/>
    <x v="0"/>
    <n v="226"/>
    <s v="Unidad Administrativa Especial de Catastro Distrital"/>
    <n v="2"/>
    <s v="Establecimientos públicos"/>
    <n v="87"/>
    <s v="Sector Hacienda"/>
    <s v="Informacion validada por la entidad"/>
    <n v="12696308000"/>
    <n v="17183126342.154377"/>
    <n v="2"/>
    <s v="Derecho a la ciudad"/>
    <n v="17"/>
    <s v="Mejoremos el barrio"/>
    <n v="6211"/>
    <s v="Unificación y materialización de nomenclatura de Bogotá D. C."/>
    <n v="880000000"/>
    <n v="1190988055.8266115"/>
  </r>
  <r>
    <n v="3"/>
    <s v="Bogotá positiva: para vivir mejor"/>
    <x v="0"/>
    <n v="226"/>
    <s v="Unidad Administrativa Especial de Catastro Distrital"/>
    <n v="2"/>
    <s v="Establecimientos públicos"/>
    <n v="87"/>
    <s v="Sector Hacienda"/>
    <s v="Informacion validada por la entidad"/>
    <n v="12696308000"/>
    <n v="17183126342.154377"/>
    <n v="6"/>
    <s v="Gestión pública efectiva y transparente"/>
    <n v="49"/>
    <s v="Desarrollo institucional integral"/>
    <n v="586"/>
    <s v="Fortalecimiento y modernización tecnológica de la UAECD"/>
    <n v="2185000000"/>
    <n v="2957169206.7967572"/>
  </r>
  <r>
    <n v="3"/>
    <s v="Bogotá positiva: para vivir mejor"/>
    <x v="0"/>
    <n v="226"/>
    <s v="Unidad Administrativa Especial de Catastro Distrital"/>
    <n v="2"/>
    <s v="Establecimientos públicos"/>
    <n v="87"/>
    <s v="Sector Hacienda"/>
    <s v="Informacion validada por la entidad"/>
    <n v="12696308000"/>
    <n v="17183126342.154377"/>
    <n v="6"/>
    <s v="Gestión pública efectiva y transparente"/>
    <n v="49"/>
    <s v="Desarrollo institucional integral"/>
    <n v="7014"/>
    <s v="Modernización institucional"/>
    <n v="5141084000"/>
    <n v="6957920043.1832943"/>
  </r>
  <r>
    <n v="3"/>
    <s v="Bogotá positiva: para vivir mejor"/>
    <x v="0"/>
    <n v="226"/>
    <s v="Unidad Administrativa Especial de Catastro Distrital"/>
    <n v="2"/>
    <s v="Establecimientos públicos"/>
    <n v="87"/>
    <s v="Sector Hacienda"/>
    <s v="Informacion validada por la entidad"/>
    <n v="12696308000"/>
    <n v="17183126342.154377"/>
    <n v="7"/>
    <s v="Finanzas sostenibles"/>
    <n v="51"/>
    <s v="Optimización de los ingresos distritales"/>
    <n v="6031"/>
    <s v="Actualización y conservación catastral de Bogotá, D. C."/>
    <n v="989224000"/>
    <n v="1338811327.8829813"/>
  </r>
  <r>
    <n v="3"/>
    <s v="Bogotá positiva: para vivir mejor"/>
    <x v="0"/>
    <n v="227"/>
    <s v="Unidad Administrativa Especial de Rehabilitación y Mantenimiento Vial"/>
    <n v="2"/>
    <s v="Establecimientos públicos"/>
    <n v="95"/>
    <s v="Sector Movilidad"/>
    <s v="Informacion validada por la entidad"/>
    <n v="146396942000"/>
    <n v="198132965149.47861"/>
    <n v="2"/>
    <s v="Derecho a la ciudad"/>
    <n v="17"/>
    <s v="Mejoremos el barrio"/>
    <n v="408"/>
    <s v="Recuperación, rehabilitación y mantenimiento de la malla vial"/>
    <n v="145896942000"/>
    <n v="197456267390.48627"/>
  </r>
  <r>
    <n v="3"/>
    <s v="Bogotá positiva: para vivir mejor"/>
    <x v="0"/>
    <n v="227"/>
    <s v="Unidad Administrativa Especial de Rehabilitación y Mantenimiento Vial"/>
    <n v="2"/>
    <s v="Establecimientos públicos"/>
    <n v="95"/>
    <s v="Sector Movilidad"/>
    <s v="Informacion validada por la entidad"/>
    <n v="146396942000"/>
    <n v="198132965149.47861"/>
    <n v="6"/>
    <s v="Gestión pública efectiva y transparente"/>
    <n v="49"/>
    <s v="Desarrollo institucional integral"/>
    <n v="398"/>
    <s v="Fortalecimiento y desarrollo institucional"/>
    <n v="500000000"/>
    <n v="676697758.9923929"/>
  </r>
  <r>
    <n v="3"/>
    <s v="Bogotá positiva: para vivir mejor"/>
    <x v="0"/>
    <n v="228"/>
    <s v="Unidad Administrativa Especial de Servicios Públicos"/>
    <n v="2"/>
    <s v="Establecimientos públicos"/>
    <n v="96"/>
    <s v="Sector Hábitat"/>
    <s v="Informacion validada por la entidad"/>
    <n v="32800500000"/>
    <n v="44392049687.659966"/>
    <n v="2"/>
    <s v="Derecho a la ciudad"/>
    <n v="17"/>
    <s v="Mejoremos el barrio"/>
    <n v="582"/>
    <s v="Gestión para el servicio de alumbrado público en Bogotá, D. C."/>
    <n v="1899586000"/>
    <n v="2570891178.4266472"/>
  </r>
  <r>
    <n v="3"/>
    <s v="Bogotá positiva: para vivir mejor"/>
    <x v="0"/>
    <n v="228"/>
    <s v="Unidad Administrativa Especial de Servicios Públicos"/>
    <n v="2"/>
    <s v="Establecimientos públicos"/>
    <n v="96"/>
    <s v="Sector Hábitat"/>
    <s v="Informacion validada por la entidad"/>
    <n v="32800500000"/>
    <n v="44392049687.659966"/>
    <n v="2"/>
    <s v="Derecho a la ciudad"/>
    <n v="18"/>
    <s v="Transformación urbana positiva"/>
    <n v="583"/>
    <s v="Gestión para los servicios funerarios distritales"/>
    <n v="14000000000"/>
    <n v="18947537251.786999"/>
  </r>
  <r>
    <n v="3"/>
    <s v="Bogotá positiva: para vivir mejor"/>
    <x v="0"/>
    <n v="228"/>
    <s v="Unidad Administrativa Especial de Servicios Públicos"/>
    <n v="2"/>
    <s v="Establecimientos públicos"/>
    <n v="96"/>
    <s v="Sector Hábitat"/>
    <s v="Informacion validada por la entidad"/>
    <n v="32800500000"/>
    <n v="44392049687.659966"/>
    <n v="2"/>
    <s v="Derecho a la ciudad"/>
    <n v="18"/>
    <s v="Transformación urbana positiva"/>
    <n v="584"/>
    <s v="Gestión integral de residuos sólidos para el Distrito Capital y la región"/>
    <n v="13123000000"/>
    <n v="17760609382.514339"/>
  </r>
  <r>
    <n v="3"/>
    <s v="Bogotá positiva: para vivir mejor"/>
    <x v="0"/>
    <n v="228"/>
    <s v="Unidad Administrativa Especial de Servicios Públicos"/>
    <n v="2"/>
    <s v="Establecimientos públicos"/>
    <n v="96"/>
    <s v="Sector Hábitat"/>
    <s v="Informacion validada por la entidad"/>
    <n v="32800500000"/>
    <n v="44392049687.659966"/>
    <n v="6"/>
    <s v="Gestión pública efectiva y transparente"/>
    <n v="49"/>
    <s v="Desarrollo institucional integral"/>
    <n v="581"/>
    <s v="Gestión institucional"/>
    <n v="3777914000"/>
    <n v="5113011874.9319735"/>
  </r>
  <r>
    <n v="3"/>
    <s v="Bogotá positiva: para vivir mejor"/>
    <x v="0"/>
    <n v="230"/>
    <s v="Universidad Distrital Francisco José de Caldas"/>
    <n v="2"/>
    <s v="Establecimientos públicos"/>
    <n v="90"/>
    <s v="Sector Educación"/>
    <s v="Informacion validada por la entidad"/>
    <n v="56793000000"/>
    <n v="76863391652.909943"/>
    <n v="1"/>
    <s v="Ciudad de derechos"/>
    <n v="6"/>
    <s v="Educación de calidad y pertinencia para vivir mejor"/>
    <n v="378"/>
    <s v="Promoción de la investigación y desarrollo científico"/>
    <n v="6681529000"/>
    <n v="9042751401.8853664"/>
  </r>
  <r>
    <n v="3"/>
    <s v="Bogotá positiva: para vivir mejor"/>
    <x v="0"/>
    <n v="230"/>
    <s v="Universidad Distrital Francisco José de Caldas"/>
    <n v="2"/>
    <s v="Establecimientos públicos"/>
    <n v="90"/>
    <s v="Sector Educación"/>
    <s v="Informacion validada por la entidad"/>
    <n v="56793000000"/>
    <n v="76863391652.909943"/>
    <n v="1"/>
    <s v="Ciudad de derechos"/>
    <n v="6"/>
    <s v="Educación de calidad y pertinencia para vivir mejor"/>
    <n v="389"/>
    <s v="Desarrollo y fortalecimiento doctorados y maestrías"/>
    <n v="3340765000"/>
    <n v="4521376377.6404428"/>
  </r>
  <r>
    <n v="3"/>
    <s v="Bogotá positiva: para vivir mejor"/>
    <x v="0"/>
    <n v="230"/>
    <s v="Universidad Distrital Francisco José de Caldas"/>
    <n v="2"/>
    <s v="Establecimientos públicos"/>
    <n v="90"/>
    <s v="Sector Educación"/>
    <s v="Informacion validada por la entidad"/>
    <n v="56793000000"/>
    <n v="76863391652.909943"/>
    <n v="1"/>
    <s v="Ciudad de derechos"/>
    <n v="6"/>
    <s v="Educación de calidad y pertinencia para vivir mejor"/>
    <n v="4149"/>
    <s v="Dotación de laboratorios Universidad Distrital"/>
    <n v="13363059000"/>
    <n v="18085504157.166252"/>
  </r>
  <r>
    <n v="3"/>
    <s v="Bogotá positiva: para vivir mejor"/>
    <x v="0"/>
    <n v="230"/>
    <s v="Universidad Distrital Francisco José de Caldas"/>
    <n v="2"/>
    <s v="Establecimientos públicos"/>
    <n v="90"/>
    <s v="Sector Educación"/>
    <s v="Informacion validada por la entidad"/>
    <n v="56793000000"/>
    <n v="76863391652.909943"/>
    <n v="1"/>
    <s v="Ciudad de derechos"/>
    <n v="6"/>
    <s v="Educación de calidad y pertinencia para vivir mejor"/>
    <n v="4150"/>
    <s v="Dotación y actualización biblioteca"/>
    <n v="3340765000"/>
    <n v="4521376377.6404428"/>
  </r>
  <r>
    <n v="3"/>
    <s v="Bogotá positiva: para vivir mejor"/>
    <x v="0"/>
    <n v="230"/>
    <s v="Universidad Distrital Francisco José de Caldas"/>
    <n v="2"/>
    <s v="Establecimientos públicos"/>
    <n v="90"/>
    <s v="Sector Educación"/>
    <s v="Informacion validada por la entidad"/>
    <n v="56793000000"/>
    <n v="76863391652.909943"/>
    <n v="6"/>
    <s v="Gestión pública efectiva y transparente"/>
    <n v="46"/>
    <s v="Tecnologías de la información y comunicación al servicio de la ciudad"/>
    <n v="188"/>
    <s v="Sistema integral de información"/>
    <n v="3340765000"/>
    <n v="4521376377.6404428"/>
  </r>
  <r>
    <n v="3"/>
    <s v="Bogotá positiva: para vivir mejor"/>
    <x v="0"/>
    <n v="230"/>
    <s v="Universidad Distrital Francisco José de Caldas"/>
    <n v="2"/>
    <s v="Establecimientos públicos"/>
    <n v="90"/>
    <s v="Sector Educación"/>
    <s v="Informacion validada por la entidad"/>
    <n v="56793000000"/>
    <n v="76863391652.909943"/>
    <n v="6"/>
    <s v="Gestión pública efectiva y transparente"/>
    <n v="49"/>
    <s v="Desarrollo institucional integral"/>
    <n v="379"/>
    <s v="Construcción nueva sede universitaria Ciudadela El Porvenir - Bosa"/>
    <n v="5000000000"/>
    <n v="6766977589.9239283"/>
  </r>
  <r>
    <n v="3"/>
    <s v="Bogotá positiva: para vivir mejor"/>
    <x v="0"/>
    <n v="230"/>
    <s v="Universidad Distrital Francisco José de Caldas"/>
    <n v="2"/>
    <s v="Establecimientos públicos"/>
    <n v="90"/>
    <s v="Sector Educación"/>
    <s v="Informacion validada por la entidad"/>
    <n v="56793000000"/>
    <n v="76863391652.909943"/>
    <n v="6"/>
    <s v="Gestión pública efectiva y transparente"/>
    <n v="49"/>
    <s v="Desarrollo institucional integral"/>
    <n v="380"/>
    <s v="Mejoramiento y ampliación de la infraestructura física de la Universidad"/>
    <n v="21726117000"/>
    <n v="29404029371.013062"/>
  </r>
  <r>
    <n v="3"/>
    <s v="Bogotá positiva: para vivir mejor"/>
    <x v="0"/>
    <n v="235"/>
    <s v="Contraloría Distrital"/>
    <n v="2"/>
    <s v="Establecimientos públicos"/>
    <n v="198"/>
    <s v="Otras entidades distritales"/>
    <s v="Informacion validada por la entidad"/>
    <n v="5829118000"/>
    <n v="7889102175.0044374"/>
    <n v="4"/>
    <s v="Participación"/>
    <n v="39"/>
    <s v="Control social al alcance de todas y todos"/>
    <n v="250"/>
    <s v="Promover cultura de la participación y el control fiscal"/>
    <n v="1300000000"/>
    <n v="1759414173.3802216"/>
  </r>
  <r>
    <n v="3"/>
    <s v="Bogotá positiva: para vivir mejor"/>
    <x v="0"/>
    <n v="235"/>
    <s v="Contraloría Distrital"/>
    <n v="2"/>
    <s v="Establecimientos públicos"/>
    <n v="198"/>
    <s v="Otras entidades distritales"/>
    <s v="Informacion validada por la entidad"/>
    <n v="5829118000"/>
    <n v="7889102175.0044374"/>
    <n v="6"/>
    <s v="Gestión pública efectiva y transparente"/>
    <n v="46"/>
    <s v="Tecnologías de la información y comunicación al servicio de la ciudad"/>
    <n v="7440"/>
    <s v="Renovación e implementación de la plataforma tecnológica para el soporte de la participación ciudadana y el control fiscal en la Contraloría de Bogotá, D. C."/>
    <n v="1300000000"/>
    <n v="1759414173.3802216"/>
  </r>
  <r>
    <n v="3"/>
    <s v="Bogotá positiva: para vivir mejor"/>
    <x v="0"/>
    <n v="235"/>
    <s v="Contraloría Distrital"/>
    <n v="2"/>
    <s v="Establecimientos públicos"/>
    <n v="198"/>
    <s v="Otras entidades distritales"/>
    <s v="Informacion validada por la entidad"/>
    <n v="5829118000"/>
    <n v="7889102175.0044374"/>
    <n v="6"/>
    <s v="Gestión pública efectiva y transparente"/>
    <n v="49"/>
    <s v="Desarrollo institucional integral"/>
    <n v="7203"/>
    <s v="Adquirir, adecuar y remodelar áreas de trabajo"/>
    <n v="2529118000"/>
    <n v="3422896965.654645"/>
  </r>
  <r>
    <n v="3"/>
    <s v="Bogotá positiva: para vivir mejor"/>
    <x v="0"/>
    <n v="235"/>
    <s v="Contraloría Distrital"/>
    <n v="2"/>
    <s v="Establecimientos públicos"/>
    <n v="198"/>
    <s v="Otras entidades distritales"/>
    <s v="Informacion validada por la entidad"/>
    <n v="5829118000"/>
    <n v="7889102175.0044374"/>
    <n v="6"/>
    <s v="Gestión pública efectiva y transparente"/>
    <n v="49"/>
    <s v="Desarrollo institucional integral"/>
    <n v="7205"/>
    <s v="Dotar a la Contraloría de Bogotá del equipamiento para el fortalecimiento de la territorialización del control fiscal"/>
    <n v="700000000"/>
    <n v="947376862.58934999"/>
  </r>
  <r>
    <n v="3"/>
    <s v="Bogotá positiva: para vivir mejor"/>
    <x v="1"/>
    <n v="102"/>
    <s v="Personería Distrital"/>
    <n v="1"/>
    <s v="Administración central"/>
    <n v="198"/>
    <s v="Otras entidades distritales"/>
    <s v="Informacion validada por la entidad"/>
    <n v="4000000000"/>
    <n v="5247182273.3079033"/>
    <n v="1"/>
    <s v="Ciudad de derechos"/>
    <n v="14"/>
    <s v="Toda la vida integralmente protegidos"/>
    <n v="1177"/>
    <s v="Protección y promoción de los Derechos Humanos"/>
    <n v="1500000000"/>
    <n v="1967693352.4904633"/>
  </r>
  <r>
    <n v="3"/>
    <s v="Bogotá positiva: para vivir mejor"/>
    <x v="1"/>
    <n v="102"/>
    <s v="Personería Distrital"/>
    <n v="1"/>
    <s v="Administración central"/>
    <n v="198"/>
    <s v="Otras entidades distritales"/>
    <s v="Informacion validada por la entidad"/>
    <n v="4000000000"/>
    <n v="5247182273.3079033"/>
    <n v="4"/>
    <s v="Participación"/>
    <n v="39"/>
    <s v="Control social al alcance de todas y todos"/>
    <n v="392"/>
    <s v="Control social"/>
    <n v="700000000"/>
    <n v="918256897.82888293"/>
  </r>
  <r>
    <n v="3"/>
    <s v="Bogotá positiva: para vivir mejor"/>
    <x v="1"/>
    <n v="102"/>
    <s v="Personería Distrital"/>
    <n v="1"/>
    <s v="Administración central"/>
    <n v="198"/>
    <s v="Otras entidades distritales"/>
    <s v="Informacion validada por la entidad"/>
    <n v="4000000000"/>
    <n v="5247182273.3079033"/>
    <n v="6"/>
    <s v="Gestión pública efectiva y transparente"/>
    <n v="43"/>
    <s v="Servicios más cerca del ciudadano"/>
    <n v="536"/>
    <s v="Personería a la calle"/>
    <n v="300000000"/>
    <n v="393538670.49809271"/>
  </r>
  <r>
    <n v="3"/>
    <s v="Bogotá positiva: para vivir mejor"/>
    <x v="1"/>
    <n v="102"/>
    <s v="Personería Distrital"/>
    <n v="1"/>
    <s v="Administración central"/>
    <n v="198"/>
    <s v="Otras entidades distritales"/>
    <s v="Informacion validada por la entidad"/>
    <n v="4000000000"/>
    <n v="5247182273.3079033"/>
    <n v="6"/>
    <s v="Gestión pública efectiva y transparente"/>
    <n v="43"/>
    <s v="Servicios más cerca del ciudadano"/>
    <n v="6104"/>
    <s v="Fortalecer y mejorar la infraestructura física, administrativa, tecnológica y del servicio de la Personería Distrital"/>
    <n v="1100000000"/>
    <n v="1442975125.1596735"/>
  </r>
  <r>
    <n v="3"/>
    <s v="Bogotá positiva: para vivir mejor"/>
    <x v="1"/>
    <n v="102"/>
    <s v="Personería Distrital"/>
    <n v="1"/>
    <s v="Administración central"/>
    <n v="198"/>
    <s v="Otras entidades distritales"/>
    <s v="Informacion validada por la entidad"/>
    <n v="4000000000"/>
    <n v="5247182273.3079033"/>
    <n v="6"/>
    <s v="Gestión pública efectiva y transparente"/>
    <n v="49"/>
    <s v="Desarrollo institucional integral"/>
    <n v="7181"/>
    <s v="Modernización procesos administrativos"/>
    <n v="400000000"/>
    <n v="524718227.33079028"/>
  </r>
  <r>
    <n v="3"/>
    <s v="Bogotá positiva: para vivir mejor"/>
    <x v="1"/>
    <n v="104"/>
    <s v="Secretaría General"/>
    <n v="1"/>
    <s v="Administración central"/>
    <n v="85"/>
    <s v="Sector Gestión pública"/>
    <s v="Informacion validada por la entidad"/>
    <n v="55695000000"/>
    <n v="73060454177.970917"/>
    <n v="3"/>
    <s v="Ciudad global"/>
    <n v="35"/>
    <s v="Bogotá competitiva e internacional"/>
    <n v="485"/>
    <s v="Presencia internacional de Bogotá y cooperación para el desarrollo"/>
    <n v="1500000000"/>
    <n v="1967693352.4904633"/>
  </r>
  <r>
    <n v="3"/>
    <s v="Bogotá positiva: para vivir mejor"/>
    <x v="1"/>
    <n v="104"/>
    <s v="Secretaría General"/>
    <n v="1"/>
    <s v="Administración central"/>
    <n v="85"/>
    <s v="Sector Gestión pública"/>
    <s v="Informacion validada por la entidad"/>
    <n v="55695000000"/>
    <n v="73060454177.970917"/>
    <n v="6"/>
    <s v="Gestión pública efectiva y transparente"/>
    <n v="43"/>
    <s v="Servicios más cerca del ciudadano"/>
    <n v="1122"/>
    <s v="Más y mejores servicios a la ciudadanía"/>
    <n v="8000000000"/>
    <n v="10494364546.615807"/>
  </r>
  <r>
    <n v="3"/>
    <s v="Bogotá positiva: para vivir mejor"/>
    <x v="1"/>
    <n v="104"/>
    <s v="Secretaría General"/>
    <n v="1"/>
    <s v="Administración central"/>
    <n v="85"/>
    <s v="Sector Gestión pública"/>
    <s v="Informacion validada por la entidad"/>
    <n v="55695000000"/>
    <n v="73060454177.970917"/>
    <n v="6"/>
    <s v="Gestión pública efectiva y transparente"/>
    <n v="44"/>
    <s v="Ciudad digital"/>
    <n v="6036"/>
    <s v="Fortalecimiento de tecnologías de información y comunicaciones"/>
    <n v="1800000000"/>
    <n v="2361232022.9885559"/>
  </r>
  <r>
    <n v="3"/>
    <s v="Bogotá positiva: para vivir mejor"/>
    <x v="1"/>
    <n v="104"/>
    <s v="Secretaría General"/>
    <n v="1"/>
    <s v="Administración central"/>
    <n v="85"/>
    <s v="Sector Gestión pública"/>
    <s v="Informacion validada por la entidad"/>
    <n v="55695000000"/>
    <n v="73060454177.970917"/>
    <n v="6"/>
    <s v="Gestión pública efectiva y transparente"/>
    <n v="44"/>
    <s v="Ciudad digital"/>
    <n v="7378"/>
    <s v="Coordinación de políticas de tecnologías de la información y comunicación (TIC)"/>
    <n v="1000000000"/>
    <n v="1311795568.3269758"/>
  </r>
  <r>
    <n v="3"/>
    <s v="Bogotá positiva: para vivir mejor"/>
    <x v="1"/>
    <n v="104"/>
    <s v="Secretaría General"/>
    <n v="1"/>
    <s v="Administración central"/>
    <n v="85"/>
    <s v="Sector Gestión pública"/>
    <s v="Informacion validada por la entidad"/>
    <n v="55695000000"/>
    <n v="73060454177.970917"/>
    <n v="6"/>
    <s v="Gestión pública efectiva y transparente"/>
    <n v="45"/>
    <s v="Comunicación al servicio de todas y todos"/>
    <n v="323"/>
    <s v="Fortalecimiento de la comunicación organizacional del Distrito"/>
    <n v="650000000"/>
    <n v="852667119.41253424"/>
  </r>
  <r>
    <n v="3"/>
    <s v="Bogotá positiva: para vivir mejor"/>
    <x v="1"/>
    <n v="104"/>
    <s v="Secretaría General"/>
    <n v="1"/>
    <s v="Administración central"/>
    <n v="85"/>
    <s v="Sector Gestión pública"/>
    <s v="Informacion validada por la entidad"/>
    <n v="55695000000"/>
    <n v="73060454177.970917"/>
    <n v="6"/>
    <s v="Gestión pública efectiva y transparente"/>
    <n v="45"/>
    <s v="Comunicación al servicio de todas y todos"/>
    <n v="326"/>
    <s v="Fortalecimiento de la comunicación pública"/>
    <n v="4000000000"/>
    <n v="5247182273.3079033"/>
  </r>
  <r>
    <n v="3"/>
    <s v="Bogotá positiva: para vivir mejor"/>
    <x v="1"/>
    <n v="104"/>
    <s v="Secretaría General"/>
    <n v="1"/>
    <s v="Administración central"/>
    <n v="85"/>
    <s v="Sector Gestión pública"/>
    <s v="Informacion validada por la entidad"/>
    <n v="55695000000"/>
    <n v="73060454177.970917"/>
    <n v="6"/>
    <s v="Gestión pública efectiva y transparente"/>
    <n v="47"/>
    <s v="Gerencia jurídica pública integral"/>
    <n v="483"/>
    <s v="Gerencia jurídica integral y transparente para el Distrito Capital"/>
    <n v="3500000000"/>
    <n v="4591284489.1444149"/>
  </r>
  <r>
    <n v="3"/>
    <s v="Bogotá positiva: para vivir mejor"/>
    <x v="1"/>
    <n v="104"/>
    <s v="Secretaría General"/>
    <n v="1"/>
    <s v="Administración central"/>
    <n v="85"/>
    <s v="Sector Gestión pública"/>
    <s v="Informacion validada por la entidad"/>
    <n v="55695000000"/>
    <n v="73060454177.970917"/>
    <n v="6"/>
    <s v="Gestión pública efectiva y transparente"/>
    <n v="48"/>
    <s v="Gestión documental integral"/>
    <n v="655"/>
    <s v="Implementación del sistema de gestión documental y archivos en la Secretaría General"/>
    <n v="485000000"/>
    <n v="636220850.63858318"/>
  </r>
  <r>
    <n v="3"/>
    <s v="Bogotá positiva: para vivir mejor"/>
    <x v="1"/>
    <n v="104"/>
    <s v="Secretaría General"/>
    <n v="1"/>
    <s v="Administración central"/>
    <n v="85"/>
    <s v="Sector Gestión pública"/>
    <s v="Informacion validada por la entidad"/>
    <n v="55695000000"/>
    <n v="73060454177.970917"/>
    <n v="6"/>
    <s v="Gestión pública efectiva y transparente"/>
    <n v="48"/>
    <s v="Gestión documental integral"/>
    <n v="7379"/>
    <s v="Archivo de Bogotá, memoria viva"/>
    <n v="2700000000"/>
    <n v="3541848034.4828343"/>
  </r>
  <r>
    <n v="3"/>
    <s v="Bogotá positiva: para vivir mejor"/>
    <x v="1"/>
    <n v="104"/>
    <s v="Secretaría General"/>
    <n v="1"/>
    <s v="Administración central"/>
    <n v="85"/>
    <s v="Sector Gestión pública"/>
    <s v="Informacion validada por la entidad"/>
    <n v="55695000000"/>
    <n v="73060454177.970917"/>
    <n v="6"/>
    <s v="Gestión pública efectiva y transparente"/>
    <n v="49"/>
    <s v="Desarrollo institucional integral"/>
    <n v="272"/>
    <s v="Construcción, reforzamiento, restauración y dotación de la sede de la Alcaldía Mayor"/>
    <n v="26010000000"/>
    <n v="34119802732.184639"/>
  </r>
  <r>
    <n v="3"/>
    <s v="Bogotá positiva: para vivir mejor"/>
    <x v="1"/>
    <n v="104"/>
    <s v="Secretaría General"/>
    <n v="1"/>
    <s v="Administración central"/>
    <n v="85"/>
    <s v="Sector Gestión pública"/>
    <s v="Informacion validada por la entidad"/>
    <n v="55695000000"/>
    <n v="73060454177.970917"/>
    <n v="6"/>
    <s v="Gestión pública efectiva y transparente"/>
    <n v="49"/>
    <s v="Desarrollo institucional integral"/>
    <n v="484"/>
    <s v="Sistema de mejoramiento de la gestión en la Secretaría General"/>
    <n v="350000000"/>
    <n v="459128448.91444147"/>
  </r>
  <r>
    <n v="3"/>
    <s v="Bogotá positiva: para vivir mejor"/>
    <x v="1"/>
    <n v="104"/>
    <s v="Secretaría General"/>
    <n v="1"/>
    <s v="Administración central"/>
    <n v="85"/>
    <s v="Sector Gestión pública"/>
    <s v="Informacion validada por la entidad"/>
    <n v="55695000000"/>
    <n v="73060454177.970917"/>
    <n v="6"/>
    <s v="Gestión pública efectiva y transparente"/>
    <n v="49"/>
    <s v="Desarrollo institucional integral"/>
    <n v="7096"/>
    <s v="Fortalecimiento de la gestión pública del nuevo milenio"/>
    <n v="3500000000"/>
    <n v="4591284489.1444149"/>
  </r>
  <r>
    <n v="3"/>
    <s v="Bogotá positiva: para vivir mejor"/>
    <x v="1"/>
    <n v="104"/>
    <s v="Secretaría General"/>
    <n v="1"/>
    <s v="Administración central"/>
    <n v="85"/>
    <s v="Sector Gestión pública"/>
    <s v="Informacion validada por la entidad"/>
    <n v="55695000000"/>
    <n v="73060454177.970917"/>
    <n v="6"/>
    <s v="Gestión pública efectiva y transparente"/>
    <n v="49"/>
    <s v="Desarrollo institucional integral"/>
    <n v="7219"/>
    <s v="Fortalecimiento tecnológico y ampliación de la capacidad instalada de la imprenta distrital"/>
    <n v="200000000"/>
    <n v="262359113.66539514"/>
  </r>
  <r>
    <n v="3"/>
    <s v="Bogotá positiva: para vivir mejor"/>
    <x v="1"/>
    <n v="104"/>
    <s v="Secretaría General"/>
    <n v="1"/>
    <s v="Administración central"/>
    <n v="85"/>
    <s v="Sector Gestión pública"/>
    <s v="Informacion validada por la entidad"/>
    <n v="55695000000"/>
    <n v="73060454177.970917"/>
    <n v="6"/>
    <s v="Gestión pública efectiva y transparente"/>
    <n v="49"/>
    <s v="Desarrollo institucional integral"/>
    <n v="7377"/>
    <s v="Transformación de la organización distrital y fortalecimiento de la capacidad operativa de sus entidades centrales y descentralizadas"/>
    <n v="2000000000"/>
    <n v="2623591136.6539516"/>
  </r>
  <r>
    <n v="3"/>
    <s v="Bogotá positiva: para vivir mejor"/>
    <x v="1"/>
    <n v="105"/>
    <s v="Veeduría Distrital"/>
    <n v="1"/>
    <s v="Administración central"/>
    <n v="198"/>
    <s v="Otras entidades distritales"/>
    <s v="Informacion validada por la entidad"/>
    <n v="2000000000"/>
    <n v="2623591136.6539516"/>
    <n v="4"/>
    <s v="Participación"/>
    <n v="39"/>
    <s v="Control social al alcance de todas y todos"/>
    <n v="562"/>
    <s v="Consolidación de la Casa Ciudadana del Control Social y fortalecimiento del ejercicio cualificado del control social"/>
    <n v="800000000"/>
    <n v="1049436454.6615806"/>
  </r>
  <r>
    <n v="3"/>
    <s v="Bogotá positiva: para vivir mejor"/>
    <x v="1"/>
    <n v="105"/>
    <s v="Veeduría Distrital"/>
    <n v="1"/>
    <s v="Administración central"/>
    <n v="198"/>
    <s v="Otras entidades distritales"/>
    <s v="Informacion validada por la entidad"/>
    <n v="2000000000"/>
    <n v="2623591136.6539516"/>
    <n v="6"/>
    <s v="Gestión pública efectiva y transparente"/>
    <n v="49"/>
    <s v="Desarrollo institucional integral"/>
    <n v="558"/>
    <s v="Desarrollo y fortalecimiento de prácticas para un buen gobierno"/>
    <n v="760000000"/>
    <n v="996964631.92850161"/>
  </r>
  <r>
    <n v="3"/>
    <s v="Bogotá positiva: para vivir mejor"/>
    <x v="1"/>
    <n v="105"/>
    <s v="Veeduría Distrital"/>
    <n v="1"/>
    <s v="Administración central"/>
    <n v="198"/>
    <s v="Otras entidades distritales"/>
    <s v="Informacion validada por la entidad"/>
    <n v="2000000000"/>
    <n v="2623591136.6539516"/>
    <n v="6"/>
    <s v="Gestión pública efectiva y transparente"/>
    <n v="49"/>
    <s v="Desarrollo institucional integral"/>
    <n v="657"/>
    <s v="Fortalecimiento institucional de la Veeduría Distrital"/>
    <n v="440000000"/>
    <n v="577190050.06386936"/>
  </r>
  <r>
    <n v="3"/>
    <s v="Bogotá positiva: para vivir mejor"/>
    <x v="1"/>
    <n v="110"/>
    <s v="Secretaría Distrital de Gobierno"/>
    <n v="1"/>
    <s v="Administración central"/>
    <n v="86"/>
    <s v="Sector Gobierno, seguridad y convivencia"/>
    <s v="Informacion validada por la entidad"/>
    <n v="58668499000"/>
    <n v="76961076988.595596"/>
    <n v="1"/>
    <s v="Ciudad de derechos"/>
    <n v="11"/>
    <s v="Construcción de paz y reconciliación"/>
    <n v="269"/>
    <s v="Implementación de una cultura de los derechos humanos en el Distrito Capital"/>
    <n v="813176000"/>
    <n v="1066720673.0698568"/>
  </r>
  <r>
    <n v="3"/>
    <s v="Bogotá positiva: para vivir mejor"/>
    <x v="1"/>
    <n v="110"/>
    <s v="Secretaría Distrital de Gobierno"/>
    <n v="1"/>
    <s v="Administración central"/>
    <n v="86"/>
    <s v="Sector Gobierno, seguridad y convivencia"/>
    <s v="Informacion validada por la entidad"/>
    <n v="58668499000"/>
    <n v="76961076988.595596"/>
    <n v="1"/>
    <s v="Ciudad de derechos"/>
    <n v="11"/>
    <s v="Construcción de paz y reconciliación"/>
    <n v="295"/>
    <s v="Atención integral a la población desplazada"/>
    <n v="8059650000"/>
    <n v="10572613152.266508"/>
  </r>
  <r>
    <n v="3"/>
    <s v="Bogotá positiva: para vivir mejor"/>
    <x v="1"/>
    <n v="110"/>
    <s v="Secretaría Distrital de Gobierno"/>
    <n v="1"/>
    <s v="Administración central"/>
    <n v="86"/>
    <s v="Sector Gobierno, seguridad y convivencia"/>
    <s v="Informacion validada por la entidad"/>
    <n v="58668499000"/>
    <n v="76961076988.595596"/>
    <n v="1"/>
    <s v="Ciudad de derechos"/>
    <n v="11"/>
    <s v="Construcción de paz y reconciliación"/>
    <n v="595"/>
    <s v="Programa de atención al proceso de desmovilización y reintegración en Bogotá, D. C."/>
    <n v="1200000000"/>
    <n v="1574154681.9923708"/>
  </r>
  <r>
    <n v="3"/>
    <s v="Bogotá positiva: para vivir mejor"/>
    <x v="1"/>
    <n v="110"/>
    <s v="Secretaría Distrital de Gobierno"/>
    <n v="1"/>
    <s v="Administración central"/>
    <n v="86"/>
    <s v="Sector Gobierno, seguridad y convivencia"/>
    <s v="Informacion validada por la entidad"/>
    <n v="58668499000"/>
    <n v="76961076988.595596"/>
    <n v="1"/>
    <s v="Ciudad de derechos"/>
    <n v="11"/>
    <s v="Construcción de paz y reconciliación"/>
    <n v="600"/>
    <s v="Diseño participativo del programa de desarrollo y paz en la región capital"/>
    <n v="604092000"/>
    <n v="792445208.46177936"/>
  </r>
  <r>
    <n v="3"/>
    <s v="Bogotá positiva: para vivir mejor"/>
    <x v="1"/>
    <n v="110"/>
    <s v="Secretaría Distrital de Gobierno"/>
    <n v="1"/>
    <s v="Administración central"/>
    <n v="86"/>
    <s v="Sector Gobierno, seguridad y convivencia"/>
    <s v="Informacion validada por la entidad"/>
    <n v="58668499000"/>
    <n v="76961076988.595596"/>
    <n v="1"/>
    <s v="Ciudad de derechos"/>
    <n v="11"/>
    <s v="Construcción de paz y reconciliación"/>
    <n v="603"/>
    <s v="Atención a las victimas de violencias y delitos para la garantía de sus derechos"/>
    <n v="1000000000"/>
    <n v="1311795568.3269758"/>
  </r>
  <r>
    <n v="3"/>
    <s v="Bogotá positiva: para vivir mejor"/>
    <x v="1"/>
    <n v="110"/>
    <s v="Secretaría Distrital de Gobierno"/>
    <n v="1"/>
    <s v="Administración central"/>
    <n v="86"/>
    <s v="Sector Gobierno, seguridad y convivencia"/>
    <s v="Informacion validada por la entidad"/>
    <n v="58668499000"/>
    <n v="76961076988.595596"/>
    <n v="1"/>
    <s v="Ciudad de derechos"/>
    <n v="11"/>
    <s v="Construcción de paz y reconciliación"/>
    <n v="606"/>
    <s v="Promoción de una cultura de paz, reconciliación y movilización social en Bogotá"/>
    <n v="500288000"/>
    <n v="656275581.28716588"/>
  </r>
  <r>
    <n v="3"/>
    <s v="Bogotá positiva: para vivir mejor"/>
    <x v="1"/>
    <n v="110"/>
    <s v="Secretaría Distrital de Gobierno"/>
    <n v="1"/>
    <s v="Administración central"/>
    <n v="86"/>
    <s v="Sector Gobierno, seguridad y convivencia"/>
    <s v="Informacion validada por la entidad"/>
    <n v="58668499000"/>
    <n v="76961076988.595596"/>
    <n v="1"/>
    <s v="Ciudad de derechos"/>
    <n v="11"/>
    <s v="Construcción de paz y reconciliación"/>
    <n v="643"/>
    <s v="Diseño e implementación del Sistema Distrital de Atención al Migrante - Casa del Migrante"/>
    <n v="100000000"/>
    <n v="131179556.83269757"/>
  </r>
  <r>
    <n v="3"/>
    <s v="Bogotá positiva: para vivir mejor"/>
    <x v="1"/>
    <n v="110"/>
    <s v="Secretaría Distrital de Gobierno"/>
    <n v="1"/>
    <s v="Administración central"/>
    <n v="86"/>
    <s v="Sector Gobierno, seguridad y convivencia"/>
    <s v="Informacion validada por la entidad"/>
    <n v="58668499000"/>
    <n v="76961076988.595596"/>
    <n v="1"/>
    <s v="Ciudad de derechos"/>
    <n v="14"/>
    <s v="Toda la vida integralmente protegidos"/>
    <n v="593"/>
    <s v="Atención a jóvenes en situación de vulnerabilidad vinculados en actividades por la vida, la libertad y la seguridad"/>
    <n v="950233000"/>
    <n v="1246511438.2780473"/>
  </r>
  <r>
    <n v="3"/>
    <s v="Bogotá positiva: para vivir mejor"/>
    <x v="1"/>
    <n v="110"/>
    <s v="Secretaría Distrital de Gobierno"/>
    <n v="1"/>
    <s v="Administración central"/>
    <n v="86"/>
    <s v="Sector Gobierno, seguridad y convivencia"/>
    <s v="Informacion validada por la entidad"/>
    <n v="58668499000"/>
    <n v="76961076988.595596"/>
    <n v="1"/>
    <s v="Ciudad de derechos"/>
    <n v="15"/>
    <s v="Bogotá respeta la diversidad"/>
    <n v="588"/>
    <s v="Promoción e implementación de acciones afirmativas para una Bogotá positiva e incluyente de la diversidad"/>
    <n v="900000000"/>
    <n v="1180616011.494278"/>
  </r>
  <r>
    <n v="3"/>
    <s v="Bogotá positiva: para vivir mejor"/>
    <x v="1"/>
    <n v="110"/>
    <s v="Secretaría Distrital de Gobierno"/>
    <n v="1"/>
    <s v="Administración central"/>
    <n v="86"/>
    <s v="Sector Gobierno, seguridad y convivencia"/>
    <s v="Informacion validada por la entidad"/>
    <n v="58668499000"/>
    <n v="76961076988.595596"/>
    <n v="2"/>
    <s v="Derecho a la ciudad"/>
    <n v="29"/>
    <s v="Bogotá segura y humana"/>
    <n v="270"/>
    <s v="Fortalecimiento al programa vida sagrada y el desarme"/>
    <n v="720000000"/>
    <n v="944492809.19542253"/>
  </r>
  <r>
    <n v="3"/>
    <s v="Bogotá positiva: para vivir mejor"/>
    <x v="1"/>
    <n v="110"/>
    <s v="Secretaría Distrital de Gobierno"/>
    <n v="1"/>
    <s v="Administración central"/>
    <n v="86"/>
    <s v="Sector Gobierno, seguridad y convivencia"/>
    <s v="Informacion validada por la entidad"/>
    <n v="58668499000"/>
    <n v="76961076988.595596"/>
    <n v="2"/>
    <s v="Derecho a la ciudad"/>
    <n v="29"/>
    <s v="Bogotá segura y humana"/>
    <n v="357"/>
    <s v="Creación y fortalecimiento del Centro de Estudio y Análisis en Convivencia y Seguridad Ciudadana de Bogotá"/>
    <n v="1225248000"/>
    <n v="1607274896.5014901"/>
  </r>
  <r>
    <n v="3"/>
    <s v="Bogotá positiva: para vivir mejor"/>
    <x v="1"/>
    <n v="110"/>
    <s v="Secretaría Distrital de Gobierno"/>
    <n v="1"/>
    <s v="Administración central"/>
    <n v="86"/>
    <s v="Sector Gobierno, seguridad y convivencia"/>
    <s v="Informacion validada por la entidad"/>
    <n v="58668499000"/>
    <n v="76961076988.595596"/>
    <n v="2"/>
    <s v="Derecho a la ciudad"/>
    <n v="29"/>
    <s v="Bogotá segura y humana"/>
    <n v="605"/>
    <s v="Programa de reclusión, redención y reinserción, dirigido a las personas privadas de la libertad"/>
    <n v="3800000000"/>
    <n v="4984823159.6425076"/>
  </r>
  <r>
    <n v="3"/>
    <s v="Bogotá positiva: para vivir mejor"/>
    <x v="1"/>
    <n v="110"/>
    <s v="Secretaría Distrital de Gobierno"/>
    <n v="1"/>
    <s v="Administración central"/>
    <n v="86"/>
    <s v="Sector Gobierno, seguridad y convivencia"/>
    <s v="Informacion validada por la entidad"/>
    <n v="58668499000"/>
    <n v="76961076988.595596"/>
    <n v="2"/>
    <s v="Derecho a la ciudad"/>
    <n v="29"/>
    <s v="Bogotá segura y humana"/>
    <n v="663"/>
    <s v="Fortalecer el acceso al sistema distrital de justicia formal e informal para la convivencia pacífica"/>
    <n v="3680062000"/>
    <n v="4827489022.768507"/>
  </r>
  <r>
    <n v="3"/>
    <s v="Bogotá positiva: para vivir mejor"/>
    <x v="1"/>
    <n v="110"/>
    <s v="Secretaría Distrital de Gobierno"/>
    <n v="1"/>
    <s v="Administración central"/>
    <n v="86"/>
    <s v="Sector Gobierno, seguridad y convivencia"/>
    <s v="Informacion validada por la entidad"/>
    <n v="58668499000"/>
    <n v="76961076988.595596"/>
    <n v="2"/>
    <s v="Derecho a la ciudad"/>
    <n v="30"/>
    <s v="Amor por Bogotá"/>
    <n v="594"/>
    <s v="Comunicación para una ciudad segura, humana, participativa y descentralizada"/>
    <n v="2545581000"/>
    <n v="3339281874.6173511"/>
  </r>
  <r>
    <n v="3"/>
    <s v="Bogotá positiva: para vivir mejor"/>
    <x v="1"/>
    <n v="110"/>
    <s v="Secretaría Distrital de Gobierno"/>
    <n v="1"/>
    <s v="Administración central"/>
    <n v="86"/>
    <s v="Sector Gobierno, seguridad y convivencia"/>
    <s v="Informacion validada por la entidad"/>
    <n v="58668499000"/>
    <n v="76961076988.595596"/>
    <n v="2"/>
    <s v="Derecho a la ciudad"/>
    <n v="30"/>
    <s v="Amor por Bogotá"/>
    <n v="598"/>
    <s v="Autorregulación y corresponsabilidad ciudadana"/>
    <n v="1010000000"/>
    <n v="1324913524.0102456"/>
  </r>
  <r>
    <n v="3"/>
    <s v="Bogotá positiva: para vivir mejor"/>
    <x v="1"/>
    <n v="110"/>
    <s v="Secretaría Distrital de Gobierno"/>
    <n v="1"/>
    <s v="Administración central"/>
    <n v="86"/>
    <s v="Sector Gobierno, seguridad y convivencia"/>
    <s v="Informacion validada por la entidad"/>
    <n v="58668499000"/>
    <n v="76961076988.595596"/>
    <n v="2"/>
    <s v="Derecho a la ciudad"/>
    <n v="30"/>
    <s v="Amor por Bogotá"/>
    <n v="601"/>
    <s v="Creación del Centro del Bicentenario: memoria, paz y reconciliación"/>
    <n v="6478964000"/>
    <n v="8499076262.5500154"/>
  </r>
  <r>
    <n v="3"/>
    <s v="Bogotá positiva: para vivir mejor"/>
    <x v="1"/>
    <n v="110"/>
    <s v="Secretaría Distrital de Gobierno"/>
    <n v="1"/>
    <s v="Administración central"/>
    <n v="86"/>
    <s v="Sector Gobierno, seguridad y convivencia"/>
    <s v="Informacion validada por la entidad"/>
    <n v="58668499000"/>
    <n v="76961076988.595596"/>
    <n v="2"/>
    <s v="Derecho a la ciudad"/>
    <n v="31"/>
    <s v="Bogotá responsable ante el riesgo y las emergencias"/>
    <n v="428"/>
    <s v="Dirección, control y supervisión del sistema integrado de seguridad y emergencias - NUSE 123 del Distrito Capital"/>
    <n v="1433446000"/>
    <n v="1880388110.2360296"/>
  </r>
  <r>
    <n v="3"/>
    <s v="Bogotá positiva: para vivir mejor"/>
    <x v="1"/>
    <n v="110"/>
    <s v="Secretaría Distrital de Gobierno"/>
    <n v="1"/>
    <s v="Administración central"/>
    <n v="86"/>
    <s v="Sector Gobierno, seguridad y convivencia"/>
    <s v="Informacion validada por la entidad"/>
    <n v="58668499000"/>
    <n v="76961076988.595596"/>
    <n v="5"/>
    <s v="Descentralización"/>
    <n v="40"/>
    <s v="Gestión distrital con enfoque territorial"/>
    <n v="280"/>
    <s v="Articulación distrital y fortalecimiento local de la convivencia y la seguridad ciudadana"/>
    <n v="1000000000"/>
    <n v="1311795568.3269758"/>
  </r>
  <r>
    <n v="3"/>
    <s v="Bogotá positiva: para vivir mejor"/>
    <x v="1"/>
    <n v="110"/>
    <s v="Secretaría Distrital de Gobierno"/>
    <n v="1"/>
    <s v="Administración central"/>
    <n v="86"/>
    <s v="Sector Gobierno, seguridad y convivencia"/>
    <s v="Informacion validada por la entidad"/>
    <n v="58668499000"/>
    <n v="76961076988.595596"/>
    <n v="5"/>
    <s v="Descentralización"/>
    <n v="41"/>
    <s v="Localidades efectivas"/>
    <n v="362"/>
    <s v="Fortalecimiento de la gobernabilidad local"/>
    <n v="5417241000"/>
    <n v="7106312736.3591938"/>
  </r>
  <r>
    <n v="3"/>
    <s v="Bogotá positiva: para vivir mejor"/>
    <x v="1"/>
    <n v="110"/>
    <s v="Secretaría Distrital de Gobierno"/>
    <n v="1"/>
    <s v="Administración central"/>
    <n v="86"/>
    <s v="Sector Gobierno, seguridad y convivencia"/>
    <s v="Informacion validada por la entidad"/>
    <n v="58668499000"/>
    <n v="76961076988.595596"/>
    <n v="5"/>
    <s v="Descentralización"/>
    <n v="41"/>
    <s v="Localidades efectivas"/>
    <n v="642"/>
    <s v="Modernización de la infraestructura física de las sedes administrativas locales"/>
    <n v="2250000000"/>
    <n v="2951540028.7356954"/>
  </r>
  <r>
    <n v="3"/>
    <s v="Bogotá positiva: para vivir mejor"/>
    <x v="1"/>
    <n v="110"/>
    <s v="Secretaría Distrital de Gobierno"/>
    <n v="1"/>
    <s v="Administración central"/>
    <n v="86"/>
    <s v="Sector Gobierno, seguridad y convivencia"/>
    <s v="Informacion validada por la entidad"/>
    <n v="58668499000"/>
    <n v="76961076988.595596"/>
    <n v="6"/>
    <s v="Gestión pública efectiva y transparente"/>
    <n v="44"/>
    <s v="Ciudad digital"/>
    <n v="597"/>
    <s v="Fortalecimiento y mejoramiento de la infraestructura de tecnología de información y de comunicaciones"/>
    <n v="3600000000"/>
    <n v="4722464045.9771118"/>
  </r>
  <r>
    <n v="3"/>
    <s v="Bogotá positiva: para vivir mejor"/>
    <x v="1"/>
    <n v="110"/>
    <s v="Secretaría Distrital de Gobierno"/>
    <n v="1"/>
    <s v="Administración central"/>
    <n v="86"/>
    <s v="Sector Gobierno, seguridad y convivencia"/>
    <s v="Informacion validada por la entidad"/>
    <n v="58668499000"/>
    <n v="76961076988.595596"/>
    <n v="6"/>
    <s v="Gestión pública efectiva y transparente"/>
    <n v="49"/>
    <s v="Desarrollo institucional integral"/>
    <n v="286"/>
    <s v="Consolidación del sistema unificado de información sobre las relaciones políticas estratégicas del gobierno distrital"/>
    <n v="1876861000"/>
    <n v="2462057942.1657367"/>
  </r>
  <r>
    <n v="3"/>
    <s v="Bogotá positiva: para vivir mejor"/>
    <x v="1"/>
    <n v="110"/>
    <s v="Secretaría Distrital de Gobierno"/>
    <n v="1"/>
    <s v="Administración central"/>
    <n v="86"/>
    <s v="Sector Gobierno, seguridad y convivencia"/>
    <s v="Informacion validada por la entidad"/>
    <n v="58668499000"/>
    <n v="76961076988.595596"/>
    <n v="6"/>
    <s v="Gestión pública efectiva y transparente"/>
    <n v="49"/>
    <s v="Desarrollo institucional integral"/>
    <n v="7089"/>
    <s v="Apoyo institucional para aumentar la eficiencia en la gestión del sector gobierno"/>
    <n v="9503657000"/>
    <n v="12466855135.499641"/>
  </r>
  <r>
    <n v="3"/>
    <s v="Bogotá positiva: para vivir mejor"/>
    <x v="1"/>
    <n v="111"/>
    <s v="Secretaría Distrital de Hacienda"/>
    <n v="1"/>
    <s v="Administración central"/>
    <n v="87"/>
    <s v="Sector Hacienda"/>
    <s v="Informacion validada por la entidad"/>
    <n v="64305811000"/>
    <n v="84356077887.472076"/>
    <n v="6"/>
    <s v="Gestión pública efectiva y transparente"/>
    <n v="45"/>
    <s v="Comunicación al servicio de todas y todos"/>
    <n v="395"/>
    <s v="Comunicación al servicio de los ciudadanos"/>
    <n v="1801000000"/>
    <n v="2362543818.5568829"/>
  </r>
  <r>
    <n v="3"/>
    <s v="Bogotá positiva: para vivir mejor"/>
    <x v="1"/>
    <n v="111"/>
    <s v="Secretaría Distrital de Hacienda"/>
    <n v="1"/>
    <s v="Administración central"/>
    <n v="87"/>
    <s v="Sector Hacienda"/>
    <s v="Informacion validada por la entidad"/>
    <n v="64305811000"/>
    <n v="84356077887.472076"/>
    <n v="6"/>
    <s v="Gestión pública efectiva y transparente"/>
    <n v="49"/>
    <s v="Desarrollo institucional integral"/>
    <n v="172"/>
    <s v="Fortalecimiento del sistema de gestión del Concejo de Bogotá D. C."/>
    <n v="4019000000"/>
    <n v="5272106389.1061144"/>
  </r>
  <r>
    <n v="3"/>
    <s v="Bogotá positiva: para vivir mejor"/>
    <x v="1"/>
    <n v="111"/>
    <s v="Secretaría Distrital de Hacienda"/>
    <n v="1"/>
    <s v="Administración central"/>
    <n v="87"/>
    <s v="Sector Hacienda"/>
    <s v="Informacion validada por la entidad"/>
    <n v="64305811000"/>
    <n v="84356077887.472076"/>
    <n v="6"/>
    <s v="Gestión pública efectiva y transparente"/>
    <n v="49"/>
    <s v="Desarrollo institucional integral"/>
    <n v="350"/>
    <s v="Implementación de un modelo de desarrollo organizacional en la SHD y el CAD"/>
    <n v="7325000000"/>
    <n v="9608902537.9950962"/>
  </r>
  <r>
    <n v="3"/>
    <s v="Bogotá positiva: para vivir mejor"/>
    <x v="1"/>
    <n v="111"/>
    <s v="Secretaría Distrital de Hacienda"/>
    <n v="1"/>
    <s v="Administración central"/>
    <n v="87"/>
    <s v="Sector Hacienda"/>
    <s v="Informacion validada por la entidad"/>
    <n v="64305811000"/>
    <n v="84356077887.472076"/>
    <n v="6"/>
    <s v="Gestión pública efectiva y transparente"/>
    <n v="49"/>
    <s v="Desarrollo institucional integral"/>
    <n v="579"/>
    <s v="Consolidación del sistema integral de gestión hacendaria"/>
    <n v="690155000"/>
    <n v="905342270.45870399"/>
  </r>
  <r>
    <n v="3"/>
    <s v="Bogotá positiva: para vivir mejor"/>
    <x v="1"/>
    <n v="111"/>
    <s v="Secretaría Distrital de Hacienda"/>
    <n v="1"/>
    <s v="Administración central"/>
    <n v="87"/>
    <s v="Sector Hacienda"/>
    <s v="Informacion validada por la entidad"/>
    <n v="64305811000"/>
    <n v="84356077887.472076"/>
    <n v="7"/>
    <s v="Finanzas sostenibles"/>
    <n v="51"/>
    <s v="Optimización de los ingresos distritales"/>
    <n v="351"/>
    <s v="Gestión de ingresos y antievasión"/>
    <n v="18236903000"/>
    <n v="23923088535.408928"/>
  </r>
  <r>
    <n v="3"/>
    <s v="Bogotá positiva: para vivir mejor"/>
    <x v="1"/>
    <n v="111"/>
    <s v="Secretaría Distrital de Hacienda"/>
    <n v="1"/>
    <s v="Administración central"/>
    <n v="87"/>
    <s v="Sector Hacienda"/>
    <s v="Informacion validada por la entidad"/>
    <n v="64305811000"/>
    <n v="84356077887.472076"/>
    <n v="7"/>
    <s v="Finanzas sostenibles"/>
    <n v="51"/>
    <s v="Optimización de los ingresos distritales"/>
    <n v="7199"/>
    <s v="Fortalecimiento de la cultura tributaria y servicio al contribuyente"/>
    <n v="6043375000"/>
    <n v="7927672542.7380352"/>
  </r>
  <r>
    <n v="3"/>
    <s v="Bogotá positiva: para vivir mejor"/>
    <x v="1"/>
    <n v="111"/>
    <s v="Secretaría Distrital de Hacienda"/>
    <n v="1"/>
    <s v="Administración central"/>
    <n v="87"/>
    <s v="Sector Hacienda"/>
    <s v="Informacion validada por la entidad"/>
    <n v="64305811000"/>
    <n v="84356077887.472076"/>
    <n v="7"/>
    <s v="Finanzas sostenibles"/>
    <n v="52"/>
    <s v="Gestión fiscal responsable e innovadora"/>
    <n v="169"/>
    <s v="Coordinación de inversiones de banca multilateral, y apoyo a proyectos de impacto distrital"/>
    <n v="4268907000"/>
    <n v="5599933284.2000046"/>
  </r>
  <r>
    <n v="3"/>
    <s v="Bogotá positiva: para vivir mejor"/>
    <x v="1"/>
    <n v="111"/>
    <s v="Secretaría Distrital de Hacienda"/>
    <n v="1"/>
    <s v="Administración central"/>
    <n v="87"/>
    <s v="Sector Hacienda"/>
    <s v="Informacion validada por la entidad"/>
    <n v="64305811000"/>
    <n v="84356077887.472076"/>
    <n v="7"/>
    <s v="Finanzas sostenibles"/>
    <n v="52"/>
    <s v="Gestión fiscal responsable e innovadora"/>
    <n v="410"/>
    <s v="Diseño y desarrollo de estudios económicos y fiscales para la sostenibilidad de las finanzas distritales"/>
    <n v="448160000"/>
    <n v="587894301.90141737"/>
  </r>
  <r>
    <n v="3"/>
    <s v="Bogotá positiva: para vivir mejor"/>
    <x v="1"/>
    <n v="111"/>
    <s v="Secretaría Distrital de Hacienda"/>
    <n v="1"/>
    <s v="Administración central"/>
    <n v="87"/>
    <s v="Sector Hacienda"/>
    <s v="Informacion validada por la entidad"/>
    <n v="64305811000"/>
    <n v="84356077887.472076"/>
    <n v="7"/>
    <s v="Finanzas sostenibles"/>
    <n v="52"/>
    <s v="Gestión fiscal responsable e innovadora"/>
    <n v="551"/>
    <s v="Tarjeta ciudadana Bogotá Capital"/>
    <n v="3500000000"/>
    <n v="4591284489.1444149"/>
  </r>
  <r>
    <n v="3"/>
    <s v="Bogotá positiva: para vivir mejor"/>
    <x v="1"/>
    <n v="111"/>
    <s v="Secretaría Distrital de Hacienda"/>
    <n v="1"/>
    <s v="Administración central"/>
    <n v="87"/>
    <s v="Sector Hacienda"/>
    <s v="Informacion validada por la entidad"/>
    <n v="64305811000"/>
    <n v="84356077887.472076"/>
    <n v="7"/>
    <s v="Finanzas sostenibles"/>
    <n v="52"/>
    <s v="Gestión fiscal responsable e innovadora"/>
    <n v="580"/>
    <s v="Tecnologías de información y comunicación (TIC) para las finanzas distritales"/>
    <n v="17656851000"/>
    <n v="23162178892.409725"/>
  </r>
  <r>
    <n v="3"/>
    <s v="Bogotá positiva: para vivir mejor"/>
    <x v="1"/>
    <n v="111"/>
    <s v="Secretaría Distrital de Hacienda"/>
    <n v="1"/>
    <s v="Administración central"/>
    <n v="87"/>
    <s v="Sector Hacienda"/>
    <s v="Informacion validada por la entidad"/>
    <n v="64305811000"/>
    <n v="84356077887.472076"/>
    <n v="7"/>
    <s v="Finanzas sostenibles"/>
    <n v="52"/>
    <s v="Gestión fiscal responsable e innovadora"/>
    <n v="7246"/>
    <s v="Fortalecimiento de la gestión de riesgo financiero y pasivos contingentes"/>
    <n v="316460000"/>
    <n v="415130825.55275482"/>
  </r>
  <r>
    <n v="3"/>
    <s v="Bogotá positiva: para vivir mejor"/>
    <x v="1"/>
    <n v="112"/>
    <s v="Secretaría de Educación del Distrito"/>
    <n v="1"/>
    <s v="Administración central"/>
    <n v="90"/>
    <s v="Sector Educación"/>
    <s v="Informacion validada por la entidad"/>
    <n v="2086325112000"/>
    <n v="2736832036010.8813"/>
    <n v="1"/>
    <s v="Ciudad de derechos"/>
    <n v="4"/>
    <s v="Bogotá bien alimentada"/>
    <n v="7361"/>
    <s v="Alimentación escolar en los colegios oficiales del Distrito Capital"/>
    <n v="176623250000"/>
    <n v="231693596613.50754"/>
  </r>
  <r>
    <n v="3"/>
    <s v="Bogotá positiva: para vivir mejor"/>
    <x v="1"/>
    <n v="112"/>
    <s v="Secretaría de Educación del Distrito"/>
    <n v="1"/>
    <s v="Administración central"/>
    <n v="90"/>
    <s v="Sector Educación"/>
    <s v="Informacion validada por la entidad"/>
    <n v="2086325112000"/>
    <n v="2736832036010.8813"/>
    <n v="1"/>
    <s v="Ciudad de derechos"/>
    <n v="6"/>
    <s v="Educación de calidad y pertinencia para vivir mejor"/>
    <n v="195"/>
    <s v="Evaluación e incentivos económicos para promover la calidad de la educación en los colegios oficiales del Distrito"/>
    <n v="2835479000"/>
    <n v="3719568786.284205"/>
  </r>
  <r>
    <n v="3"/>
    <s v="Bogotá positiva: para vivir mejor"/>
    <x v="1"/>
    <n v="112"/>
    <s v="Secretaría de Educación del Distrito"/>
    <n v="1"/>
    <s v="Administración central"/>
    <n v="90"/>
    <s v="Sector Educación"/>
    <s v="Informacion validada por la entidad"/>
    <n v="2086325112000"/>
    <n v="2736832036010.8813"/>
    <n v="1"/>
    <s v="Ciudad de derechos"/>
    <n v="6"/>
    <s v="Educación de calidad y pertinencia para vivir mejor"/>
    <n v="273"/>
    <s v="Cualificación profesional y ampliación del horizonte cultural de docentes, coordinadores y rectores de los colegios oficiales"/>
    <n v="4200000000"/>
    <n v="5509541386.9732971"/>
  </r>
  <r>
    <n v="3"/>
    <s v="Bogotá positiva: para vivir mejor"/>
    <x v="1"/>
    <n v="112"/>
    <s v="Secretaría de Educación del Distrito"/>
    <n v="1"/>
    <s v="Administración central"/>
    <n v="90"/>
    <s v="Sector Educación"/>
    <s v="Informacion validada por la entidad"/>
    <n v="2086325112000"/>
    <n v="2736832036010.8813"/>
    <n v="1"/>
    <s v="Ciudad de derechos"/>
    <n v="6"/>
    <s v="Educación de calidad y pertinencia para vivir mejor"/>
    <n v="552"/>
    <s v="Transformación pedagógica para la calidad de la educación del sistema educativo oficial"/>
    <n v="10798244000"/>
    <n v="14165088624.913355"/>
  </r>
  <r>
    <n v="3"/>
    <s v="Bogotá positiva: para vivir mejor"/>
    <x v="1"/>
    <n v="112"/>
    <s v="Secretaría de Educación del Distrito"/>
    <n v="1"/>
    <s v="Administración central"/>
    <n v="90"/>
    <s v="Sector Educación"/>
    <s v="Informacion validada por la entidad"/>
    <n v="2086325112000"/>
    <n v="2736832036010.8813"/>
    <n v="1"/>
    <s v="Ciudad de derechos"/>
    <n v="6"/>
    <s v="Educación de calidad y pertinencia para vivir mejor"/>
    <n v="650"/>
    <s v="Fomento del conocimiento en ciencia y tecnología de la comunidad educativa del Distrito Capital para incrementar su competitividad"/>
    <n v="8173320000"/>
    <n v="10721724954.518236"/>
  </r>
  <r>
    <n v="3"/>
    <s v="Bogotá positiva: para vivir mejor"/>
    <x v="1"/>
    <n v="112"/>
    <s v="Secretaría de Educación del Distrito"/>
    <n v="1"/>
    <s v="Administración central"/>
    <n v="90"/>
    <s v="Sector Educación"/>
    <s v="Informacion validada por la entidad"/>
    <n v="2086325112000"/>
    <n v="2736832036010.8813"/>
    <n v="1"/>
    <s v="Ciudad de derechos"/>
    <n v="6"/>
    <s v="Educación de calidad y pertinencia para vivir mejor"/>
    <n v="1121"/>
    <s v="Administración de la Red de Participación Educativa de Bogotá - REDP"/>
    <n v="26780000000"/>
    <n v="35129885319.79641"/>
  </r>
  <r>
    <n v="3"/>
    <s v="Bogotá positiva: para vivir mejor"/>
    <x v="1"/>
    <n v="112"/>
    <s v="Secretaría de Educación del Distrito"/>
    <n v="1"/>
    <s v="Administración central"/>
    <n v="90"/>
    <s v="Sector Educación"/>
    <s v="Informacion validada por la entidad"/>
    <n v="2086325112000"/>
    <n v="2736832036010.8813"/>
    <n v="1"/>
    <s v="Ciudad de derechos"/>
    <n v="6"/>
    <s v="Educación de calidad y pertinencia para vivir mejor"/>
    <n v="7369"/>
    <s v="Fortalecimiento de la Red Distrital de Bibliotecas de Bogotá - Biblored"/>
    <n v="16671546000"/>
    <n v="21869660159.959316"/>
  </r>
  <r>
    <n v="3"/>
    <s v="Bogotá positiva: para vivir mejor"/>
    <x v="1"/>
    <n v="112"/>
    <s v="Secretaría de Educación del Distrito"/>
    <n v="1"/>
    <s v="Administración central"/>
    <n v="90"/>
    <s v="Sector Educación"/>
    <s v="Informacion validada por la entidad"/>
    <n v="2086325112000"/>
    <n v="2736832036010.8813"/>
    <n v="1"/>
    <s v="Ciudad de derechos"/>
    <n v="7"/>
    <s v="Acceso y permanencia a la educación para todas y todos"/>
    <n v="178"/>
    <s v="Gestión del proceso de matricula del sistema educativo oficial de Bogotá"/>
    <n v="1791382000"/>
    <n v="2349926968.7807145"/>
  </r>
  <r>
    <n v="3"/>
    <s v="Bogotá positiva: para vivir mejor"/>
    <x v="1"/>
    <n v="112"/>
    <s v="Secretaría de Educación del Distrito"/>
    <n v="1"/>
    <s v="Administración central"/>
    <n v="90"/>
    <s v="Sector Educación"/>
    <s v="Informacion validada por la entidad"/>
    <n v="2086325112000"/>
    <n v="2736832036010.8813"/>
    <n v="1"/>
    <s v="Ciudad de derechos"/>
    <n v="7"/>
    <s v="Acceso y permanencia a la educación para todas y todos"/>
    <n v="200"/>
    <s v="Fortalecimiento de la gestión institucional de la Secretaría de Educación Distrital"/>
    <n v="3168370000"/>
    <n v="4156253724.8201399"/>
  </r>
  <r>
    <n v="3"/>
    <s v="Bogotá positiva: para vivir mejor"/>
    <x v="1"/>
    <n v="112"/>
    <s v="Secretaría de Educación del Distrito"/>
    <n v="1"/>
    <s v="Administración central"/>
    <n v="90"/>
    <s v="Sector Educación"/>
    <s v="Informacion validada por la entidad"/>
    <n v="2086325112000"/>
    <n v="2736832036010.8813"/>
    <n v="1"/>
    <s v="Ciudad de derechos"/>
    <n v="7"/>
    <s v="Acceso y permanencia a la educación para todas y todos"/>
    <n v="290"/>
    <s v="Jóvenes con mejor educación media y mayores oportunidades en educación superior"/>
    <n v="10344000000"/>
    <n v="13569213358.774235"/>
  </r>
  <r>
    <n v="3"/>
    <s v="Bogotá positiva: para vivir mejor"/>
    <x v="1"/>
    <n v="112"/>
    <s v="Secretaría de Educación del Distrito"/>
    <n v="1"/>
    <s v="Administración central"/>
    <n v="90"/>
    <s v="Sector Educación"/>
    <s v="Informacion validada por la entidad"/>
    <n v="2086325112000"/>
    <n v="2736832036010.8813"/>
    <n v="1"/>
    <s v="Ciudad de derechos"/>
    <n v="7"/>
    <s v="Acceso y permanencia a la educación para todas y todos"/>
    <n v="396"/>
    <s v="Gratuidad total en el sistema educativo oficial del Distrito Capital"/>
    <n v="80671747000"/>
    <n v="105824840203.795"/>
  </r>
  <r>
    <n v="3"/>
    <s v="Bogotá positiva: para vivir mejor"/>
    <x v="1"/>
    <n v="112"/>
    <s v="Secretaría de Educación del Distrito"/>
    <n v="1"/>
    <s v="Administración central"/>
    <n v="90"/>
    <s v="Sector Educación"/>
    <s v="Informacion validada por la entidad"/>
    <n v="2086325112000"/>
    <n v="2736832036010.8813"/>
    <n v="1"/>
    <s v="Ciudad de derechos"/>
    <n v="7"/>
    <s v="Acceso y permanencia a la educación para todas y todos"/>
    <n v="557"/>
    <s v="Apoyo a estudiantes de los colegios oficiales de Bogotá"/>
    <n v="61484583000"/>
    <n v="80655203499.832108"/>
  </r>
  <r>
    <n v="3"/>
    <s v="Bogotá positiva: para vivir mejor"/>
    <x v="1"/>
    <n v="112"/>
    <s v="Secretaría de Educación del Distrito"/>
    <n v="1"/>
    <s v="Administración central"/>
    <n v="90"/>
    <s v="Sector Educación"/>
    <s v="Informacion validada por la entidad"/>
    <n v="2086325112000"/>
    <n v="2736832036010.8813"/>
    <n v="1"/>
    <s v="Ciudad de derechos"/>
    <n v="7"/>
    <s v="Acceso y permanencia a la educación para todas y todos"/>
    <n v="4232"/>
    <s v="Nómina de colegios oficiales del Distrito Capital y bienestar de su recurso humano"/>
    <n v="1148485576000"/>
    <n v="1506578288884.2542"/>
  </r>
  <r>
    <n v="3"/>
    <s v="Bogotá positiva: para vivir mejor"/>
    <x v="1"/>
    <n v="112"/>
    <s v="Secretaría de Educación del Distrito"/>
    <n v="1"/>
    <s v="Administración central"/>
    <n v="90"/>
    <s v="Sector Educación"/>
    <s v="Informacion validada por la entidad"/>
    <n v="2086325112000"/>
    <n v="2736832036010.8813"/>
    <n v="1"/>
    <s v="Ciudad de derechos"/>
    <n v="7"/>
    <s v="Acceso y permanencia a la educación para todas y todos"/>
    <n v="4248"/>
    <s v="Subsidios a la demanda educativa"/>
    <n v="217816000000"/>
    <n v="285730063510.7085"/>
  </r>
  <r>
    <n v="3"/>
    <s v="Bogotá positiva: para vivir mejor"/>
    <x v="1"/>
    <n v="112"/>
    <s v="Secretaría de Educación del Distrito"/>
    <n v="1"/>
    <s v="Administración central"/>
    <n v="90"/>
    <s v="Sector Educación"/>
    <s v="Informacion validada por la entidad"/>
    <n v="2086325112000"/>
    <n v="2736832036010.8813"/>
    <n v="1"/>
    <s v="Ciudad de derechos"/>
    <n v="7"/>
    <s v="Acceso y permanencia a la educación para todas y todos"/>
    <n v="7195"/>
    <s v="Operación de colegios oficiales del Distrito Capital"/>
    <n v="170071868000"/>
    <n v="223099522739.49036"/>
  </r>
  <r>
    <n v="3"/>
    <s v="Bogotá positiva: para vivir mejor"/>
    <x v="1"/>
    <n v="112"/>
    <s v="Secretaría de Educación del Distrito"/>
    <n v="1"/>
    <s v="Administración central"/>
    <n v="90"/>
    <s v="Sector Educación"/>
    <s v="Informacion validada por la entidad"/>
    <n v="2086325112000"/>
    <n v="2736832036010.8813"/>
    <n v="1"/>
    <s v="Ciudad de derechos"/>
    <n v="8"/>
    <s v="Mejoramiento de la infraestructura y dotación de colegios"/>
    <n v="559"/>
    <s v="Dotación de la infraestructura educativa y administrativa de la Secretaría de Educación Distrital"/>
    <n v="25518878000"/>
    <n v="33475551069.076752"/>
  </r>
  <r>
    <n v="3"/>
    <s v="Bogotá positiva: para vivir mejor"/>
    <x v="1"/>
    <n v="112"/>
    <s v="Secretaría de Educación del Distrito"/>
    <n v="1"/>
    <s v="Administración central"/>
    <n v="90"/>
    <s v="Sector Educación"/>
    <s v="Informacion validada por la entidad"/>
    <n v="2086325112000"/>
    <n v="2736832036010.8813"/>
    <n v="1"/>
    <s v="Ciudad de derechos"/>
    <n v="8"/>
    <s v="Mejoramiento de la infraestructura y dotación de colegios"/>
    <n v="563"/>
    <s v="Construcción y conservación de la infraestructura del sector educativo oficial"/>
    <n v="110341753000"/>
    <n v="144745822586.82977"/>
  </r>
  <r>
    <n v="3"/>
    <s v="Bogotá positiva: para vivir mejor"/>
    <x v="1"/>
    <n v="112"/>
    <s v="Secretaría de Educación del Distrito"/>
    <n v="1"/>
    <s v="Administración central"/>
    <n v="90"/>
    <s v="Sector Educación"/>
    <s v="Informacion validada por la entidad"/>
    <n v="2086325112000"/>
    <n v="2736832036010.8813"/>
    <n v="1"/>
    <s v="Ciudad de derechos"/>
    <n v="11"/>
    <s v="Construcción de paz y reconciliación"/>
    <n v="289"/>
    <s v="Promover los derechos humanos, la participación y la convivencia en el sistema educativo oficial"/>
    <n v="2890000000"/>
    <n v="3791089192.4649596"/>
  </r>
  <r>
    <n v="3"/>
    <s v="Bogotá positiva: para vivir mejor"/>
    <x v="1"/>
    <n v="112"/>
    <s v="Secretaría de Educación del Distrito"/>
    <n v="1"/>
    <s v="Administración central"/>
    <n v="90"/>
    <s v="Sector Educación"/>
    <s v="Informacion validada por la entidad"/>
    <n v="2086325112000"/>
    <n v="2736832036010.8813"/>
    <n v="1"/>
    <s v="Ciudad de derechos"/>
    <n v="14"/>
    <s v="Toda la vida integralmente protegidos"/>
    <n v="260"/>
    <s v="Inclusión social de la diversidad y atención a población vulnerable en la escuela"/>
    <n v="2352616000"/>
    <n v="3086151242.7751365"/>
  </r>
  <r>
    <n v="3"/>
    <s v="Bogotá positiva: para vivir mejor"/>
    <x v="1"/>
    <n v="112"/>
    <s v="Secretaría de Educación del Distrito"/>
    <n v="1"/>
    <s v="Administración central"/>
    <n v="90"/>
    <s v="Sector Educación"/>
    <s v="Informacion validada por la entidad"/>
    <n v="2086325112000"/>
    <n v="2736832036010.8813"/>
    <n v="6"/>
    <s v="Gestión pública efectiva y transparente"/>
    <n v="45"/>
    <s v="Comunicación al servicio de todas y todos"/>
    <n v="658"/>
    <s v="Gestión de la Información, Divulgación y Comunicaciones de la Secretaría de Educación del Distrito"/>
    <n v="1956500000"/>
    <n v="2566528029.4317279"/>
  </r>
  <r>
    <n v="3"/>
    <s v="Bogotá positiva: para vivir mejor"/>
    <x v="1"/>
    <n v="112"/>
    <s v="Secretaría de Educación del Distrito"/>
    <n v="1"/>
    <s v="Administración central"/>
    <n v="90"/>
    <s v="Sector Educación"/>
    <s v="Informacion validada por la entidad"/>
    <n v="2086325112000"/>
    <n v="2736832036010.8813"/>
    <n v="6"/>
    <s v="Gestión pública efectiva y transparente"/>
    <n v="49"/>
    <s v="Desarrollo institucional integral"/>
    <n v="651"/>
    <s v="Organización de la gestión interinstitucional para la modernización y funcionamiento integral y participativo del sistema educativo distrital"/>
    <n v="3350000000"/>
    <n v="4394515153.8953686"/>
  </r>
  <r>
    <n v="3"/>
    <s v="Bogotá positiva: para vivir mejor"/>
    <x v="1"/>
    <n v="113"/>
    <s v="Secretaría Distrital de Movilidad"/>
    <n v="1"/>
    <s v="Administración central"/>
    <n v="95"/>
    <s v="Sector Movilidad"/>
    <s v="Informacion validada por la entidad"/>
    <n v="212002745000"/>
    <n v="278104261364.15393"/>
    <n v="2"/>
    <s v="Derecho a la ciudad"/>
    <n v="22"/>
    <s v="Sistema Integrado de Transporte Público"/>
    <n v="339"/>
    <s v="Implementación del plan maestro de movilidad para Bogotá"/>
    <n v="39050000000"/>
    <n v="51225616943.168404"/>
  </r>
  <r>
    <n v="3"/>
    <s v="Bogotá positiva: para vivir mejor"/>
    <x v="1"/>
    <n v="113"/>
    <s v="Secretaría Distrital de Movilidad"/>
    <n v="1"/>
    <s v="Administración central"/>
    <n v="95"/>
    <s v="Sector Movilidad"/>
    <s v="Informacion validada por la entidad"/>
    <n v="212002745000"/>
    <n v="278104261364.15393"/>
    <n v="2"/>
    <s v="Derecho a la ciudad"/>
    <n v="24"/>
    <s v="Tráfico eficiente"/>
    <n v="6219"/>
    <s v="Apoyo institucional en convenio con la Policía Nacional"/>
    <n v="21000000000"/>
    <n v="27547706934.866489"/>
  </r>
  <r>
    <n v="3"/>
    <s v="Bogotá positiva: para vivir mejor"/>
    <x v="1"/>
    <n v="113"/>
    <s v="Secretaría Distrital de Movilidad"/>
    <n v="1"/>
    <s v="Administración central"/>
    <n v="95"/>
    <s v="Sector Movilidad"/>
    <s v="Informacion validada por la entidad"/>
    <n v="212002745000"/>
    <n v="278104261364.15393"/>
    <n v="2"/>
    <s v="Derecho a la ciudad"/>
    <n v="24"/>
    <s v="Tráfico eficiente"/>
    <n v="7254"/>
    <s v="Modernización, expansión y mantenimiento del sistema integral de control de tránsito"/>
    <n v="102416977000"/>
    <n v="134350136550.04581"/>
  </r>
  <r>
    <n v="3"/>
    <s v="Bogotá positiva: para vivir mejor"/>
    <x v="1"/>
    <n v="113"/>
    <s v="Secretaría Distrital de Movilidad"/>
    <n v="1"/>
    <s v="Administración central"/>
    <n v="95"/>
    <s v="Sector Movilidad"/>
    <s v="Informacion validada por la entidad"/>
    <n v="212002745000"/>
    <n v="278104261364.15393"/>
    <n v="2"/>
    <s v="Derecho a la ciudad"/>
    <n v="30"/>
    <s v="Amor por Bogotá"/>
    <n v="1165"/>
    <s v="Promoción de la movilidad segura y prevención de la accidentalidad vial"/>
    <n v="12224000000"/>
    <n v="16035389027.228951"/>
  </r>
  <r>
    <n v="3"/>
    <s v="Bogotá positiva: para vivir mejor"/>
    <x v="1"/>
    <n v="113"/>
    <s v="Secretaría Distrital de Movilidad"/>
    <n v="1"/>
    <s v="Administración central"/>
    <n v="95"/>
    <s v="Sector Movilidad"/>
    <s v="Informacion validada por la entidad"/>
    <n v="212002745000"/>
    <n v="278104261364.15393"/>
    <n v="4"/>
    <s v="Participación"/>
    <n v="37"/>
    <s v="Ahora decidimos juntos"/>
    <n v="7253"/>
    <s v="Generar movilidad con seguridad comprometiendo al ciudadano en el conocimiento y cumplimiento de las normas de tránsito"/>
    <n v="4319000000"/>
    <n v="5665645059.6042089"/>
  </r>
  <r>
    <n v="3"/>
    <s v="Bogotá positiva: para vivir mejor"/>
    <x v="1"/>
    <n v="113"/>
    <s v="Secretaría Distrital de Movilidad"/>
    <n v="1"/>
    <s v="Administración central"/>
    <n v="95"/>
    <s v="Sector Movilidad"/>
    <s v="Informacion validada por la entidad"/>
    <n v="212002745000"/>
    <n v="278104261364.15393"/>
    <n v="6"/>
    <s v="Gestión pública efectiva y transparente"/>
    <n v="43"/>
    <s v="Servicios más cerca del ciudadano"/>
    <n v="348"/>
    <s v="Fortalecimiento a los servicios concesionados"/>
    <n v="3833796000"/>
    <n v="5029156602.6696854"/>
  </r>
  <r>
    <n v="3"/>
    <s v="Bogotá positiva: para vivir mejor"/>
    <x v="1"/>
    <n v="113"/>
    <s v="Secretaría Distrital de Movilidad"/>
    <n v="1"/>
    <s v="Administración central"/>
    <n v="95"/>
    <s v="Sector Movilidad"/>
    <s v="Informacion validada por la entidad"/>
    <n v="212002745000"/>
    <n v="278104261364.15393"/>
    <n v="6"/>
    <s v="Gestión pública efectiva y transparente"/>
    <n v="45"/>
    <s v="Comunicación al servicio de todas y todos"/>
    <n v="585"/>
    <s v="Sistema distrital de información para la movilidad"/>
    <n v="5496677000"/>
    <n v="7210516529.1248169"/>
  </r>
  <r>
    <n v="3"/>
    <s v="Bogotá positiva: para vivir mejor"/>
    <x v="1"/>
    <n v="113"/>
    <s v="Secretaría Distrital de Movilidad"/>
    <n v="1"/>
    <s v="Administración central"/>
    <n v="95"/>
    <s v="Sector Movilidad"/>
    <s v="Informacion validada por la entidad"/>
    <n v="212002745000"/>
    <n v="278104261364.15393"/>
    <n v="6"/>
    <s v="Gestión pública efectiva y transparente"/>
    <n v="49"/>
    <s v="Desarrollo institucional integral"/>
    <n v="6094"/>
    <s v="Fortalecimiento institucional"/>
    <n v="14648295000"/>
    <n v="19215568464.546196"/>
  </r>
  <r>
    <n v="3"/>
    <s v="Bogotá positiva: para vivir mejor"/>
    <x v="1"/>
    <n v="113"/>
    <s v="Secretaría Distrital de Movilidad"/>
    <n v="1"/>
    <s v="Administración central"/>
    <n v="95"/>
    <s v="Sector Movilidad"/>
    <s v="Informacion validada por la entidad"/>
    <n v="212002745000"/>
    <n v="278104261364.15393"/>
    <n v="7"/>
    <s v="Finanzas sostenibles"/>
    <n v="51"/>
    <s v="Optimización de los ingresos distritales"/>
    <n v="7132"/>
    <s v="Sustanciación de procesos, recaudo y cobro de la cartera"/>
    <n v="9014000000"/>
    <n v="11824525252.899359"/>
  </r>
  <r>
    <n v="3"/>
    <s v="Bogotá positiva: para vivir mejor"/>
    <x v="1"/>
    <n v="117"/>
    <s v="Secretaría Distrital de Desarrollo Económico"/>
    <n v="1"/>
    <s v="Administración central"/>
    <n v="89"/>
    <s v="Sector Desarrollo económico, industria y turismo"/>
    <s v="Informacion validada por la entidad"/>
    <n v="63630000000"/>
    <n v="83469552012.645477"/>
    <n v="1"/>
    <s v="Ciudad de derechos"/>
    <n v="4"/>
    <s v="Bogotá bien alimentada"/>
    <n v="442"/>
    <s v="Implementación del Plan Maestro de Abastecimiento de Alimentos y Seguridad Alimentaría de Bogota, D. C., PMASAB"/>
    <n v="9670000000"/>
    <n v="12685063145.721855"/>
  </r>
  <r>
    <n v="3"/>
    <s v="Bogotá positiva: para vivir mejor"/>
    <x v="1"/>
    <n v="117"/>
    <s v="Secretaría Distrital de Desarrollo Económico"/>
    <n v="1"/>
    <s v="Administración central"/>
    <n v="89"/>
    <s v="Sector Desarrollo económico, industria y turismo"/>
    <s v="Informacion validada por la entidad"/>
    <n v="63630000000"/>
    <n v="83469552012.645477"/>
    <n v="2"/>
    <s v="Derecho a la ciudad"/>
    <n v="21"/>
    <s v="Bogotá rural"/>
    <n v="462"/>
    <s v="Fortalecimiento de la economía campesina en la ruralidad del Distrito Capital"/>
    <n v="1000000000"/>
    <n v="1311795568.3269758"/>
  </r>
  <r>
    <n v="3"/>
    <s v="Bogotá positiva: para vivir mejor"/>
    <x v="1"/>
    <n v="117"/>
    <s v="Secretaría Distrital de Desarrollo Económico"/>
    <n v="1"/>
    <s v="Administración central"/>
    <n v="89"/>
    <s v="Sector Desarrollo económico, industria y turismo"/>
    <s v="Informacion validada por la entidad"/>
    <n v="63630000000"/>
    <n v="83469552012.645477"/>
    <n v="3"/>
    <s v="Ciudad global"/>
    <n v="33"/>
    <s v="Fomento para el desarrollo económico"/>
    <n v="411"/>
    <s v="Apoyo a iniciativas de desarrollo empresarial y formación para el trabajo"/>
    <n v="13000000000"/>
    <n v="17053342388.250683"/>
  </r>
  <r>
    <n v="3"/>
    <s v="Bogotá positiva: para vivir mejor"/>
    <x v="1"/>
    <n v="117"/>
    <s v="Secretaría Distrital de Desarrollo Económico"/>
    <n v="1"/>
    <s v="Administración central"/>
    <n v="89"/>
    <s v="Sector Desarrollo económico, industria y turismo"/>
    <s v="Informacion validada por la entidad"/>
    <n v="63630000000"/>
    <n v="83469552012.645477"/>
    <n v="3"/>
    <s v="Ciudad global"/>
    <n v="33"/>
    <s v="Fomento para el desarrollo económico"/>
    <n v="438"/>
    <s v="Estudios, incentivos y acciones regulatorias para el desarrollo económico de la ciudad y la región"/>
    <n v="2370000000"/>
    <n v="3108955496.9349327"/>
  </r>
  <r>
    <n v="3"/>
    <s v="Bogotá positiva: para vivir mejor"/>
    <x v="1"/>
    <n v="117"/>
    <s v="Secretaría Distrital de Desarrollo Económico"/>
    <n v="1"/>
    <s v="Administración central"/>
    <n v="89"/>
    <s v="Sector Desarrollo económico, industria y turismo"/>
    <s v="Informacion validada por la entidad"/>
    <n v="63630000000"/>
    <n v="83469552012.645477"/>
    <n v="3"/>
    <s v="Ciudad global"/>
    <n v="33"/>
    <s v="Fomento para el desarrollo económico"/>
    <n v="529"/>
    <s v="Promoción de oportunidades de vinculación al primer empleo"/>
    <n v="250000000"/>
    <n v="327948892.08174396"/>
  </r>
  <r>
    <n v="3"/>
    <s v="Bogotá positiva: para vivir mejor"/>
    <x v="1"/>
    <n v="117"/>
    <s v="Secretaría Distrital de Desarrollo Económico"/>
    <n v="1"/>
    <s v="Administración central"/>
    <n v="89"/>
    <s v="Sector Desarrollo económico, industria y turismo"/>
    <s v="Informacion validada por la entidad"/>
    <n v="63630000000"/>
    <n v="83469552012.645477"/>
    <n v="3"/>
    <s v="Ciudad global"/>
    <n v="33"/>
    <s v="Fomento para el desarrollo económico"/>
    <n v="530"/>
    <s v="Banca capital"/>
    <n v="21000000000"/>
    <n v="27547706934.866489"/>
  </r>
  <r>
    <n v="3"/>
    <s v="Bogotá positiva: para vivir mejor"/>
    <x v="1"/>
    <n v="117"/>
    <s v="Secretaría Distrital de Desarrollo Económico"/>
    <n v="1"/>
    <s v="Administración central"/>
    <n v="89"/>
    <s v="Sector Desarrollo económico, industria y turismo"/>
    <s v="Informacion validada por la entidad"/>
    <n v="63630000000"/>
    <n v="83469552012.645477"/>
    <n v="3"/>
    <s v="Ciudad global"/>
    <n v="34"/>
    <s v="Bogotá sociedad del conocimiento"/>
    <n v="525"/>
    <s v="Desarrollo tecnológico sostenible e innovación y modernización de las actividades productivas"/>
    <n v="3800000000"/>
    <n v="4984823159.6425076"/>
  </r>
  <r>
    <n v="3"/>
    <s v="Bogotá positiva: para vivir mejor"/>
    <x v="1"/>
    <n v="117"/>
    <s v="Secretaría Distrital de Desarrollo Económico"/>
    <n v="1"/>
    <s v="Administración central"/>
    <n v="89"/>
    <s v="Sector Desarrollo económico, industria y turismo"/>
    <s v="Informacion validada por la entidad"/>
    <n v="63630000000"/>
    <n v="83469552012.645477"/>
    <n v="3"/>
    <s v="Ciudad global"/>
    <n v="35"/>
    <s v="Bogotá competitiva e internacional"/>
    <n v="521"/>
    <s v="Ampliación, promoción y mejoramiento de la oferta exportable"/>
    <n v="1900000000"/>
    <n v="2492411579.8212538"/>
  </r>
  <r>
    <n v="3"/>
    <s v="Bogotá positiva: para vivir mejor"/>
    <x v="1"/>
    <n v="117"/>
    <s v="Secretaría Distrital de Desarrollo Económico"/>
    <n v="1"/>
    <s v="Administración central"/>
    <n v="89"/>
    <s v="Sector Desarrollo económico, industria y turismo"/>
    <s v="Informacion validada por la entidad"/>
    <n v="63630000000"/>
    <n v="83469552012.645477"/>
    <n v="3"/>
    <s v="Ciudad global"/>
    <n v="35"/>
    <s v="Bogotá competitiva e internacional"/>
    <n v="524"/>
    <s v="Bogotá centro de negocios"/>
    <n v="500000000"/>
    <n v="655897784.16348791"/>
  </r>
  <r>
    <n v="3"/>
    <s v="Bogotá positiva: para vivir mejor"/>
    <x v="1"/>
    <n v="117"/>
    <s v="Secretaría Distrital de Desarrollo Económico"/>
    <n v="1"/>
    <s v="Administración central"/>
    <n v="89"/>
    <s v="Sector Desarrollo económico, industria y turismo"/>
    <s v="Informacion validada por la entidad"/>
    <n v="63630000000"/>
    <n v="83469552012.645477"/>
    <n v="3"/>
    <s v="Ciudad global"/>
    <n v="35"/>
    <s v="Bogotá competitiva e internacional"/>
    <n v="526"/>
    <s v="Idioma extranjero para población en edad de trabajar"/>
    <n v="2500000000"/>
    <n v="3279488920.8174391"/>
  </r>
  <r>
    <n v="3"/>
    <s v="Bogotá positiva: para vivir mejor"/>
    <x v="1"/>
    <n v="117"/>
    <s v="Secretaría Distrital de Desarrollo Económico"/>
    <n v="1"/>
    <s v="Administración central"/>
    <n v="89"/>
    <s v="Sector Desarrollo económico, industria y turismo"/>
    <s v="Informacion validada por la entidad"/>
    <n v="63630000000"/>
    <n v="83469552012.645477"/>
    <n v="3"/>
    <s v="Ciudad global"/>
    <n v="35"/>
    <s v="Bogotá competitiva e internacional"/>
    <n v="528"/>
    <s v="Invest in Bogotá"/>
    <n v="1210000000"/>
    <n v="1587272637.6756411"/>
  </r>
  <r>
    <n v="3"/>
    <s v="Bogotá positiva: para vivir mejor"/>
    <x v="1"/>
    <n v="117"/>
    <s v="Secretaría Distrital de Desarrollo Económico"/>
    <n v="1"/>
    <s v="Administración central"/>
    <n v="89"/>
    <s v="Sector Desarrollo económico, industria y turismo"/>
    <s v="Informacion validada por la entidad"/>
    <n v="63630000000"/>
    <n v="83469552012.645477"/>
    <n v="5"/>
    <s v="Descentralización"/>
    <n v="40"/>
    <s v="Gestión distrital con enfoque territorial"/>
    <n v="492"/>
    <s v="Desarrollo económico local"/>
    <n v="2000000000"/>
    <n v="2623591136.6539516"/>
  </r>
  <r>
    <n v="3"/>
    <s v="Bogotá positiva: para vivir mejor"/>
    <x v="1"/>
    <n v="117"/>
    <s v="Secretaría Distrital de Desarrollo Económico"/>
    <n v="1"/>
    <s v="Administración central"/>
    <n v="89"/>
    <s v="Sector Desarrollo económico, industria y turismo"/>
    <s v="Informacion validada por la entidad"/>
    <n v="63630000000"/>
    <n v="83469552012.645477"/>
    <n v="6"/>
    <s v="Gestión pública efectiva y transparente"/>
    <n v="49"/>
    <s v="Desarrollo institucional integral"/>
    <n v="429"/>
    <s v="Fortalecimiento institucional"/>
    <n v="4430000000"/>
    <n v="5811254367.6885014"/>
  </r>
  <r>
    <n v="3"/>
    <s v="Bogotá positiva: para vivir mejor"/>
    <x v="1"/>
    <n v="118"/>
    <s v="Secretaría Distrital del Hábitat"/>
    <n v="1"/>
    <s v="Administración central"/>
    <n v="96"/>
    <s v="Sector Hábitat"/>
    <s v="Informacion validada por la entidad"/>
    <n v="80494050000"/>
    <n v="105591738066.68999"/>
    <n v="1"/>
    <s v="Ciudad de derechos"/>
    <n v="9"/>
    <s v="Derecho a un techo"/>
    <n v="487"/>
    <s v="Acciones y soluciones integrales de vivienda de interés social y prioritario"/>
    <n v="872299000"/>
    <n v="1144277962.456053"/>
  </r>
  <r>
    <n v="3"/>
    <s v="Bogotá positiva: para vivir mejor"/>
    <x v="1"/>
    <n v="118"/>
    <s v="Secretaría Distrital del Hábitat"/>
    <n v="1"/>
    <s v="Administración central"/>
    <n v="96"/>
    <s v="Sector Hábitat"/>
    <s v="Informacion validada por la entidad"/>
    <n v="80494050000"/>
    <n v="105591738066.68999"/>
    <n v="1"/>
    <s v="Ciudad de derechos"/>
    <n v="9"/>
    <s v="Derecho a un techo"/>
    <n v="644"/>
    <s v="Soluciones de vivienda para población en situación de desplazamiento"/>
    <n v="12206675000"/>
    <n v="16012662169.007689"/>
  </r>
  <r>
    <n v="3"/>
    <s v="Bogotá positiva: para vivir mejor"/>
    <x v="1"/>
    <n v="118"/>
    <s v="Secretaría Distrital del Hábitat"/>
    <n v="1"/>
    <s v="Administración central"/>
    <n v="96"/>
    <s v="Sector Hábitat"/>
    <s v="Informacion validada por la entidad"/>
    <n v="80494050000"/>
    <n v="105591738066.68999"/>
    <n v="2"/>
    <s v="Derecho a la ciudad"/>
    <n v="17"/>
    <s v="Mejoremos el barrio"/>
    <n v="435"/>
    <s v="Procesos integrales para el desarrollo de áreas de origen informal"/>
    <n v="4632601000"/>
    <n v="6077025461.6271162"/>
  </r>
  <r>
    <n v="3"/>
    <s v="Bogotá positiva: para vivir mejor"/>
    <x v="1"/>
    <n v="118"/>
    <s v="Secretaría Distrital del Hábitat"/>
    <n v="1"/>
    <s v="Administración central"/>
    <n v="96"/>
    <s v="Sector Hábitat"/>
    <s v="Informacion validada por la entidad"/>
    <n v="80494050000"/>
    <n v="105591738066.68999"/>
    <n v="2"/>
    <s v="Derecho a la ciudad"/>
    <n v="18"/>
    <s v="Transformación urbana positiva"/>
    <n v="489"/>
    <s v="Corredor ecológico y recreativo de los cerros orientales"/>
    <n v="374196000"/>
    <n v="490868654.48568106"/>
  </r>
  <r>
    <n v="3"/>
    <s v="Bogotá positiva: para vivir mejor"/>
    <x v="1"/>
    <n v="118"/>
    <s v="Secretaría Distrital del Hábitat"/>
    <n v="1"/>
    <s v="Administración central"/>
    <n v="96"/>
    <s v="Sector Hábitat"/>
    <s v="Informacion validada por la entidad"/>
    <n v="80494050000"/>
    <n v="105591738066.68999"/>
    <n v="2"/>
    <s v="Derecho a la ciudad"/>
    <n v="19"/>
    <s v="Alianzas por el hábitat"/>
    <n v="417"/>
    <s v="Control administrativo a la enajenación y arrendamiento de vivienda en el Distrito Capital"/>
    <n v="3401593000"/>
    <n v="4462194622.6520624"/>
  </r>
  <r>
    <n v="3"/>
    <s v="Bogotá positiva: para vivir mejor"/>
    <x v="1"/>
    <n v="118"/>
    <s v="Secretaría Distrital del Hábitat"/>
    <n v="1"/>
    <s v="Administración central"/>
    <n v="96"/>
    <s v="Sector Hábitat"/>
    <s v="Informacion validada por la entidad"/>
    <n v="80494050000"/>
    <n v="105591738066.68999"/>
    <n v="2"/>
    <s v="Derecho a la ciudad"/>
    <n v="19"/>
    <s v="Alianzas por el hábitat"/>
    <n v="488"/>
    <s v="Instrumentos de financiación para adquisición, construcción y mejoramiento de vivienda"/>
    <n v="48585156000"/>
    <n v="63733792327.274773"/>
  </r>
  <r>
    <n v="3"/>
    <s v="Bogotá positiva: para vivir mejor"/>
    <x v="1"/>
    <n v="118"/>
    <s v="Secretaría Distrital del Hábitat"/>
    <n v="1"/>
    <s v="Administración central"/>
    <n v="96"/>
    <s v="Sector Hábitat"/>
    <s v="Informacion validada por la entidad"/>
    <n v="80494050000"/>
    <n v="105591738066.68999"/>
    <n v="2"/>
    <s v="Derecho a la ciudad"/>
    <n v="19"/>
    <s v="Alianzas por el hábitat"/>
    <n v="490"/>
    <s v="Alianzas por el hábitat"/>
    <n v="3681862000"/>
    <n v="4829850254.7914944"/>
  </r>
  <r>
    <n v="3"/>
    <s v="Bogotá positiva: para vivir mejor"/>
    <x v="1"/>
    <n v="118"/>
    <s v="Secretaría Distrital del Hábitat"/>
    <n v="1"/>
    <s v="Administración central"/>
    <n v="96"/>
    <s v="Sector Hábitat"/>
    <s v="Informacion validada por la entidad"/>
    <n v="80494050000"/>
    <n v="105591738066.68999"/>
    <n v="6"/>
    <s v="Gestión pública efectiva y transparente"/>
    <n v="44"/>
    <s v="Ciudad digital"/>
    <n v="491"/>
    <s v="Información y comunicación del hábitat"/>
    <n v="3290307000"/>
    <n v="4316210141.0352259"/>
  </r>
  <r>
    <n v="3"/>
    <s v="Bogotá positiva: para vivir mejor"/>
    <x v="1"/>
    <n v="118"/>
    <s v="Secretaría Distrital del Hábitat"/>
    <n v="1"/>
    <s v="Administración central"/>
    <n v="96"/>
    <s v="Sector Hábitat"/>
    <s v="Informacion validada por la entidad"/>
    <n v="80494050000"/>
    <n v="105591738066.68999"/>
    <n v="6"/>
    <s v="Gestión pública efectiva y transparente"/>
    <n v="49"/>
    <s v="Desarrollo institucional integral"/>
    <n v="418"/>
    <s v="Fortalecimiento institucional"/>
    <n v="3449361000"/>
    <n v="4524856473.3599043"/>
  </r>
  <r>
    <n v="3"/>
    <s v="Bogotá positiva: para vivir mejor"/>
    <x v="1"/>
    <n v="119"/>
    <s v="Secretaría Distrital de Cultura, Recreación y Deporte"/>
    <n v="1"/>
    <s v="Administración central"/>
    <n v="93"/>
    <s v="Sector Cultura, recreación y deporte"/>
    <s v="Informacion validada por la entidad"/>
    <n v="27105098000"/>
    <n v="35556347435.468376"/>
    <n v="1"/>
    <s v="Ciudad de derechos"/>
    <n v="12"/>
    <s v="Bogotá viva"/>
    <n v="469"/>
    <s v="Concertación y formulación de las políticas públicas en recreación, deporte, actividad física y parques para Bogotá"/>
    <n v="397000000"/>
    <n v="520782840.62580937"/>
  </r>
  <r>
    <n v="3"/>
    <s v="Bogotá positiva: para vivir mejor"/>
    <x v="1"/>
    <n v="119"/>
    <s v="Secretaría Distrital de Cultura, Recreación y Deporte"/>
    <n v="1"/>
    <s v="Administración central"/>
    <n v="93"/>
    <s v="Sector Cultura, recreación y deporte"/>
    <s v="Informacion validada por la entidad"/>
    <n v="27105098000"/>
    <n v="35556347435.468376"/>
    <n v="1"/>
    <s v="Ciudad de derechos"/>
    <n v="12"/>
    <s v="Bogotá viva"/>
    <n v="470"/>
    <s v="Políticas artísticas, culturales y del patrimonio para una ciudad de derechos"/>
    <n v="5000000000"/>
    <n v="6558977841.6348782"/>
  </r>
  <r>
    <n v="3"/>
    <s v="Bogotá positiva: para vivir mejor"/>
    <x v="1"/>
    <n v="119"/>
    <s v="Secretaría Distrital de Cultura, Recreación y Deporte"/>
    <n v="1"/>
    <s v="Administración central"/>
    <n v="93"/>
    <s v="Sector Cultura, recreación y deporte"/>
    <s v="Informacion validada por la entidad"/>
    <n v="27105098000"/>
    <n v="35556347435.468376"/>
    <n v="2"/>
    <s v="Derecho a la ciudad"/>
    <n v="27"/>
    <s v="Bogotá espacio de vida"/>
    <n v="472"/>
    <s v="Construcción de escenarios y territorios culturales adecuados y próximos para la diversidad y la convivencia"/>
    <n v="9100000000"/>
    <n v="11937339671.77548"/>
  </r>
  <r>
    <n v="3"/>
    <s v="Bogotá positiva: para vivir mejor"/>
    <x v="1"/>
    <n v="119"/>
    <s v="Secretaría Distrital de Cultura, Recreación y Deporte"/>
    <n v="1"/>
    <s v="Administración central"/>
    <n v="93"/>
    <s v="Sector Cultura, recreación y deporte"/>
    <s v="Informacion validada por la entidad"/>
    <n v="27105098000"/>
    <n v="35556347435.468376"/>
    <n v="2"/>
    <s v="Derecho a la ciudad"/>
    <n v="30"/>
    <s v="Amor por Bogotá"/>
    <n v="645"/>
    <s v="Amor por Bogotá: culturas para la ciudadanía activa, la inclusión y la paz"/>
    <n v="330000000"/>
    <n v="432892537.54790193"/>
  </r>
  <r>
    <n v="3"/>
    <s v="Bogotá positiva: para vivir mejor"/>
    <x v="1"/>
    <n v="119"/>
    <s v="Secretaría Distrital de Cultura, Recreación y Deporte"/>
    <n v="1"/>
    <s v="Administración central"/>
    <n v="93"/>
    <s v="Sector Cultura, recreación y deporte"/>
    <s v="Informacion validada por la entidad"/>
    <n v="27105098000"/>
    <n v="35556347435.468376"/>
    <n v="3"/>
    <s v="Ciudad global"/>
    <n v="34"/>
    <s v="Bogotá sociedad del conocimiento"/>
    <n v="486"/>
    <s v="Apropiación de la cultura científica para todos y todas"/>
    <n v="6800000000"/>
    <n v="8920209864.6234341"/>
  </r>
  <r>
    <n v="3"/>
    <s v="Bogotá positiva: para vivir mejor"/>
    <x v="1"/>
    <n v="119"/>
    <s v="Secretaría Distrital de Cultura, Recreación y Deporte"/>
    <n v="1"/>
    <s v="Administración central"/>
    <n v="93"/>
    <s v="Sector Cultura, recreación y deporte"/>
    <s v="Informacion validada por la entidad"/>
    <n v="27105098000"/>
    <n v="35556347435.468376"/>
    <n v="4"/>
    <s v="Participación"/>
    <n v="37"/>
    <s v="Ahora decidimos juntos"/>
    <n v="646"/>
    <s v="Procesos de Participación en los campos del Arte, la Cultura y el patrimonio"/>
    <n v="200000000"/>
    <n v="262359113.66539514"/>
  </r>
  <r>
    <n v="3"/>
    <s v="Bogotá positiva: para vivir mejor"/>
    <x v="1"/>
    <n v="119"/>
    <s v="Secretaría Distrital de Cultura, Recreación y Deporte"/>
    <n v="1"/>
    <s v="Administración central"/>
    <n v="93"/>
    <s v="Sector Cultura, recreación y deporte"/>
    <s v="Informacion validada por la entidad"/>
    <n v="27105098000"/>
    <n v="35556347435.468376"/>
    <n v="6"/>
    <s v="Gestión pública efectiva y transparente"/>
    <n v="45"/>
    <s v="Comunicación al servicio de todas y todos"/>
    <n v="209"/>
    <s v="Comunicación e información del sector cultura, recreación y deporte de Bogotá"/>
    <n v="1753398000"/>
    <n v="2300099725.9133825"/>
  </r>
  <r>
    <n v="3"/>
    <s v="Bogotá positiva: para vivir mejor"/>
    <x v="1"/>
    <n v="119"/>
    <s v="Secretaría Distrital de Cultura, Recreación y Deporte"/>
    <n v="1"/>
    <s v="Administración central"/>
    <n v="93"/>
    <s v="Sector Cultura, recreación y deporte"/>
    <s v="Informacion validada por la entidad"/>
    <n v="27105098000"/>
    <n v="35556347435.468376"/>
    <n v="6"/>
    <s v="Gestión pública efectiva y transparente"/>
    <n v="45"/>
    <s v="Comunicación al servicio de todas y todos"/>
    <n v="479"/>
    <s v="Observación y reconocimiento de procesos culturales del Distrito Capital y su ciudadanía"/>
    <n v="596700000"/>
    <n v="782748415.6207062"/>
  </r>
  <r>
    <n v="3"/>
    <s v="Bogotá positiva: para vivir mejor"/>
    <x v="1"/>
    <n v="119"/>
    <s v="Secretaría Distrital de Cultura, Recreación y Deporte"/>
    <n v="1"/>
    <s v="Administración central"/>
    <n v="93"/>
    <s v="Sector Cultura, recreación y deporte"/>
    <s v="Informacion validada por la entidad"/>
    <n v="27105098000"/>
    <n v="35556347435.468376"/>
    <n v="6"/>
    <s v="Gestión pública efectiva y transparente"/>
    <n v="45"/>
    <s v="Comunicación al servicio de todas y todos"/>
    <n v="481"/>
    <s v="Desarrollo de la regulación y el control en el sector cultura, recreación y deporte"/>
    <n v="340000000"/>
    <n v="446010493.23117179"/>
  </r>
  <r>
    <n v="3"/>
    <s v="Bogotá positiva: para vivir mejor"/>
    <x v="1"/>
    <n v="119"/>
    <s v="Secretaría Distrital de Cultura, Recreación y Deporte"/>
    <n v="1"/>
    <s v="Administración central"/>
    <n v="93"/>
    <s v="Sector Cultura, recreación y deporte"/>
    <s v="Informacion validada por la entidad"/>
    <n v="27105098000"/>
    <n v="35556347435.468376"/>
    <n v="6"/>
    <s v="Gestión pública efectiva y transparente"/>
    <n v="49"/>
    <s v="Desarrollo institucional integral"/>
    <n v="480"/>
    <s v="Modernización y fortalecimiento de la infraestructura y la gestión institucional"/>
    <n v="1767000000"/>
    <n v="2317942769.2337661"/>
  </r>
  <r>
    <n v="3"/>
    <s v="Bogotá positiva: para vivir mejor"/>
    <x v="1"/>
    <n v="119"/>
    <s v="Secretaría Distrital de Cultura, Recreación y Deporte"/>
    <n v="1"/>
    <s v="Administración central"/>
    <n v="93"/>
    <s v="Sector Cultura, recreación y deporte"/>
    <s v="Informacion validada por la entidad"/>
    <n v="27105098000"/>
    <n v="35556347435.468376"/>
    <n v="6"/>
    <s v="Gestión pública efectiva y transparente"/>
    <n v="49"/>
    <s v="Desarrollo institucional integral"/>
    <n v="482"/>
    <s v="Desarrollo de procesos estratégicos para el fortalecimiento del sector cultura, recreación y deporte"/>
    <n v="821000000"/>
    <n v="1076984161.5964472"/>
  </r>
  <r>
    <n v="3"/>
    <s v="Bogotá positiva: para vivir mejor"/>
    <x v="1"/>
    <n v="120"/>
    <s v="Secretaría Distrital de Planeación"/>
    <n v="1"/>
    <s v="Administración central"/>
    <n v="88"/>
    <s v="Sector Planeación"/>
    <s v="Informacion validada por la entidad"/>
    <n v="33653527000"/>
    <n v="44146547577.172218"/>
    <n v="1"/>
    <s v="Ciudad de derechos"/>
    <n v="16"/>
    <s v="Bogotá positiva con las mujeres y la equidad de género"/>
    <n v="661"/>
    <s v="Coordinación y seguimiento a la implementación de las políticas públicas distritales de Mujeres y Equidad de Género y para la Garantía plena de los Derechos de las personas de los sectores LGBT"/>
    <n v="2045146000"/>
    <n v="2682813459.3816404"/>
  </r>
  <r>
    <n v="3"/>
    <s v="Bogotá positiva: para vivir mejor"/>
    <x v="1"/>
    <n v="120"/>
    <s v="Secretaría Distrital de Planeación"/>
    <n v="1"/>
    <s v="Administración central"/>
    <n v="88"/>
    <s v="Sector Planeación"/>
    <s v="Informacion validada por la entidad"/>
    <n v="33653527000"/>
    <n v="44146547577.172218"/>
    <n v="2"/>
    <s v="Derecho a la ciudad"/>
    <n v="28"/>
    <s v="Armonizar para ordenar"/>
    <n v="304"/>
    <s v="Implementación del Sistema Distrital de Planeación"/>
    <n v="1006208000"/>
    <n v="1319939195.2151494"/>
  </r>
  <r>
    <n v="3"/>
    <s v="Bogotá positiva: para vivir mejor"/>
    <x v="1"/>
    <n v="120"/>
    <s v="Secretaría Distrital de Planeación"/>
    <n v="1"/>
    <s v="Administración central"/>
    <n v="88"/>
    <s v="Sector Planeación"/>
    <s v="Informacion validada por la entidad"/>
    <n v="33653527000"/>
    <n v="44146547577.172218"/>
    <n v="2"/>
    <s v="Derecho a la ciudad"/>
    <n v="28"/>
    <s v="Armonizar para ordenar"/>
    <n v="660"/>
    <s v="Coordinación de los procesos de formulación de las políticas socioeconómicas y su articulación con los instrumentos de planeación, en el contexto regional"/>
    <n v="4782217000"/>
    <n v="6273291067.377924"/>
  </r>
  <r>
    <n v="3"/>
    <s v="Bogotá positiva: para vivir mejor"/>
    <x v="1"/>
    <n v="120"/>
    <s v="Secretaría Distrital de Planeación"/>
    <n v="1"/>
    <s v="Administración central"/>
    <n v="88"/>
    <s v="Sector Planeación"/>
    <s v="Informacion validada por la entidad"/>
    <n v="33653527000"/>
    <n v="44146547577.172218"/>
    <n v="2"/>
    <s v="Derecho a la ciudad"/>
    <n v="28"/>
    <s v="Armonizar para ordenar"/>
    <n v="662"/>
    <s v="Articulación, seguimiento, instrumentación a las políticas y proyectos relacionados con la planeación y gestión territorial"/>
    <n v="11588506000"/>
    <n v="15201750814.330566"/>
  </r>
  <r>
    <n v="3"/>
    <s v="Bogotá positiva: para vivir mejor"/>
    <x v="1"/>
    <n v="120"/>
    <s v="Secretaría Distrital de Planeación"/>
    <n v="1"/>
    <s v="Administración central"/>
    <n v="88"/>
    <s v="Sector Planeación"/>
    <s v="Informacion validada por la entidad"/>
    <n v="33653527000"/>
    <n v="44146547577.172218"/>
    <n v="4"/>
    <s v="Participación"/>
    <n v="38"/>
    <s v="Organizaciones y redes sociales"/>
    <n v="377"/>
    <s v="Apoyo administrativo y logístico al Consejo Territorial de Planeación Distrital"/>
    <n v="218400000"/>
    <n v="286496152.12261146"/>
  </r>
  <r>
    <n v="3"/>
    <s v="Bogotá positiva: para vivir mejor"/>
    <x v="1"/>
    <n v="120"/>
    <s v="Secretaría Distrital de Planeación"/>
    <n v="1"/>
    <s v="Administración central"/>
    <n v="88"/>
    <s v="Sector Planeación"/>
    <s v="Informacion validada por la entidad"/>
    <n v="33653527000"/>
    <n v="44146547577.172218"/>
    <n v="6"/>
    <s v="Gestión pública efectiva y transparente"/>
    <n v="46"/>
    <s v="Tecnologías de la información y comunicación al servicio de la ciudad"/>
    <n v="535"/>
    <s v="Consolidación del sistema de información integral para la planeación del Distrito -SIPD-"/>
    <n v="8537377000"/>
    <n v="11199293313.736654"/>
  </r>
  <r>
    <n v="3"/>
    <s v="Bogotá positiva: para vivir mejor"/>
    <x v="1"/>
    <n v="120"/>
    <s v="Secretaría Distrital de Planeación"/>
    <n v="1"/>
    <s v="Administración central"/>
    <n v="88"/>
    <s v="Sector Planeación"/>
    <s v="Informacion validada por la entidad"/>
    <n v="33653527000"/>
    <n v="44146547577.172218"/>
    <n v="6"/>
    <s v="Gestión pública efectiva y transparente"/>
    <n v="49"/>
    <s v="Desarrollo institucional integral"/>
    <n v="311"/>
    <s v="Calidad y fortalecimiento institucional"/>
    <n v="5475673000"/>
    <n v="7182963575.0076761"/>
  </r>
  <r>
    <n v="3"/>
    <s v="Bogotá positiva: para vivir mejor"/>
    <x v="1"/>
    <n v="122"/>
    <s v="Secretaría Distrital de Integración Social"/>
    <n v="1"/>
    <s v="Administración central"/>
    <n v="92"/>
    <s v="Sector Integración social"/>
    <s v="Informacion validada por la entidad"/>
    <n v="470204862000"/>
    <n v="616812654177.39722"/>
    <n v="1"/>
    <s v="Ciudad de derechos"/>
    <n v="4"/>
    <s v="Bogotá bien alimentada"/>
    <n v="515"/>
    <s v="Institucionalización de la política pública de seguridad alimentaria y nutricional"/>
    <n v="118300000000"/>
    <n v="155185415733.08124"/>
  </r>
  <r>
    <n v="3"/>
    <s v="Bogotá positiva: para vivir mejor"/>
    <x v="1"/>
    <n v="122"/>
    <s v="Secretaría Distrital de Integración Social"/>
    <n v="1"/>
    <s v="Administración central"/>
    <n v="92"/>
    <s v="Sector Integración social"/>
    <s v="Informacion validada por la entidad"/>
    <n v="470204862000"/>
    <n v="616812654177.39722"/>
    <n v="1"/>
    <s v="Ciudad de derechos"/>
    <n v="14"/>
    <s v="Toda la vida integralmente protegidos"/>
    <n v="495"/>
    <s v="Familias positivas: por el derecho a una vida libre de violencia y a una ciudad protectora"/>
    <n v="16600000000"/>
    <n v="21775806434.227795"/>
  </r>
  <r>
    <n v="3"/>
    <s v="Bogotá positiva: para vivir mejor"/>
    <x v="1"/>
    <n v="122"/>
    <s v="Secretaría Distrital de Integración Social"/>
    <n v="1"/>
    <s v="Administración central"/>
    <n v="92"/>
    <s v="Sector Integración social"/>
    <s v="Informacion validada por la entidad"/>
    <n v="470204862000"/>
    <n v="616812654177.39722"/>
    <n v="1"/>
    <s v="Ciudad de derechos"/>
    <n v="14"/>
    <s v="Toda la vida integralmente protegidos"/>
    <n v="496"/>
    <s v="Atención integral por la garantía de los derechos para una vejez digna en el Distrito Capital - Años Dorados"/>
    <n v="46800000000"/>
    <n v="61392032597.702454"/>
  </r>
  <r>
    <n v="3"/>
    <s v="Bogotá positiva: para vivir mejor"/>
    <x v="1"/>
    <n v="122"/>
    <s v="Secretaría Distrital de Integración Social"/>
    <n v="1"/>
    <s v="Administración central"/>
    <n v="92"/>
    <s v="Sector Integración social"/>
    <s v="Informacion validada por la entidad"/>
    <n v="470204862000"/>
    <n v="616812654177.39722"/>
    <n v="1"/>
    <s v="Ciudad de derechos"/>
    <n v="14"/>
    <s v="Toda la vida integralmente protegidos"/>
    <n v="497"/>
    <s v="Infancia y adolescencia feliz y protegida integralmente"/>
    <n v="114000000000"/>
    <n v="149544694789.27524"/>
  </r>
  <r>
    <n v="3"/>
    <s v="Bogotá positiva: para vivir mejor"/>
    <x v="1"/>
    <n v="122"/>
    <s v="Secretaría Distrital de Integración Social"/>
    <n v="1"/>
    <s v="Administración central"/>
    <n v="92"/>
    <s v="Sector Integración social"/>
    <s v="Informacion validada por la entidad"/>
    <n v="470204862000"/>
    <n v="616812654177.39722"/>
    <n v="1"/>
    <s v="Ciudad de derechos"/>
    <n v="14"/>
    <s v="Toda la vida integralmente protegidos"/>
    <n v="500"/>
    <s v="Jóvenes visibles y con derechos"/>
    <n v="5400000000"/>
    <n v="7083696068.9656687"/>
  </r>
  <r>
    <n v="3"/>
    <s v="Bogotá positiva: para vivir mejor"/>
    <x v="1"/>
    <n v="122"/>
    <s v="Secretaría Distrital de Integración Social"/>
    <n v="1"/>
    <s v="Administración central"/>
    <n v="92"/>
    <s v="Sector Integración social"/>
    <s v="Informacion validada por la entidad"/>
    <n v="470204862000"/>
    <n v="616812654177.39722"/>
    <n v="1"/>
    <s v="Ciudad de derechos"/>
    <n v="14"/>
    <s v="Toda la vida integralmente protegidos"/>
    <n v="501"/>
    <s v="Adultez con oportunidades"/>
    <n v="33000000000"/>
    <n v="43289253754.790192"/>
  </r>
  <r>
    <n v="3"/>
    <s v="Bogotá positiva: para vivir mejor"/>
    <x v="1"/>
    <n v="122"/>
    <s v="Secretaría Distrital de Integración Social"/>
    <n v="1"/>
    <s v="Administración central"/>
    <n v="92"/>
    <s v="Sector Integración social"/>
    <s v="Informacion validada por la entidad"/>
    <n v="470204862000"/>
    <n v="616812654177.39722"/>
    <n v="3"/>
    <s v="Ciudad global"/>
    <n v="34"/>
    <s v="Bogotá sociedad del conocimiento"/>
    <n v="517"/>
    <s v="Investigación y desarrollo para la generación de conocimiento social y fortalecimiento de la innovación tecnológica"/>
    <n v="4604862000"/>
    <n v="6040637564.3572941"/>
  </r>
  <r>
    <n v="3"/>
    <s v="Bogotá positiva: para vivir mejor"/>
    <x v="1"/>
    <n v="122"/>
    <s v="Secretaría Distrital de Integración Social"/>
    <n v="1"/>
    <s v="Administración central"/>
    <n v="92"/>
    <s v="Sector Integración social"/>
    <s v="Informacion validada por la entidad"/>
    <n v="470204862000"/>
    <n v="616812654177.39722"/>
    <n v="4"/>
    <s v="Participación"/>
    <n v="38"/>
    <s v="Organizaciones y redes sociales"/>
    <n v="504"/>
    <s v="Participación y redes sociales para escuchar las voces rurales y urbanas para la restitución y garantía de los derechos"/>
    <n v="2050000000"/>
    <n v="2689180915.0703001"/>
  </r>
  <r>
    <n v="3"/>
    <s v="Bogotá positiva: para vivir mejor"/>
    <x v="1"/>
    <n v="122"/>
    <s v="Secretaría Distrital de Integración Social"/>
    <n v="1"/>
    <s v="Administración central"/>
    <n v="92"/>
    <s v="Sector Integración social"/>
    <s v="Informacion validada por la entidad"/>
    <n v="470204862000"/>
    <n v="616812654177.39722"/>
    <n v="4"/>
    <s v="Participación"/>
    <n v="39"/>
    <s v="Control social al alcance de todas y todos"/>
    <n v="516"/>
    <s v="Sistema de gestión de calidad integral de servicios sociales en el Distrito para la garantía de los derechos"/>
    <n v="1950000000"/>
    <n v="2558001358.2376027"/>
  </r>
  <r>
    <n v="3"/>
    <s v="Bogotá positiva: para vivir mejor"/>
    <x v="1"/>
    <n v="122"/>
    <s v="Secretaría Distrital de Integración Social"/>
    <n v="1"/>
    <s v="Administración central"/>
    <n v="92"/>
    <s v="Sector Integración social"/>
    <s v="Informacion validada por la entidad"/>
    <n v="470204862000"/>
    <n v="616812654177.39722"/>
    <n v="5"/>
    <s v="Descentralización"/>
    <n v="40"/>
    <s v="Gestión distrital con enfoque territorial"/>
    <n v="511"/>
    <s v="Fortalecimiento de la gestión integral local"/>
    <n v="5000000000"/>
    <n v="6558977841.6348782"/>
  </r>
  <r>
    <n v="3"/>
    <s v="Bogotá positiva: para vivir mejor"/>
    <x v="1"/>
    <n v="122"/>
    <s v="Secretaría Distrital de Integración Social"/>
    <n v="1"/>
    <s v="Administración central"/>
    <n v="92"/>
    <s v="Sector Integración social"/>
    <s v="Informacion validada por la entidad"/>
    <n v="470204862000"/>
    <n v="616812654177.39722"/>
    <n v="6"/>
    <s v="Gestión pública efectiva y transparente"/>
    <n v="49"/>
    <s v="Desarrollo institucional integral"/>
    <n v="512"/>
    <s v="Apoyo a la gestión y fortalecimiento del talento humano"/>
    <n v="70000000000"/>
    <n v="91825689782.88829"/>
  </r>
  <r>
    <n v="3"/>
    <s v="Bogotá positiva: para vivir mejor"/>
    <x v="1"/>
    <n v="122"/>
    <s v="Secretaría Distrital de Integración Social"/>
    <n v="1"/>
    <s v="Administración central"/>
    <n v="92"/>
    <s v="Sector Integración social"/>
    <s v="Informacion validada por la entidad"/>
    <n v="470204862000"/>
    <n v="616812654177.39722"/>
    <n v="6"/>
    <s v="Gestión pública efectiva y transparente"/>
    <n v="49"/>
    <s v="Desarrollo institucional integral"/>
    <n v="514"/>
    <s v="Fortalecimiento de la gestión institucional"/>
    <n v="52500000000"/>
    <n v="68869267337.166214"/>
  </r>
  <r>
    <n v="3"/>
    <s v="Bogotá positiva: para vivir mejor"/>
    <x v="1"/>
    <n v="125"/>
    <s v="Departamento Administrativo del Servicio Civil Distrital"/>
    <n v="1"/>
    <s v="Administración central"/>
    <n v="85"/>
    <s v="Sector Gestión pública"/>
    <s v="Informacion validada por la entidad"/>
    <n v="2200000000"/>
    <n v="2885950250.3193469"/>
    <n v="6"/>
    <s v="Gestión pública efectiva y transparente"/>
    <n v="49"/>
    <s v="Desarrollo institucional integral"/>
    <n v="194"/>
    <s v="Adecuación y fortalecimiento de la infraestructura física y tecnológica del DASC"/>
    <n v="140000000"/>
    <n v="183651379.56577659"/>
  </r>
  <r>
    <n v="3"/>
    <s v="Bogotá positiva: para vivir mejor"/>
    <x v="1"/>
    <n v="125"/>
    <s v="Departamento Administrativo del Servicio Civil Distrital"/>
    <n v="1"/>
    <s v="Administración central"/>
    <n v="85"/>
    <s v="Sector Gestión pública"/>
    <s v="Informacion validada por la entidad"/>
    <n v="2200000000"/>
    <n v="2885950250.3193469"/>
    <n v="6"/>
    <s v="Gestión pública efectiva y transparente"/>
    <n v="49"/>
    <s v="Desarrollo institucional integral"/>
    <n v="197"/>
    <s v="Fortalecimiento de una cultura ética y solidaria de los servidores públicos distritales"/>
    <n v="2060000000"/>
    <n v="2702298870.7535701"/>
  </r>
  <r>
    <n v="3"/>
    <s v="Bogotá positiva: para vivir mejor"/>
    <x v="1"/>
    <n v="126"/>
    <s v="Secretaría Distrital de Ambiente"/>
    <n v="1"/>
    <s v="Administración central"/>
    <n v="94"/>
    <s v="Sector Ambiente"/>
    <s v="Informacion validada por la entidad"/>
    <n v="59880181000"/>
    <n v="78550556066.417175"/>
    <n v="1"/>
    <s v="Ciudad de derechos"/>
    <n v="6"/>
    <s v="Educación de calidad y pertinencia para vivir mejor"/>
    <n v="303"/>
    <s v="Gestión para el desarrollo de la política distrital de educación ambiental"/>
    <n v="2729093000"/>
    <n v="3580012102.9521713"/>
  </r>
  <r>
    <n v="3"/>
    <s v="Bogotá positiva: para vivir mejor"/>
    <x v="1"/>
    <n v="126"/>
    <s v="Secretaría Distrital de Ambiente"/>
    <n v="1"/>
    <s v="Administración central"/>
    <n v="94"/>
    <s v="Sector Ambiente"/>
    <s v="Informacion validada por la entidad"/>
    <n v="59880181000"/>
    <n v="78550556066.417175"/>
    <n v="1"/>
    <s v="Ciudad de derechos"/>
    <n v="10"/>
    <s v="En Bogotá se vive un mejor ambiente"/>
    <n v="549"/>
    <s v="Conservación de la biodiversidad y de los ecosistemas del Distrito Capital"/>
    <n v="2995457000"/>
    <n v="3929427217.7140179"/>
  </r>
  <r>
    <n v="3"/>
    <s v="Bogotá positiva: para vivir mejor"/>
    <x v="1"/>
    <n v="126"/>
    <s v="Secretaría Distrital de Ambiente"/>
    <n v="1"/>
    <s v="Administración central"/>
    <n v="94"/>
    <s v="Sector Ambiente"/>
    <s v="Informacion validada por la entidad"/>
    <n v="59880181000"/>
    <n v="78550556066.417175"/>
    <n v="1"/>
    <s v="Ciudad de derechos"/>
    <n v="10"/>
    <s v="En Bogotá se vive un mejor ambiente"/>
    <n v="569"/>
    <s v="Control ambiental e investigación de los recursos flora y fauna silvestre"/>
    <n v="3449609000"/>
    <n v="4525181798.6608505"/>
  </r>
  <r>
    <n v="3"/>
    <s v="Bogotá positiva: para vivir mejor"/>
    <x v="1"/>
    <n v="126"/>
    <s v="Secretaría Distrital de Ambiente"/>
    <n v="1"/>
    <s v="Administración central"/>
    <n v="94"/>
    <s v="Sector Ambiente"/>
    <s v="Informacion validada por la entidad"/>
    <n v="59880181000"/>
    <n v="78550556066.417175"/>
    <n v="1"/>
    <s v="Ciudad de derechos"/>
    <n v="10"/>
    <s v="En Bogotá se vive un mejor ambiente"/>
    <n v="574"/>
    <s v="Control de deterioro ambiental en los componentes aire y paisaje"/>
    <n v="9343637000"/>
    <n v="12256941608.655958"/>
  </r>
  <r>
    <n v="3"/>
    <s v="Bogotá positiva: para vivir mejor"/>
    <x v="1"/>
    <n v="126"/>
    <s v="Secretaría Distrital de Ambiente"/>
    <n v="1"/>
    <s v="Administración central"/>
    <n v="94"/>
    <s v="Sector Ambiente"/>
    <s v="Informacion validada por la entidad"/>
    <n v="59880181000"/>
    <n v="78550556066.417175"/>
    <n v="1"/>
    <s v="Ciudad de derechos"/>
    <n v="10"/>
    <s v="En Bogotá se vive un mejor ambiente"/>
    <n v="578"/>
    <s v="Instrumentos de control ambiental a megaproyectos"/>
    <n v="2508237000"/>
    <n v="3290294180.9137483"/>
  </r>
  <r>
    <n v="3"/>
    <s v="Bogotá positiva: para vivir mejor"/>
    <x v="1"/>
    <n v="126"/>
    <s v="Secretaría Distrital de Ambiente"/>
    <n v="1"/>
    <s v="Administración central"/>
    <n v="94"/>
    <s v="Sector Ambiente"/>
    <s v="Informacion validada por la entidad"/>
    <n v="59880181000"/>
    <n v="78550556066.417175"/>
    <n v="2"/>
    <s v="Derecho a la ciudad"/>
    <n v="18"/>
    <s v="Transformación urbana positiva"/>
    <n v="577"/>
    <s v="Manejo ambiental de territorios en riesgo de expansión en Bogotá D. C."/>
    <n v="2239570000"/>
    <n v="2937858000.9580445"/>
  </r>
  <r>
    <n v="3"/>
    <s v="Bogotá positiva: para vivir mejor"/>
    <x v="1"/>
    <n v="126"/>
    <s v="Secretaría Distrital de Ambiente"/>
    <n v="1"/>
    <s v="Administración central"/>
    <n v="94"/>
    <s v="Sector Ambiente"/>
    <s v="Informacion validada por la entidad"/>
    <n v="59880181000"/>
    <n v="78550556066.417175"/>
    <n v="2"/>
    <s v="Derecho a la ciudad"/>
    <n v="20"/>
    <s v="Ambiente vital"/>
    <n v="296"/>
    <s v="Manejo de ecosistemas y áreas protegidas del Distrito Capital"/>
    <n v="5234815000"/>
    <n v="6867007118.0115776"/>
  </r>
  <r>
    <n v="3"/>
    <s v="Bogotá positiva: para vivir mejor"/>
    <x v="1"/>
    <n v="126"/>
    <s v="Secretaría Distrital de Ambiente"/>
    <n v="1"/>
    <s v="Administración central"/>
    <n v="94"/>
    <s v="Sector Ambiente"/>
    <s v="Informacion validada por la entidad"/>
    <n v="59880181000"/>
    <n v="78550556066.417175"/>
    <n v="2"/>
    <s v="Derecho a la ciudad"/>
    <n v="20"/>
    <s v="Ambiente vital"/>
    <n v="565"/>
    <s v="Gestión ambiental para el desarrollo sostenible en el sector rural del Distrito Capital"/>
    <n v="1845249000"/>
    <n v="2420589460.6597834"/>
  </r>
  <r>
    <n v="3"/>
    <s v="Bogotá positiva: para vivir mejor"/>
    <x v="1"/>
    <n v="126"/>
    <s v="Secretaría Distrital de Ambiente"/>
    <n v="1"/>
    <s v="Administración central"/>
    <n v="94"/>
    <s v="Sector Ambiente"/>
    <s v="Informacion validada por la entidad"/>
    <n v="59880181000"/>
    <n v="78550556066.417175"/>
    <n v="2"/>
    <s v="Derecho a la ciudad"/>
    <n v="20"/>
    <s v="Ambiente vital"/>
    <n v="567"/>
    <s v="Planeación y gestión ambiental en el Distrito Capital"/>
    <n v="3267134000"/>
    <n v="4285811902.3303857"/>
  </r>
  <r>
    <n v="3"/>
    <s v="Bogotá positiva: para vivir mejor"/>
    <x v="1"/>
    <n v="126"/>
    <s v="Secretaría Distrital de Ambiente"/>
    <n v="1"/>
    <s v="Administración central"/>
    <n v="94"/>
    <s v="Sector Ambiente"/>
    <s v="Informacion validada por la entidad"/>
    <n v="59880181000"/>
    <n v="78550556066.417175"/>
    <n v="2"/>
    <s v="Derecho a la ciudad"/>
    <n v="20"/>
    <s v="Ambiente vital"/>
    <n v="572"/>
    <s v="Control a los factores que impactan la calidad del ambiente urbano"/>
    <n v="8292368000"/>
    <n v="10877891593.336428"/>
  </r>
  <r>
    <n v="3"/>
    <s v="Bogotá positiva: para vivir mejor"/>
    <x v="1"/>
    <n v="126"/>
    <s v="Secretaría Distrital de Ambiente"/>
    <n v="1"/>
    <s v="Administración central"/>
    <n v="94"/>
    <s v="Sector Ambiente"/>
    <s v="Informacion validada por la entidad"/>
    <n v="59880181000"/>
    <n v="78550556066.417175"/>
    <n v="3"/>
    <s v="Ciudad global"/>
    <n v="32"/>
    <s v="Región Capital"/>
    <n v="568"/>
    <s v="Componente ambiental en la construcción de la región capital"/>
    <n v="945840000"/>
    <n v="1240748720.3463867"/>
  </r>
  <r>
    <n v="3"/>
    <s v="Bogotá positiva: para vivir mejor"/>
    <x v="1"/>
    <n v="126"/>
    <s v="Secretaría Distrital de Ambiente"/>
    <n v="1"/>
    <s v="Administración central"/>
    <n v="94"/>
    <s v="Sector Ambiente"/>
    <s v="Informacion validada por la entidad"/>
    <n v="59880181000"/>
    <n v="78550556066.417175"/>
    <n v="4"/>
    <s v="Participación"/>
    <n v="37"/>
    <s v="Ahora decidimos juntos"/>
    <n v="285"/>
    <s v="Gestión ambiental participativa y territorial"/>
    <n v="1012564000"/>
    <n v="1328276967.847436"/>
  </r>
  <r>
    <n v="3"/>
    <s v="Bogotá positiva: para vivir mejor"/>
    <x v="1"/>
    <n v="126"/>
    <s v="Secretaría Distrital de Ambiente"/>
    <n v="1"/>
    <s v="Administración central"/>
    <n v="94"/>
    <s v="Sector Ambiente"/>
    <s v="Informacion validada por la entidad"/>
    <n v="59880181000"/>
    <n v="78550556066.417175"/>
    <n v="5"/>
    <s v="Descentralización"/>
    <n v="42"/>
    <s v="Gestión e implementación de la política de descentralización y desconcentración"/>
    <n v="573"/>
    <s v="Procesos de descentralización y desconcentración del sector ambiente en las localidades"/>
    <n v="668000000"/>
    <n v="876279439.6424197"/>
  </r>
  <r>
    <n v="3"/>
    <s v="Bogotá positiva: para vivir mejor"/>
    <x v="1"/>
    <n v="126"/>
    <s v="Secretaría Distrital de Ambiente"/>
    <n v="1"/>
    <s v="Administración central"/>
    <n v="94"/>
    <s v="Sector Ambiente"/>
    <s v="Informacion validada por la entidad"/>
    <n v="59880181000"/>
    <n v="78550556066.417175"/>
    <n v="6"/>
    <s v="Gestión pública efectiva y transparente"/>
    <n v="45"/>
    <s v="Comunicación al servicio de todas y todos"/>
    <n v="576"/>
    <s v="Comunicación transparente al servicio de los ciudadanos para la formación de una cultura ambiental"/>
    <n v="2038132000"/>
    <n v="2673612525.2653947"/>
  </r>
  <r>
    <n v="3"/>
    <s v="Bogotá positiva: para vivir mejor"/>
    <x v="1"/>
    <n v="126"/>
    <s v="Secretaría Distrital de Ambiente"/>
    <n v="1"/>
    <s v="Administración central"/>
    <n v="94"/>
    <s v="Sector Ambiente"/>
    <s v="Informacion validada por la entidad"/>
    <n v="59880181000"/>
    <n v="78550556066.417175"/>
    <n v="6"/>
    <s v="Gestión pública efectiva y transparente"/>
    <n v="49"/>
    <s v="Desarrollo institucional integral"/>
    <n v="321"/>
    <s v="Planeación y fortalecimiento de la gestión institucional"/>
    <n v="8376604000"/>
    <n v="10988392004.830017"/>
  </r>
  <r>
    <n v="3"/>
    <s v="Bogotá positiva: para vivir mejor"/>
    <x v="1"/>
    <n v="126"/>
    <s v="Secretaría Distrital de Ambiente"/>
    <n v="1"/>
    <s v="Administración central"/>
    <n v="94"/>
    <s v="Sector Ambiente"/>
    <s v="Informacion validada por la entidad"/>
    <n v="59880181000"/>
    <n v="78550556066.417175"/>
    <n v="6"/>
    <s v="Gestión pública efectiva y transparente"/>
    <n v="49"/>
    <s v="Desarrollo institucional integral"/>
    <n v="575"/>
    <s v="Gestión legal ambiental para el Distrito Capital"/>
    <n v="4933872000"/>
    <n v="6472231424.2925539"/>
  </r>
  <r>
    <n v="3"/>
    <s v="Bogotá positiva: para vivir mejor"/>
    <x v="1"/>
    <n v="127"/>
    <s v="Departamento Administrativo de la Defensoría del Espacio Público"/>
    <n v="1"/>
    <s v="Administración central"/>
    <n v="86"/>
    <s v="Sector Gobierno, seguridad y convivencia"/>
    <s v="Informacion validada por la entidad"/>
    <n v="8110000000"/>
    <n v="10638662059.131773"/>
    <n v="2"/>
    <s v="Derecho a la ciudad"/>
    <n v="26"/>
    <s v="Espacio público como lugar de conciliación de derechos"/>
    <n v="589"/>
    <s v="Fortalecimiento de la defensa judicial"/>
    <n v="580000000"/>
    <n v="760841429.62964606"/>
  </r>
  <r>
    <n v="3"/>
    <s v="Bogotá positiva: para vivir mejor"/>
    <x v="1"/>
    <n v="127"/>
    <s v="Departamento Administrativo de la Defensoría del Espacio Público"/>
    <n v="1"/>
    <s v="Administración central"/>
    <n v="86"/>
    <s v="Sector Gobierno, seguridad y convivencia"/>
    <s v="Informacion validada por la entidad"/>
    <n v="8110000000"/>
    <n v="10638662059.131773"/>
    <n v="2"/>
    <s v="Derecho a la ciudad"/>
    <n v="26"/>
    <s v="Espacio público como lugar de conciliación de derechos"/>
    <n v="590"/>
    <s v="Pacto ético sobre el espacio público"/>
    <n v="140000000"/>
    <n v="183651379.56577659"/>
  </r>
  <r>
    <n v="3"/>
    <s v="Bogotá positiva: para vivir mejor"/>
    <x v="1"/>
    <n v="127"/>
    <s v="Departamento Administrativo de la Defensoría del Espacio Público"/>
    <n v="1"/>
    <s v="Administración central"/>
    <n v="86"/>
    <s v="Sector Gobierno, seguridad y convivencia"/>
    <s v="Informacion validada por la entidad"/>
    <n v="8110000000"/>
    <n v="10638662059.131773"/>
    <n v="2"/>
    <s v="Derecho a la ciudad"/>
    <n v="26"/>
    <s v="Espacio público como lugar de conciliación de derechos"/>
    <n v="591"/>
    <s v="Sostenibilidad y gestión concertada de espacios públicos"/>
    <n v="1584000000"/>
    <n v="2077884180.2299297"/>
  </r>
  <r>
    <n v="3"/>
    <s v="Bogotá positiva: para vivir mejor"/>
    <x v="1"/>
    <n v="127"/>
    <s v="Departamento Administrativo de la Defensoría del Espacio Público"/>
    <n v="1"/>
    <s v="Administración central"/>
    <n v="86"/>
    <s v="Sector Gobierno, seguridad y convivencia"/>
    <s v="Informacion validada por la entidad"/>
    <n v="8110000000"/>
    <n v="10638662059.131773"/>
    <n v="2"/>
    <s v="Derecho a la ciudad"/>
    <n v="26"/>
    <s v="Espacio público como lugar de conciliación de derechos"/>
    <n v="7227"/>
    <s v="Saneamiento integral de la propiedad inmobiliaria distrital"/>
    <n v="2115000000"/>
    <n v="2774447627.0115538"/>
  </r>
  <r>
    <n v="3"/>
    <s v="Bogotá positiva: para vivir mejor"/>
    <x v="1"/>
    <n v="127"/>
    <s v="Departamento Administrativo de la Defensoría del Espacio Público"/>
    <n v="1"/>
    <s v="Administración central"/>
    <n v="86"/>
    <s v="Sector Gobierno, seguridad y convivencia"/>
    <s v="Informacion validada por la entidad"/>
    <n v="8110000000"/>
    <n v="10638662059.131773"/>
    <n v="2"/>
    <s v="Derecho a la ciudad"/>
    <n v="30"/>
    <s v="Amor por Bogotá"/>
    <n v="7229"/>
    <s v="Escuela y observatorio del espacio público"/>
    <n v="1145000000"/>
    <n v="1502005925.7343872"/>
  </r>
  <r>
    <n v="3"/>
    <s v="Bogotá positiva: para vivir mejor"/>
    <x v="1"/>
    <n v="127"/>
    <s v="Departamento Administrativo de la Defensoría del Espacio Público"/>
    <n v="1"/>
    <s v="Administración central"/>
    <n v="86"/>
    <s v="Sector Gobierno, seguridad y convivencia"/>
    <s v="Informacion validada por la entidad"/>
    <n v="8110000000"/>
    <n v="10638662059.131773"/>
    <n v="5"/>
    <s v="Descentralización"/>
    <n v="41"/>
    <s v="Localidades efectivas"/>
    <n v="7400"/>
    <s v="Apoyo, asistencia y asesoría en la gestión del espacio público"/>
    <n v="590000000"/>
    <n v="773959385.31291556"/>
  </r>
  <r>
    <n v="3"/>
    <s v="Bogotá positiva: para vivir mejor"/>
    <x v="1"/>
    <n v="127"/>
    <s v="Departamento Administrativo de la Defensoría del Espacio Público"/>
    <n v="1"/>
    <s v="Administración central"/>
    <n v="86"/>
    <s v="Sector Gobierno, seguridad y convivencia"/>
    <s v="Informacion validada por la entidad"/>
    <n v="8110000000"/>
    <n v="10638662059.131773"/>
    <n v="6"/>
    <s v="Gestión pública efectiva y transparente"/>
    <n v="46"/>
    <s v="Tecnologías de la información y comunicación al servicio de la ciudad"/>
    <n v="333"/>
    <s v="Sistema de información de la propiedad inmobiliaria"/>
    <n v="609000000"/>
    <n v="798883501.11112821"/>
  </r>
  <r>
    <n v="3"/>
    <s v="Bogotá positiva: para vivir mejor"/>
    <x v="1"/>
    <n v="127"/>
    <s v="Departamento Administrativo de la Defensoría del Espacio Público"/>
    <n v="1"/>
    <s v="Administración central"/>
    <n v="86"/>
    <s v="Sector Gobierno, seguridad y convivencia"/>
    <s v="Informacion validada por la entidad"/>
    <n v="8110000000"/>
    <n v="10638662059.131773"/>
    <n v="6"/>
    <s v="Gestión pública efectiva y transparente"/>
    <n v="48"/>
    <s v="Gestión documental integral"/>
    <n v="587"/>
    <s v="Centro de documentación y consulta del DADEP"/>
    <n v="109000000"/>
    <n v="142985716.94764036"/>
  </r>
  <r>
    <n v="3"/>
    <s v="Bogotá positiva: para vivir mejor"/>
    <x v="1"/>
    <n v="127"/>
    <s v="Departamento Administrativo de la Defensoría del Espacio Público"/>
    <n v="1"/>
    <s v="Administración central"/>
    <n v="86"/>
    <s v="Sector Gobierno, seguridad y convivencia"/>
    <s v="Informacion validada por la entidad"/>
    <n v="8110000000"/>
    <n v="10638662059.131773"/>
    <n v="6"/>
    <s v="Gestión pública efectiva y transparente"/>
    <n v="49"/>
    <s v="Desarrollo institucional integral"/>
    <n v="332"/>
    <s v="Fortalecimiento institucional"/>
    <n v="210000000"/>
    <n v="275477069.34866488"/>
  </r>
  <r>
    <n v="3"/>
    <s v="Bogotá positiva: para vivir mejor"/>
    <x v="1"/>
    <n v="127"/>
    <s v="Departamento Administrativo de la Defensoría del Espacio Público"/>
    <n v="1"/>
    <s v="Administración central"/>
    <n v="86"/>
    <s v="Sector Gobierno, seguridad y convivencia"/>
    <s v="Informacion validada por la entidad"/>
    <n v="8110000000"/>
    <n v="10638662059.131773"/>
    <n v="6"/>
    <s v="Gestión pública efectiva y transparente"/>
    <n v="49"/>
    <s v="Desarrollo institucional integral"/>
    <n v="7401"/>
    <s v="Gestión social y administrativa del patrimonio inmobiliario"/>
    <n v="1028000000"/>
    <n v="1348525844.2401311"/>
  </r>
  <r>
    <n v="3"/>
    <s v="Bogotá positiva: para vivir mejor"/>
    <x v="1"/>
    <n v="131"/>
    <s v="Unidad Administrativa Especial Cuerpo Oficial de Bomberos"/>
    <n v="1"/>
    <s v="Administración central"/>
    <n v="86"/>
    <s v="Sector Gobierno, seguridad y convivencia"/>
    <s v="Informacion validada por la entidad"/>
    <n v="30161784000"/>
    <n v="39566094584.035484"/>
    <n v="2"/>
    <s v="Derecho a la ciudad"/>
    <n v="31"/>
    <s v="Bogotá responsable ante el riesgo y las emergencias"/>
    <n v="412"/>
    <s v="Modernización Cuerpo Oficial de Bomberos"/>
    <n v="30161784000"/>
    <n v="39566094584.035484"/>
  </r>
  <r>
    <n v="3"/>
    <s v="Bogotá positiva: para vivir mejor"/>
    <x v="1"/>
    <n v="200"/>
    <s v="Instituto para la Economía Social"/>
    <n v="2"/>
    <s v="Establecimientos públicos"/>
    <n v="89"/>
    <s v="Sector Desarrollo económico, industria y turismo"/>
    <s v="Informacion validada por la entidad"/>
    <n v="48541000000"/>
    <n v="63675868682.159721"/>
    <n v="1"/>
    <s v="Ciudad de derechos"/>
    <n v="4"/>
    <s v="Bogotá bien alimentada"/>
    <n v="431"/>
    <s v="Desarrollo de redes de abastecimiento y administración de plazas de mercado distritales"/>
    <n v="7011976000"/>
    <n v="9198279042.0151138"/>
  </r>
  <r>
    <n v="3"/>
    <s v="Bogotá positiva: para vivir mejor"/>
    <x v="1"/>
    <n v="200"/>
    <s v="Instituto para la Economía Social"/>
    <n v="2"/>
    <s v="Establecimientos públicos"/>
    <n v="89"/>
    <s v="Sector Desarrollo económico, industria y turismo"/>
    <s v="Informacion validada por la entidad"/>
    <n v="48541000000"/>
    <n v="63675868682.159721"/>
    <n v="1"/>
    <s v="Ciudad de derechos"/>
    <n v="5"/>
    <s v="Alternativas productivas para la generación de ingresos para poblaciones vulnerables"/>
    <n v="414"/>
    <s v="Misión Bogotá: formando para el futuro"/>
    <n v="15861892000"/>
    <n v="20807559630.881107"/>
  </r>
  <r>
    <n v="3"/>
    <s v="Bogotá positiva: para vivir mejor"/>
    <x v="1"/>
    <n v="200"/>
    <s v="Instituto para la Economía Social"/>
    <n v="2"/>
    <s v="Establecimientos públicos"/>
    <n v="89"/>
    <s v="Sector Desarrollo económico, industria y turismo"/>
    <s v="Informacion validada por la entidad"/>
    <n v="48541000000"/>
    <n v="63675868682.159721"/>
    <n v="1"/>
    <s v="Ciudad de derechos"/>
    <n v="5"/>
    <s v="Alternativas productivas para la generación de ingresos para poblaciones vulnerables"/>
    <n v="604"/>
    <s v="Formación y capacitación para el empleo de población informal y vulnerable"/>
    <n v="2188591000"/>
    <n v="2870983974.6803031"/>
  </r>
  <r>
    <n v="3"/>
    <s v="Bogotá positiva: para vivir mejor"/>
    <x v="1"/>
    <n v="200"/>
    <s v="Instituto para la Economía Social"/>
    <n v="2"/>
    <s v="Establecimientos públicos"/>
    <n v="89"/>
    <s v="Sector Desarrollo económico, industria y turismo"/>
    <s v="Informacion validada por la entidad"/>
    <n v="48541000000"/>
    <n v="63675868682.159721"/>
    <n v="1"/>
    <s v="Ciudad de derechos"/>
    <n v="5"/>
    <s v="Alternativas productivas para la generación de ingresos para poblaciones vulnerables"/>
    <n v="609"/>
    <s v="Apoyo al emprendimiento empresarial en el sector informal y en poblaciones específicas"/>
    <n v="3138532000"/>
    <n v="4117112368.6523995"/>
  </r>
  <r>
    <n v="3"/>
    <s v="Bogotá positiva: para vivir mejor"/>
    <x v="1"/>
    <n v="200"/>
    <s v="Instituto para la Economía Social"/>
    <n v="2"/>
    <s v="Establecimientos públicos"/>
    <n v="89"/>
    <s v="Sector Desarrollo económico, industria y turismo"/>
    <s v="Informacion validada por la entidad"/>
    <n v="48541000000"/>
    <n v="63675868682.159721"/>
    <n v="1"/>
    <s v="Ciudad de derechos"/>
    <n v="5"/>
    <s v="Alternativas productivas para la generación de ingresos para poblaciones vulnerables"/>
    <n v="7081"/>
    <s v="Organización y regulación de actividades comerciales informales, desarrolladas en el espacio público"/>
    <n v="17884811000"/>
    <n v="23461215810.165543"/>
  </r>
  <r>
    <n v="3"/>
    <s v="Bogotá positiva: para vivir mejor"/>
    <x v="1"/>
    <n v="200"/>
    <s v="Instituto para la Economía Social"/>
    <n v="2"/>
    <s v="Establecimientos públicos"/>
    <n v="89"/>
    <s v="Sector Desarrollo económico, industria y turismo"/>
    <s v="Informacion validada por la entidad"/>
    <n v="48541000000"/>
    <n v="63675868682.159721"/>
    <n v="6"/>
    <s v="Gestión pública efectiva y transparente"/>
    <n v="49"/>
    <s v="Desarrollo institucional integral"/>
    <n v="611"/>
    <s v="Fortalecimiento institucional"/>
    <n v="2455198000"/>
    <n v="3220717855.7652535"/>
  </r>
  <r>
    <n v="3"/>
    <s v="Bogotá positiva: para vivir mejor"/>
    <x v="1"/>
    <n v="201"/>
    <s v="Secretaría Distrital de Salud / Fondo Financiero Distrital de Salud"/>
    <n v="2"/>
    <s v="Establecimientos públicos"/>
    <n v="91"/>
    <s v="Sector Salud"/>
    <s v="Informacion validada por la entidad"/>
    <n v="1489318260000"/>
    <n v="1953681093296.4424"/>
    <n v="1"/>
    <s v="Ciudad de derechos"/>
    <n v="1"/>
    <s v="Bogotá sana"/>
    <n v="623"/>
    <s v="Salud a su casa"/>
    <n v="28000000000"/>
    <n v="36730275913.155319"/>
  </r>
  <r>
    <n v="3"/>
    <s v="Bogotá positiva: para vivir mejor"/>
    <x v="1"/>
    <n v="201"/>
    <s v="Secretaría Distrital de Salud / Fondo Financiero Distrital de Salud"/>
    <n v="2"/>
    <s v="Establecimientos públicos"/>
    <n v="91"/>
    <s v="Sector Salud"/>
    <s v="Informacion validada por la entidad"/>
    <n v="1489318260000"/>
    <n v="1953681093296.4424"/>
    <n v="1"/>
    <s v="Ciudad de derechos"/>
    <n v="1"/>
    <s v="Bogotá sana"/>
    <n v="624"/>
    <s v="Salud al colegio"/>
    <n v="21936169000"/>
    <n v="28775769280.271587"/>
  </r>
  <r>
    <n v="3"/>
    <s v="Bogotá positiva: para vivir mejor"/>
    <x v="1"/>
    <n v="201"/>
    <s v="Secretaría Distrital de Salud / Fondo Financiero Distrital de Salud"/>
    <n v="2"/>
    <s v="Establecimientos públicos"/>
    <n v="91"/>
    <s v="Sector Salud"/>
    <s v="Informacion validada por la entidad"/>
    <n v="1489318260000"/>
    <n v="1953681093296.4424"/>
    <n v="1"/>
    <s v="Ciudad de derechos"/>
    <n v="1"/>
    <s v="Bogotá sana"/>
    <n v="625"/>
    <s v="Vigilancia en salud pública"/>
    <n v="44962035000"/>
    <n v="58980998255.962379"/>
  </r>
  <r>
    <n v="3"/>
    <s v="Bogotá positiva: para vivir mejor"/>
    <x v="1"/>
    <n v="201"/>
    <s v="Secretaría Distrital de Salud / Fondo Financiero Distrital de Salud"/>
    <n v="2"/>
    <s v="Establecimientos públicos"/>
    <n v="91"/>
    <s v="Sector Salud"/>
    <s v="Informacion validada por la entidad"/>
    <n v="1489318260000"/>
    <n v="1953681093296.4424"/>
    <n v="1"/>
    <s v="Ciudad de derechos"/>
    <n v="1"/>
    <s v="Bogotá sana"/>
    <n v="626"/>
    <s v="Instituciones saludables y amigables"/>
    <n v="15742239000"/>
    <n v="20650599355.74408"/>
  </r>
  <r>
    <n v="3"/>
    <s v="Bogotá positiva: para vivir mejor"/>
    <x v="1"/>
    <n v="201"/>
    <s v="Secretaría Distrital de Salud / Fondo Financiero Distrital de Salud"/>
    <n v="2"/>
    <s v="Establecimientos públicos"/>
    <n v="91"/>
    <s v="Sector Salud"/>
    <s v="Informacion validada por la entidad"/>
    <n v="1489318260000"/>
    <n v="1953681093296.4424"/>
    <n v="1"/>
    <s v="Ciudad de derechos"/>
    <n v="1"/>
    <s v="Bogotá sana"/>
    <n v="627"/>
    <s v="Comunidades saludables"/>
    <n v="15500000000"/>
    <n v="20332831309.068119"/>
  </r>
  <r>
    <n v="3"/>
    <s v="Bogotá positiva: para vivir mejor"/>
    <x v="1"/>
    <n v="201"/>
    <s v="Secretaría Distrital de Salud / Fondo Financiero Distrital de Salud"/>
    <n v="2"/>
    <s v="Establecimientos públicos"/>
    <n v="91"/>
    <s v="Sector Salud"/>
    <s v="Informacion validada por la entidad"/>
    <n v="1489318260000"/>
    <n v="1953681093296.4424"/>
    <n v="1"/>
    <s v="Ciudad de derechos"/>
    <n v="1"/>
    <s v="Bogotá sana"/>
    <n v="628"/>
    <s v="Niñez bienvenida y protegida"/>
    <n v="22500000000"/>
    <n v="29515400287.356953"/>
  </r>
  <r>
    <n v="3"/>
    <s v="Bogotá positiva: para vivir mejor"/>
    <x v="1"/>
    <n v="201"/>
    <s v="Secretaría Distrital de Salud / Fondo Financiero Distrital de Salud"/>
    <n v="2"/>
    <s v="Establecimientos públicos"/>
    <n v="91"/>
    <s v="Sector Salud"/>
    <s v="Informacion validada por la entidad"/>
    <n v="1489318260000"/>
    <n v="1953681093296.4424"/>
    <n v="1"/>
    <s v="Ciudad de derechos"/>
    <n v="1"/>
    <s v="Bogotá sana"/>
    <n v="629"/>
    <s v="Fortalecimiento de la gestión distrital en la salud pública"/>
    <n v="15407921000"/>
    <n v="20212042484.932144"/>
  </r>
  <r>
    <n v="3"/>
    <s v="Bogotá positiva: para vivir mejor"/>
    <x v="1"/>
    <n v="201"/>
    <s v="Secretaría Distrital de Salud / Fondo Financiero Distrital de Salud"/>
    <n v="2"/>
    <s v="Establecimientos públicos"/>
    <n v="91"/>
    <s v="Sector Salud"/>
    <s v="Informacion validada por la entidad"/>
    <n v="1489318260000"/>
    <n v="1953681093296.4424"/>
    <n v="1"/>
    <s v="Ciudad de derechos"/>
    <n v="1"/>
    <s v="Bogotá sana"/>
    <n v="630"/>
    <s v="Salud al trabajo"/>
    <n v="6302000000"/>
    <n v="8266935671.5966005"/>
  </r>
  <r>
    <n v="3"/>
    <s v="Bogotá positiva: para vivir mejor"/>
    <x v="1"/>
    <n v="201"/>
    <s v="Secretaría Distrital de Salud / Fondo Financiero Distrital de Salud"/>
    <n v="2"/>
    <s v="Establecimientos públicos"/>
    <n v="91"/>
    <s v="Sector Salud"/>
    <s v="Informacion validada por la entidad"/>
    <n v="1489318260000"/>
    <n v="1953681093296.4424"/>
    <n v="1"/>
    <s v="Ciudad de derechos"/>
    <n v="2"/>
    <s v="Garantía del aseguramiento y atención en salud"/>
    <n v="618"/>
    <s v="Promoción y afiliación al régimen subsidiado y contributivo"/>
    <n v="743429153000"/>
    <n v="975227068270.47705"/>
  </r>
  <r>
    <n v="3"/>
    <s v="Bogotá positiva: para vivir mejor"/>
    <x v="1"/>
    <n v="201"/>
    <s v="Secretaría Distrital de Salud / Fondo Financiero Distrital de Salud"/>
    <n v="2"/>
    <s v="Establecimientos públicos"/>
    <n v="91"/>
    <s v="Sector Salud"/>
    <s v="Informacion validada por la entidad"/>
    <n v="1489318260000"/>
    <n v="1953681093296.4424"/>
    <n v="1"/>
    <s v="Ciudad de derechos"/>
    <n v="2"/>
    <s v="Garantía del aseguramiento y atención en salud"/>
    <n v="620"/>
    <s v="Atención a la población vinculada"/>
    <n v="351741319000"/>
    <n v="461412703461.685"/>
  </r>
  <r>
    <n v="3"/>
    <s v="Bogotá positiva: para vivir mejor"/>
    <x v="1"/>
    <n v="201"/>
    <s v="Secretaría Distrital de Salud / Fondo Financiero Distrital de Salud"/>
    <n v="2"/>
    <s v="Establecimientos públicos"/>
    <n v="91"/>
    <s v="Sector Salud"/>
    <s v="Informacion validada por la entidad"/>
    <n v="1489318260000"/>
    <n v="1953681093296.4424"/>
    <n v="1"/>
    <s v="Ciudad de derechos"/>
    <n v="3"/>
    <s v="Fortalecimiento y provisión de los servicios de salud"/>
    <n v="631"/>
    <s v="Hemocentro distrital y banco de tejidos"/>
    <n v="700000000"/>
    <n v="918256897.82888293"/>
  </r>
  <r>
    <n v="3"/>
    <s v="Bogotá positiva: para vivir mejor"/>
    <x v="1"/>
    <n v="201"/>
    <s v="Secretaría Distrital de Salud / Fondo Financiero Distrital de Salud"/>
    <n v="2"/>
    <s v="Establecimientos públicos"/>
    <n v="91"/>
    <s v="Sector Salud"/>
    <s v="Informacion validada por la entidad"/>
    <n v="1489318260000"/>
    <n v="1953681093296.4424"/>
    <n v="1"/>
    <s v="Ciudad de derechos"/>
    <n v="3"/>
    <s v="Fortalecimiento y provisión de los servicios de salud"/>
    <n v="632"/>
    <s v="Redes sociales y de servicios (gestión integral de medicamentos)"/>
    <n v="5533294000"/>
    <n v="7258550547.4502439"/>
  </r>
  <r>
    <n v="3"/>
    <s v="Bogotá positiva: para vivir mejor"/>
    <x v="1"/>
    <n v="201"/>
    <s v="Secretaría Distrital de Salud / Fondo Financiero Distrital de Salud"/>
    <n v="2"/>
    <s v="Establecimientos públicos"/>
    <n v="91"/>
    <s v="Sector Salud"/>
    <s v="Informacion validada por la entidad"/>
    <n v="1489318260000"/>
    <n v="1953681093296.4424"/>
    <n v="1"/>
    <s v="Ciudad de derechos"/>
    <n v="3"/>
    <s v="Fortalecimiento y provisión de los servicios de salud"/>
    <n v="633"/>
    <s v="Desarrollo de la infraestructura hospitalaria"/>
    <n v="163086171000"/>
    <n v="213935716373.21533"/>
  </r>
  <r>
    <n v="3"/>
    <s v="Bogotá positiva: para vivir mejor"/>
    <x v="1"/>
    <n v="201"/>
    <s v="Secretaría Distrital de Salud / Fondo Financiero Distrital de Salud"/>
    <n v="2"/>
    <s v="Establecimientos públicos"/>
    <n v="91"/>
    <s v="Sector Salud"/>
    <s v="Informacion validada por la entidad"/>
    <n v="1489318260000"/>
    <n v="1953681093296.4424"/>
    <n v="1"/>
    <s v="Ciudad de derechos"/>
    <n v="3"/>
    <s v="Fortalecimiento y provisión de los servicios de salud"/>
    <n v="634"/>
    <s v="Ampliación y mejoramiento de la atención prehospitalaria"/>
    <n v="39732209000"/>
    <n v="52120535686.041183"/>
  </r>
  <r>
    <n v="3"/>
    <s v="Bogotá positiva: para vivir mejor"/>
    <x v="1"/>
    <n v="201"/>
    <s v="Secretaría Distrital de Salud / Fondo Financiero Distrital de Salud"/>
    <n v="2"/>
    <s v="Establecimientos públicos"/>
    <n v="91"/>
    <s v="Sector Salud"/>
    <s v="Informacion validada por la entidad"/>
    <n v="1489318260000"/>
    <n v="1953681093296.4424"/>
    <n v="1"/>
    <s v="Ciudad de derechos"/>
    <n v="3"/>
    <s v="Fortalecimiento y provisión de los servicios de salud"/>
    <n v="635"/>
    <s v="EPS distrital"/>
    <n v="300000000"/>
    <n v="393538670.49809271"/>
  </r>
  <r>
    <n v="3"/>
    <s v="Bogotá positiva: para vivir mejor"/>
    <x v="1"/>
    <n v="201"/>
    <s v="Secretaría Distrital de Salud / Fondo Financiero Distrital de Salud"/>
    <n v="2"/>
    <s v="Establecimientos públicos"/>
    <n v="91"/>
    <s v="Sector Salud"/>
    <s v="Informacion validada por la entidad"/>
    <n v="1489318260000"/>
    <n v="1953681093296.4424"/>
    <n v="1"/>
    <s v="Ciudad de derechos"/>
    <n v="3"/>
    <s v="Fortalecimiento y provisión de los servicios de salud"/>
    <n v="636"/>
    <s v="Plan maestro de equipamientos en salud"/>
    <n v="299000000"/>
    <n v="392226874.92976564"/>
  </r>
  <r>
    <n v="3"/>
    <s v="Bogotá positiva: para vivir mejor"/>
    <x v="1"/>
    <n v="201"/>
    <s v="Secretaría Distrital de Salud / Fondo Financiero Distrital de Salud"/>
    <n v="2"/>
    <s v="Establecimientos públicos"/>
    <n v="91"/>
    <s v="Sector Salud"/>
    <s v="Informacion validada por la entidad"/>
    <n v="1489318260000"/>
    <n v="1953681093296.4424"/>
    <n v="1"/>
    <s v="Ciudad de derechos"/>
    <n v="3"/>
    <s v="Fortalecimiento y provisión de los servicios de salud"/>
    <n v="637"/>
    <s v="Desarrollo del sistema de rectoría en salud"/>
    <n v="3000000000"/>
    <n v="3935386704.9809265"/>
  </r>
  <r>
    <n v="3"/>
    <s v="Bogotá positiva: para vivir mejor"/>
    <x v="1"/>
    <n v="201"/>
    <s v="Secretaría Distrital de Salud / Fondo Financiero Distrital de Salud"/>
    <n v="2"/>
    <s v="Establecimientos públicos"/>
    <n v="91"/>
    <s v="Sector Salud"/>
    <s v="Informacion validada por la entidad"/>
    <n v="1489318260000"/>
    <n v="1953681093296.4424"/>
    <n v="3"/>
    <s v="Ciudad global"/>
    <n v="34"/>
    <s v="Bogotá sociedad del conocimiento"/>
    <n v="613"/>
    <s v="Gestión del conocimiento y la innovación en salud"/>
    <n v="350000000"/>
    <n v="459128448.91444147"/>
  </r>
  <r>
    <n v="3"/>
    <s v="Bogotá positiva: para vivir mejor"/>
    <x v="1"/>
    <n v="201"/>
    <s v="Secretaría Distrital de Salud / Fondo Financiero Distrital de Salud"/>
    <n v="2"/>
    <s v="Establecimientos públicos"/>
    <n v="91"/>
    <s v="Sector Salud"/>
    <s v="Informacion validada por la entidad"/>
    <n v="1489318260000"/>
    <n v="1953681093296.4424"/>
    <n v="3"/>
    <s v="Ciudad global"/>
    <n v="35"/>
    <s v="Bogotá competitiva e internacional"/>
    <n v="615"/>
    <s v="Ciudad salud"/>
    <n v="300000000"/>
    <n v="393538670.49809271"/>
  </r>
  <r>
    <n v="3"/>
    <s v="Bogotá positiva: para vivir mejor"/>
    <x v="1"/>
    <n v="201"/>
    <s v="Secretaría Distrital de Salud / Fondo Financiero Distrital de Salud"/>
    <n v="2"/>
    <s v="Establecimientos públicos"/>
    <n v="91"/>
    <s v="Sector Salud"/>
    <s v="Informacion validada por la entidad"/>
    <n v="1489318260000"/>
    <n v="1953681093296.4424"/>
    <n v="4"/>
    <s v="Participación"/>
    <n v="37"/>
    <s v="Ahora decidimos juntos"/>
    <n v="617"/>
    <s v="Participación social por el derecho a la salud"/>
    <n v="800000000"/>
    <n v="1049436454.6615806"/>
  </r>
  <r>
    <n v="3"/>
    <s v="Bogotá positiva: para vivir mejor"/>
    <x v="1"/>
    <n v="201"/>
    <s v="Secretaría Distrital de Salud / Fondo Financiero Distrital de Salud"/>
    <n v="2"/>
    <s v="Establecimientos públicos"/>
    <n v="91"/>
    <s v="Sector Salud"/>
    <s v="Informacion validada por la entidad"/>
    <n v="1489318260000"/>
    <n v="1953681093296.4424"/>
    <n v="6"/>
    <s v="Gestión pública efectiva y transparente"/>
    <n v="46"/>
    <s v="Tecnologías de la información y comunicación al servicio de la ciudad"/>
    <n v="616"/>
    <s v="Sistema de información en salud automatizado y en línea para Bogotá D. C."/>
    <n v="5070000000"/>
    <n v="6650803531.4177656"/>
  </r>
  <r>
    <n v="3"/>
    <s v="Bogotá positiva: para vivir mejor"/>
    <x v="1"/>
    <n v="201"/>
    <s v="Secretaría Distrital de Salud / Fondo Financiero Distrital de Salud"/>
    <n v="2"/>
    <s v="Establecimientos públicos"/>
    <n v="91"/>
    <s v="Sector Salud"/>
    <s v="Informacion validada por la entidad"/>
    <n v="1489318260000"/>
    <n v="1953681093296.4424"/>
    <n v="6"/>
    <s v="Gestión pública efectiva y transparente"/>
    <n v="49"/>
    <s v="Desarrollo institucional integral"/>
    <n v="614"/>
    <s v="Fortalecimiento de la gestión y de la planeación en salud para Bogotá"/>
    <n v="3226750000"/>
    <n v="4232836350.0990686"/>
  </r>
  <r>
    <n v="3"/>
    <s v="Bogotá positiva: para vivir mejor"/>
    <x v="1"/>
    <n v="201"/>
    <s v="Secretaría Distrital de Salud / Fondo Financiero Distrital de Salud"/>
    <n v="2"/>
    <s v="Establecimientos públicos"/>
    <n v="91"/>
    <s v="Sector Salud"/>
    <s v="Informacion validada por la entidad"/>
    <n v="1489318260000"/>
    <n v="1953681093296.4424"/>
    <n v="6"/>
    <s v="Gestión pública efectiva y transparente"/>
    <n v="49"/>
    <s v="Desarrollo institucional integral"/>
    <n v="622"/>
    <s v="Diseño e implementación de la política pública del talento humano en salud"/>
    <n v="1400000000"/>
    <n v="1836513795.6577659"/>
  </r>
  <r>
    <n v="3"/>
    <s v="Bogotá positiva: para vivir mejor"/>
    <x v="1"/>
    <n v="203"/>
    <s v="Instituto Distrital de Gestión de Riesgos y Cambio Climático"/>
    <n v="2"/>
    <s v="Establecimientos públicos"/>
    <n v="86"/>
    <s v="Sector Gobierno, seguridad y convivencia"/>
    <s v="Informacion validada por la entidad"/>
    <n v="36725856000"/>
    <n v="48176815143.814682"/>
    <n v="2"/>
    <s v="Derecho a la ciudad"/>
    <n v="31"/>
    <s v="Bogotá responsable ante el riesgo y las emergencias"/>
    <n v="560"/>
    <s v="Reducción del riesgo publico en los ámbitos urbano y regional"/>
    <n v="8722053000"/>
    <n v="11441550472.113007"/>
  </r>
  <r>
    <n v="3"/>
    <s v="Bogotá positiva: para vivir mejor"/>
    <x v="1"/>
    <n v="203"/>
    <s v="Instituto Distrital de Gestión de Riesgos y Cambio Climático"/>
    <n v="2"/>
    <s v="Establecimientos públicos"/>
    <n v="86"/>
    <s v="Sector Gobierno, seguridad y convivencia"/>
    <s v="Informacion validada por la entidad"/>
    <n v="36725856000"/>
    <n v="48176815143.814682"/>
    <n v="2"/>
    <s v="Derecho a la ciudad"/>
    <n v="31"/>
    <s v="Bogotá responsable ante el riesgo y las emergencias"/>
    <n v="561"/>
    <s v="Fortalecimiento de la capacidad técnica y social para la prevención y manejo del riesgo"/>
    <n v="4432052000"/>
    <n v="5813946172.1947079"/>
  </r>
  <r>
    <n v="3"/>
    <s v="Bogotá positiva: para vivir mejor"/>
    <x v="1"/>
    <n v="203"/>
    <s v="Instituto Distrital de Gestión de Riesgos y Cambio Climático"/>
    <n v="2"/>
    <s v="Establecimientos públicos"/>
    <n v="86"/>
    <s v="Sector Gobierno, seguridad y convivencia"/>
    <s v="Informacion validada por la entidad"/>
    <n v="36725856000"/>
    <n v="48176815143.814682"/>
    <n v="2"/>
    <s v="Derecho a la ciudad"/>
    <n v="31"/>
    <s v="Bogotá responsable ante el riesgo y las emergencias"/>
    <n v="566"/>
    <s v="Coordinación y atención a situaciones de emergencia"/>
    <n v="6754455000"/>
    <n v="8860464135.4639835"/>
  </r>
  <r>
    <n v="3"/>
    <s v="Bogotá positiva: para vivir mejor"/>
    <x v="1"/>
    <n v="203"/>
    <s v="Instituto Distrital de Gestión de Riesgos y Cambio Climático"/>
    <n v="2"/>
    <s v="Establecimientos públicos"/>
    <n v="86"/>
    <s v="Sector Gobierno, seguridad y convivencia"/>
    <s v="Informacion validada por la entidad"/>
    <n v="36725856000"/>
    <n v="48176815143.814682"/>
    <n v="2"/>
    <s v="Derecho a la ciudad"/>
    <n v="31"/>
    <s v="Bogotá responsable ante el riesgo y las emergencias"/>
    <n v="570"/>
    <s v="Recuperación de la zona de alto riesgo del sector Altos de la Estancia de la localidad de Ciudad Bolívar"/>
    <n v="5109856000"/>
    <n v="6703086455.5890074"/>
  </r>
  <r>
    <n v="3"/>
    <s v="Bogotá positiva: para vivir mejor"/>
    <x v="1"/>
    <n v="203"/>
    <s v="Instituto Distrital de Gestión de Riesgos y Cambio Climático"/>
    <n v="2"/>
    <s v="Establecimientos públicos"/>
    <n v="86"/>
    <s v="Sector Gobierno, seguridad y convivencia"/>
    <s v="Informacion validada por la entidad"/>
    <n v="36725856000"/>
    <n v="48176815143.814682"/>
    <n v="2"/>
    <s v="Derecho a la ciudad"/>
    <n v="31"/>
    <s v="Bogotá responsable ante el riesgo y las emergencias"/>
    <n v="7240"/>
    <s v="Atención de emergencias en el Distrito Capital"/>
    <n v="4500000000"/>
    <n v="5903080057.4713907"/>
  </r>
  <r>
    <n v="3"/>
    <s v="Bogotá positiva: para vivir mejor"/>
    <x v="1"/>
    <n v="203"/>
    <s v="Instituto Distrital de Gestión de Riesgos y Cambio Climático"/>
    <n v="2"/>
    <s v="Establecimientos públicos"/>
    <n v="86"/>
    <s v="Sector Gobierno, seguridad y convivencia"/>
    <s v="Informacion validada por la entidad"/>
    <n v="36725856000"/>
    <n v="48176815143.814682"/>
    <n v="5"/>
    <s v="Descentralización"/>
    <n v="40"/>
    <s v="Gestión distrital con enfoque territorial"/>
    <n v="546"/>
    <s v="Fortalecimiento de los comités locales de emergencia"/>
    <n v="1010133000"/>
    <n v="1325087992.8208332"/>
  </r>
  <r>
    <n v="3"/>
    <s v="Bogotá positiva: para vivir mejor"/>
    <x v="1"/>
    <n v="203"/>
    <s v="Instituto Distrital de Gestión de Riesgos y Cambio Climático"/>
    <n v="2"/>
    <s v="Establecimientos públicos"/>
    <n v="86"/>
    <s v="Sector Gobierno, seguridad y convivencia"/>
    <s v="Informacion validada por la entidad"/>
    <n v="36725856000"/>
    <n v="48176815143.814682"/>
    <n v="6"/>
    <s v="Gestión pública efectiva y transparente"/>
    <n v="49"/>
    <s v="Desarrollo institucional integral"/>
    <n v="544"/>
    <s v="Fortalecimiento administrativo de la gestión integral del riesgo público"/>
    <n v="6197307000"/>
    <n v="8129599858.1617441"/>
  </r>
  <r>
    <n v="3"/>
    <s v="Bogotá positiva: para vivir mejor"/>
    <x v="1"/>
    <n v="204"/>
    <s v="Instituto de Desarrollo Urbano"/>
    <n v="2"/>
    <s v="Establecimientos públicos"/>
    <n v="95"/>
    <s v="Sector Movilidad"/>
    <s v="Informacion validada por la entidad"/>
    <n v="742584890000"/>
    <n v="974119567808.57483"/>
    <n v="2"/>
    <s v="Derecho a la ciudad"/>
    <n v="17"/>
    <s v="Mejoremos el barrio"/>
    <n v="234"/>
    <s v="Desarrollo y sostenibilidad de la infraestructura local"/>
    <n v="35304106000"/>
    <n v="46311769794.545799"/>
  </r>
  <r>
    <n v="3"/>
    <s v="Bogotá positiva: para vivir mejor"/>
    <x v="1"/>
    <n v="204"/>
    <s v="Instituto de Desarrollo Urbano"/>
    <n v="2"/>
    <s v="Establecimientos públicos"/>
    <n v="95"/>
    <s v="Sector Movilidad"/>
    <s v="Informacion validada por la entidad"/>
    <n v="742584890000"/>
    <n v="974119567808.57483"/>
    <n v="2"/>
    <s v="Derecho a la ciudad"/>
    <n v="21"/>
    <s v="Bogotá rural"/>
    <n v="247"/>
    <s v="Desarrollo y sostenibilidad de la infraestructura rural"/>
    <n v="1409478000"/>
    <n v="1848946994.0543692"/>
  </r>
  <r>
    <n v="3"/>
    <s v="Bogotá positiva: para vivir mejor"/>
    <x v="1"/>
    <n v="204"/>
    <s v="Instituto de Desarrollo Urbano"/>
    <n v="2"/>
    <s v="Establecimientos públicos"/>
    <n v="95"/>
    <s v="Sector Movilidad"/>
    <s v="Informacion validada por la entidad"/>
    <n v="742584890000"/>
    <n v="974119567808.57483"/>
    <n v="2"/>
    <s v="Derecho a la ciudad"/>
    <n v="22"/>
    <s v="Sistema Integrado de Transporte Público"/>
    <n v="543"/>
    <s v="Infraestructura para el Sistema Integrado de Transporte Público"/>
    <n v="203141373000"/>
    <n v="266479952845.25714"/>
  </r>
  <r>
    <n v="3"/>
    <s v="Bogotá positiva: para vivir mejor"/>
    <x v="1"/>
    <n v="204"/>
    <s v="Instituto de Desarrollo Urbano"/>
    <n v="2"/>
    <s v="Establecimientos públicos"/>
    <n v="95"/>
    <s v="Sector Movilidad"/>
    <s v="Informacion validada por la entidad"/>
    <n v="742584890000"/>
    <n v="974119567808.57483"/>
    <n v="2"/>
    <s v="Derecho a la ciudad"/>
    <n v="23"/>
    <s v="Vías para la movilidad"/>
    <n v="520"/>
    <s v="Infraestructura para la movilidad"/>
    <n v="382303768000"/>
    <n v="501504388617.10419"/>
  </r>
  <r>
    <n v="3"/>
    <s v="Bogotá positiva: para vivir mejor"/>
    <x v="1"/>
    <n v="204"/>
    <s v="Instituto de Desarrollo Urbano"/>
    <n v="2"/>
    <s v="Establecimientos públicos"/>
    <n v="95"/>
    <s v="Sector Movilidad"/>
    <s v="Informacion validada por la entidad"/>
    <n v="742584890000"/>
    <n v="974119567808.57483"/>
    <n v="2"/>
    <s v="Derecho a la ciudad"/>
    <n v="25"/>
    <s v="Espacio público para la inclusión"/>
    <n v="541"/>
    <s v="Infraestructura para el espacio público"/>
    <n v="73350269000"/>
    <n v="96220557809.79155"/>
  </r>
  <r>
    <n v="3"/>
    <s v="Bogotá positiva: para vivir mejor"/>
    <x v="1"/>
    <n v="204"/>
    <s v="Instituto de Desarrollo Urbano"/>
    <n v="2"/>
    <s v="Establecimientos públicos"/>
    <n v="95"/>
    <s v="Sector Movilidad"/>
    <s v="Informacion validada por la entidad"/>
    <n v="742584890000"/>
    <n v="974119567808.57483"/>
    <n v="2"/>
    <s v="Derecho a la ciudad"/>
    <n v="25"/>
    <s v="Espacio público para la inclusión"/>
    <n v="7193"/>
    <s v="Gestión de actuaciones urbanísticas"/>
    <n v="500000000"/>
    <n v="655897784.16348791"/>
  </r>
  <r>
    <n v="3"/>
    <s v="Bogotá positiva: para vivir mejor"/>
    <x v="1"/>
    <n v="204"/>
    <s v="Instituto de Desarrollo Urbano"/>
    <n v="2"/>
    <s v="Establecimientos públicos"/>
    <n v="95"/>
    <s v="Sector Movilidad"/>
    <s v="Informacion validada por la entidad"/>
    <n v="742584890000"/>
    <n v="974119567808.57483"/>
    <n v="6"/>
    <s v="Gestión pública efectiva y transparente"/>
    <n v="49"/>
    <s v="Desarrollo institucional integral"/>
    <n v="232"/>
    <s v="Fortalecimiento institucional para el mejoramiento de la gestión del IDU"/>
    <n v="46575896000"/>
    <n v="61098053963.658104"/>
  </r>
  <r>
    <n v="3"/>
    <s v="Bogotá positiva: para vivir mejor"/>
    <x v="1"/>
    <n v="206"/>
    <s v="Fondo de Prestaciones Económicas, Cesantías y Pensiones"/>
    <n v="2"/>
    <s v="Establecimientos públicos"/>
    <n v="87"/>
    <s v="Sector Hacienda"/>
    <s v="Informacion validada por la entidad"/>
    <n v="5491688000"/>
    <n v="7203971981.0344315"/>
    <n v="6"/>
    <s v="Gestión pública efectiva y transparente"/>
    <n v="49"/>
    <s v="Desarrollo institucional integral"/>
    <n v="368"/>
    <s v="Fortalecimiento institucional"/>
    <n v="906000000"/>
    <n v="1188486784.9042399"/>
  </r>
  <r>
    <n v="3"/>
    <s v="Bogotá positiva: para vivir mejor"/>
    <x v="1"/>
    <n v="206"/>
    <s v="Fondo de Prestaciones Económicas, Cesantías y Pensiones"/>
    <n v="2"/>
    <s v="Establecimientos públicos"/>
    <n v="87"/>
    <s v="Sector Hacienda"/>
    <s v="Informacion validada por la entidad"/>
    <n v="5491688000"/>
    <n v="7203971981.0344315"/>
    <n v="7"/>
    <s v="Finanzas sostenibles"/>
    <n v="52"/>
    <s v="Gestión fiscal responsable e innovadora"/>
    <n v="465"/>
    <s v="Gestión de pensiones"/>
    <n v="4585688000"/>
    <n v="6015485196.1301928"/>
  </r>
  <r>
    <n v="3"/>
    <s v="Bogotá positiva: para vivir mejor"/>
    <x v="1"/>
    <n v="208"/>
    <s v="Caja de Vivienda Popular"/>
    <n v="2"/>
    <s v="Establecimientos públicos"/>
    <n v="96"/>
    <s v="Sector Hábitat"/>
    <s v="Informacion validada por la entidad"/>
    <n v="37196820000"/>
    <n v="48794623631.856224"/>
    <n v="1"/>
    <s v="Ciudad de derechos"/>
    <n v="9"/>
    <s v="Derecho a un techo"/>
    <n v="471"/>
    <s v="Titulación de predios y ejecución de obras de urbanismo"/>
    <n v="2535740000"/>
    <n v="3326372494.4294453"/>
  </r>
  <r>
    <n v="3"/>
    <s v="Bogotá positiva: para vivir mejor"/>
    <x v="1"/>
    <n v="208"/>
    <s v="Caja de Vivienda Popular"/>
    <n v="2"/>
    <s v="Establecimientos públicos"/>
    <n v="96"/>
    <s v="Sector Hábitat"/>
    <s v="Informacion validada por la entidad"/>
    <n v="37196820000"/>
    <n v="48794623631.856224"/>
    <n v="1"/>
    <s v="Ciudad de derechos"/>
    <n v="9"/>
    <s v="Derecho a un techo"/>
    <n v="3075"/>
    <s v="Reasentamiento de hogares localizados en zonas de alto riesgo no mitigable"/>
    <n v="21121584000"/>
    <n v="27707200287.245953"/>
  </r>
  <r>
    <n v="3"/>
    <s v="Bogotá positiva: para vivir mejor"/>
    <x v="1"/>
    <n v="208"/>
    <s v="Caja de Vivienda Popular"/>
    <n v="2"/>
    <s v="Establecimientos públicos"/>
    <n v="96"/>
    <s v="Sector Hábitat"/>
    <s v="Informacion validada por la entidad"/>
    <n v="37196820000"/>
    <n v="48794623631.856224"/>
    <n v="1"/>
    <s v="Ciudad de derechos"/>
    <n v="9"/>
    <s v="Derecho a un techo"/>
    <n v="7328"/>
    <s v="Mejoramiento de vivienda en sus condiciones físicas"/>
    <n v="2320782000"/>
    <n v="3044391542.6530151"/>
  </r>
  <r>
    <n v="3"/>
    <s v="Bogotá positiva: para vivir mejor"/>
    <x v="1"/>
    <n v="208"/>
    <s v="Caja de Vivienda Popular"/>
    <n v="2"/>
    <s v="Establecimientos públicos"/>
    <n v="96"/>
    <s v="Sector Hábitat"/>
    <s v="Informacion validada por la entidad"/>
    <n v="37196820000"/>
    <n v="48794623631.856224"/>
    <n v="2"/>
    <s v="Derecho a la ciudad"/>
    <n v="17"/>
    <s v="Mejoremos el barrio"/>
    <n v="208"/>
    <s v="Obras de intervención física a escala barrial"/>
    <n v="6748168000"/>
    <n v="8852216876.7259102"/>
  </r>
  <r>
    <n v="3"/>
    <s v="Bogotá positiva: para vivir mejor"/>
    <x v="1"/>
    <n v="208"/>
    <s v="Caja de Vivienda Popular"/>
    <n v="2"/>
    <s v="Establecimientos públicos"/>
    <n v="96"/>
    <s v="Sector Hábitat"/>
    <s v="Informacion validada por la entidad"/>
    <n v="37196820000"/>
    <n v="48794623631.856224"/>
    <n v="6"/>
    <s v="Gestión pública efectiva y transparente"/>
    <n v="49"/>
    <s v="Desarrollo institucional integral"/>
    <n v="404"/>
    <s v="Fortalecimiento institucional para aumentar la eficiencia de la gestión"/>
    <n v="4470546000"/>
    <n v="5864442430.8018875"/>
  </r>
  <r>
    <n v="3"/>
    <s v="Bogotá positiva: para vivir mejor"/>
    <x v="1"/>
    <n v="211"/>
    <s v="Instituto Distrital de Recreación y Deporte"/>
    <n v="2"/>
    <s v="Establecimientos públicos"/>
    <n v="93"/>
    <s v="Sector Cultura, recreación y deporte"/>
    <s v="Informacion validada por la entidad"/>
    <n v="119864604000"/>
    <n v="157237856326.46786"/>
    <n v="1"/>
    <s v="Ciudad de derechos"/>
    <n v="12"/>
    <s v="Bogotá viva"/>
    <n v="564"/>
    <s v="Deporte con altura"/>
    <n v="21004870000"/>
    <n v="27554095379.284245"/>
  </r>
  <r>
    <n v="3"/>
    <s v="Bogotá positiva: para vivir mejor"/>
    <x v="1"/>
    <n v="211"/>
    <s v="Instituto Distrital de Recreación y Deporte"/>
    <n v="2"/>
    <s v="Establecimientos públicos"/>
    <n v="93"/>
    <s v="Sector Cultura, recreación y deporte"/>
    <s v="Informacion validada por la entidad"/>
    <n v="119864604000"/>
    <n v="157237856326.46786"/>
    <n v="1"/>
    <s v="Ciudad de derechos"/>
    <n v="12"/>
    <s v="Bogotá viva"/>
    <n v="596"/>
    <s v="Recreación vital"/>
    <n v="15040000000"/>
    <n v="19729405347.637711"/>
  </r>
  <r>
    <n v="3"/>
    <s v="Bogotá positiva: para vivir mejor"/>
    <x v="1"/>
    <n v="211"/>
    <s v="Instituto Distrital de Recreación y Deporte"/>
    <n v="2"/>
    <s v="Establecimientos públicos"/>
    <n v="93"/>
    <s v="Sector Cultura, recreación y deporte"/>
    <s v="Informacion validada por la entidad"/>
    <n v="119864604000"/>
    <n v="157237856326.46786"/>
    <n v="2"/>
    <s v="Derecho a la ciudad"/>
    <n v="27"/>
    <s v="Bogotá espacio de vida"/>
    <n v="554"/>
    <s v="Construcción, adecuación y mejoramiento de parques y escenarios"/>
    <n v="38742734000"/>
    <n v="50822546766.070847"/>
  </r>
  <r>
    <n v="3"/>
    <s v="Bogotá positiva: para vivir mejor"/>
    <x v="1"/>
    <n v="211"/>
    <s v="Instituto Distrital de Recreación y Deporte"/>
    <n v="2"/>
    <s v="Establecimientos públicos"/>
    <n v="93"/>
    <s v="Sector Cultura, recreación y deporte"/>
    <s v="Informacion validada por la entidad"/>
    <n v="119864604000"/>
    <n v="157237856326.46786"/>
    <n v="2"/>
    <s v="Derecho a la ciudad"/>
    <n v="27"/>
    <s v="Bogotá espacio de vida"/>
    <n v="619"/>
    <s v="Sostenibilidad integral del sistema distrital de parques y escenarios"/>
    <n v="40000000000"/>
    <n v="52471822733.079025"/>
  </r>
  <r>
    <n v="3"/>
    <s v="Bogotá positiva: para vivir mejor"/>
    <x v="1"/>
    <n v="211"/>
    <s v="Instituto Distrital de Recreación y Deporte"/>
    <n v="2"/>
    <s v="Establecimientos públicos"/>
    <n v="93"/>
    <s v="Sector Cultura, recreación y deporte"/>
    <s v="Informacion validada por la entidad"/>
    <n v="119864604000"/>
    <n v="157237856326.46786"/>
    <n v="3"/>
    <s v="Ciudad global"/>
    <n v="32"/>
    <s v="Región Capital"/>
    <n v="647"/>
    <s v="Construcción de escenario multipropósito para eventos artísticos y culturales en Bogotá, D. C."/>
    <n v="2500000000"/>
    <n v="3279488920.8174391"/>
  </r>
  <r>
    <n v="3"/>
    <s v="Bogotá positiva: para vivir mejor"/>
    <x v="1"/>
    <n v="211"/>
    <s v="Instituto Distrital de Recreación y Deporte"/>
    <n v="2"/>
    <s v="Establecimientos públicos"/>
    <n v="93"/>
    <s v="Sector Cultura, recreación y deporte"/>
    <s v="Informacion validada por la entidad"/>
    <n v="119864604000"/>
    <n v="157237856326.46786"/>
    <n v="6"/>
    <s v="Gestión pública efectiva y transparente"/>
    <n v="49"/>
    <s v="Desarrollo institucional integral"/>
    <n v="6205"/>
    <s v="Apoyo institucional"/>
    <n v="2577000000"/>
    <n v="3380497179.5786161"/>
  </r>
  <r>
    <n v="3"/>
    <s v="Bogotá positiva: para vivir mejor"/>
    <x v="1"/>
    <n v="213"/>
    <s v="Instituto Distrital del Patrimonio Cultural"/>
    <n v="2"/>
    <s v="Establecimientos públicos"/>
    <n v="93"/>
    <s v="Sector Cultura, recreación y deporte"/>
    <s v="Informacion validada por la entidad"/>
    <n v="11323079000"/>
    <n v="14853564852.016245"/>
    <n v="1"/>
    <s v="Ciudad de derechos"/>
    <n v="12"/>
    <s v="Bogotá viva"/>
    <n v="506"/>
    <s v="Divulgación del patrimonio y expresiones culturales"/>
    <n v="3565000000"/>
    <n v="4676551201.0856676"/>
  </r>
  <r>
    <n v="3"/>
    <s v="Bogotá positiva: para vivir mejor"/>
    <x v="1"/>
    <n v="213"/>
    <s v="Instituto Distrital del Patrimonio Cultural"/>
    <n v="2"/>
    <s v="Establecimientos públicos"/>
    <n v="93"/>
    <s v="Sector Cultura, recreación y deporte"/>
    <s v="Informacion validada por la entidad"/>
    <n v="11323079000"/>
    <n v="14853564852.016245"/>
    <n v="2"/>
    <s v="Derecho a la ciudad"/>
    <n v="27"/>
    <s v="Bogotá espacio de vida"/>
    <n v="499"/>
    <s v="Conservación del patrimonio y paisajes culturales"/>
    <n v="5580000000"/>
    <n v="7319819271.2645245"/>
  </r>
  <r>
    <n v="3"/>
    <s v="Bogotá positiva: para vivir mejor"/>
    <x v="1"/>
    <n v="213"/>
    <s v="Instituto Distrital del Patrimonio Cultural"/>
    <n v="2"/>
    <s v="Establecimientos públicos"/>
    <n v="93"/>
    <s v="Sector Cultura, recreación y deporte"/>
    <s v="Informacion validada por la entidad"/>
    <n v="11323079000"/>
    <n v="14853564852.016245"/>
    <n v="2"/>
    <s v="Derecho a la ciudad"/>
    <n v="27"/>
    <s v="Bogotá espacio de vida"/>
    <n v="519"/>
    <s v="Fortalecimiento de la infraestructura física de los escenarios culturales"/>
    <n v="2063000000"/>
    <n v="2706234257.4585505"/>
  </r>
  <r>
    <n v="3"/>
    <s v="Bogotá positiva: para vivir mejor"/>
    <x v="1"/>
    <n v="213"/>
    <s v="Instituto Distrital del Patrimonio Cultural"/>
    <n v="2"/>
    <s v="Establecimientos públicos"/>
    <n v="93"/>
    <s v="Sector Cultura, recreación y deporte"/>
    <s v="Informacion validada por la entidad"/>
    <n v="11323079000"/>
    <n v="14853564852.016245"/>
    <n v="6"/>
    <s v="Gestión pública efectiva y transparente"/>
    <n v="49"/>
    <s v="Desarrollo institucional integral"/>
    <n v="527"/>
    <s v="Fortalecimiento institucional"/>
    <n v="115079000"/>
    <n v="150960122.20750004"/>
  </r>
  <r>
    <n v="3"/>
    <s v="Bogotá positiva: para vivir mejor"/>
    <x v="1"/>
    <n v="214"/>
    <s v="Instituto Distrital para la Protección de la Niñez y la Juventud"/>
    <n v="2"/>
    <s v="Establecimientos públicos"/>
    <n v="92"/>
    <s v="Sector Integración social"/>
    <s v="Informacion validada por la entidad"/>
    <n v="123249671000"/>
    <n v="161678372215.55774"/>
    <n v="1"/>
    <s v="Ciudad de derechos"/>
    <n v="4"/>
    <s v="Bogotá bien alimentada"/>
    <n v="198"/>
    <s v="Comedores comunitarios: Primer paso del proceso educativo de los sectores más vulnerables"/>
    <n v="20733500000"/>
    <n v="27198113415.907349"/>
  </r>
  <r>
    <n v="3"/>
    <s v="Bogotá positiva: para vivir mejor"/>
    <x v="1"/>
    <n v="214"/>
    <s v="Instituto Distrital para la Protección de la Niñez y la Juventud"/>
    <n v="2"/>
    <s v="Establecimientos públicos"/>
    <n v="92"/>
    <s v="Sector Integración social"/>
    <s v="Informacion validada por la entidad"/>
    <n v="123249671000"/>
    <n v="161678372215.55774"/>
    <n v="1"/>
    <s v="Ciudad de derechos"/>
    <n v="4"/>
    <s v="Bogotá bien alimentada"/>
    <n v="7194"/>
    <s v="Atención alimenticia a los asistidos"/>
    <n v="11273000000"/>
    <n v="14787871441.749996"/>
  </r>
  <r>
    <n v="3"/>
    <s v="Bogotá positiva: para vivir mejor"/>
    <x v="1"/>
    <n v="214"/>
    <s v="Instituto Distrital para la Protección de la Niñez y la Juventud"/>
    <n v="2"/>
    <s v="Establecimientos públicos"/>
    <n v="92"/>
    <s v="Sector Integración social"/>
    <s v="Informacion validada por la entidad"/>
    <n v="123249671000"/>
    <n v="161678372215.55774"/>
    <n v="1"/>
    <s v="Ciudad de derechos"/>
    <n v="14"/>
    <s v="Toda la vida integralmente protegidos"/>
    <n v="547"/>
    <s v="Atención integral y educación especial a la niñez en situación de vida en calle, alto riesgo y abandono"/>
    <n v="6465000000"/>
    <n v="8480758349.2338991"/>
  </r>
  <r>
    <n v="3"/>
    <s v="Bogotá positiva: para vivir mejor"/>
    <x v="1"/>
    <n v="214"/>
    <s v="Instituto Distrital para la Protección de la Niñez y la Juventud"/>
    <n v="2"/>
    <s v="Establecimientos públicos"/>
    <n v="92"/>
    <s v="Sector Integración social"/>
    <s v="Informacion validada por la entidad"/>
    <n v="123249671000"/>
    <n v="161678372215.55774"/>
    <n v="1"/>
    <s v="Ciudad de derechos"/>
    <n v="14"/>
    <s v="Toda la vida integralmente protegidos"/>
    <n v="548"/>
    <s v="Atención integral y educación especial a jóvenes en situación de vida en calle, pandilleros y en alto riesgo"/>
    <n v="23900000000"/>
    <n v="31351914083.014717"/>
  </r>
  <r>
    <n v="3"/>
    <s v="Bogotá positiva: para vivir mejor"/>
    <x v="1"/>
    <n v="214"/>
    <s v="Instituto Distrital para la Protección de la Niñez y la Juventud"/>
    <n v="2"/>
    <s v="Establecimientos públicos"/>
    <n v="92"/>
    <s v="Sector Integración social"/>
    <s v="Informacion validada por la entidad"/>
    <n v="123249671000"/>
    <n v="161678372215.55774"/>
    <n v="1"/>
    <s v="Ciudad de derechos"/>
    <n v="14"/>
    <s v="Toda la vida integralmente protegidos"/>
    <n v="550"/>
    <s v="Capacitación y generación de oportunidades de ingreso para mujeres madres en situación de pobreza extrema"/>
    <n v="5518467000"/>
    <n v="7239100554.5586605"/>
  </r>
  <r>
    <n v="3"/>
    <s v="Bogotá positiva: para vivir mejor"/>
    <x v="1"/>
    <n v="214"/>
    <s v="Instituto Distrital para la Protección de la Niñez y la Juventud"/>
    <n v="2"/>
    <s v="Establecimientos públicos"/>
    <n v="92"/>
    <s v="Sector Integración social"/>
    <s v="Informacion validada por la entidad"/>
    <n v="123249671000"/>
    <n v="161678372215.55774"/>
    <n v="1"/>
    <s v="Ciudad de derechos"/>
    <n v="14"/>
    <s v="Toda la vida integralmente protegidos"/>
    <n v="4021"/>
    <s v="Generación de ingresos y oportunidades como herramienta de recuperación para la juventud en alta vulnerabilidad social"/>
    <n v="36557600000"/>
    <n v="47956097668.670242"/>
  </r>
  <r>
    <n v="3"/>
    <s v="Bogotá positiva: para vivir mejor"/>
    <x v="1"/>
    <n v="214"/>
    <s v="Instituto Distrital para la Protección de la Niñez y la Juventud"/>
    <n v="2"/>
    <s v="Establecimientos públicos"/>
    <n v="92"/>
    <s v="Sector Integración social"/>
    <s v="Informacion validada por la entidad"/>
    <n v="123249671000"/>
    <n v="161678372215.55774"/>
    <n v="3"/>
    <s v="Ciudad global"/>
    <n v="34"/>
    <s v="Bogotá sociedad del conocimiento"/>
    <n v="7055"/>
    <s v="Sistemática, investigación del fenómeno callejero"/>
    <n v="190000000"/>
    <n v="249241157.9821254"/>
  </r>
  <r>
    <n v="3"/>
    <s v="Bogotá positiva: para vivir mejor"/>
    <x v="1"/>
    <n v="214"/>
    <s v="Instituto Distrital para la Protección de la Niñez y la Juventud"/>
    <n v="2"/>
    <s v="Establecimientos públicos"/>
    <n v="92"/>
    <s v="Sector Integración social"/>
    <s v="Informacion validada por la entidad"/>
    <n v="123249671000"/>
    <n v="161678372215.55774"/>
    <n v="6"/>
    <s v="Gestión pública efectiva y transparente"/>
    <n v="49"/>
    <s v="Desarrollo institucional integral"/>
    <n v="640"/>
    <s v="Modernización y fortalecimiento de las tecnologías de información y comunicaciones TIC"/>
    <n v="2300000000"/>
    <n v="3017129807.1520443"/>
  </r>
  <r>
    <n v="3"/>
    <s v="Bogotá positiva: para vivir mejor"/>
    <x v="1"/>
    <n v="214"/>
    <s v="Instituto Distrital para la Protección de la Niñez y la Juventud"/>
    <n v="2"/>
    <s v="Establecimientos públicos"/>
    <n v="92"/>
    <s v="Sector Integración social"/>
    <s v="Informacion validada por la entidad"/>
    <n v="123249671000"/>
    <n v="161678372215.55774"/>
    <n v="6"/>
    <s v="Gestión pública efectiva y transparente"/>
    <n v="49"/>
    <s v="Desarrollo institucional integral"/>
    <n v="4006"/>
    <s v="Fortalecimiento de la infraestructura física de las unidades educativas y las dependencias"/>
    <n v="7112104000"/>
    <n v="9329626508.6805592"/>
  </r>
  <r>
    <n v="3"/>
    <s v="Bogotá positiva: para vivir mejor"/>
    <x v="1"/>
    <n v="214"/>
    <s v="Instituto Distrital para la Protección de la Niñez y la Juventud"/>
    <n v="2"/>
    <s v="Establecimientos públicos"/>
    <n v="92"/>
    <s v="Sector Integración social"/>
    <s v="Informacion validada por la entidad"/>
    <n v="123249671000"/>
    <n v="161678372215.55774"/>
    <n v="6"/>
    <s v="Gestión pública efectiva y transparente"/>
    <n v="49"/>
    <s v="Desarrollo institucional integral"/>
    <n v="7243"/>
    <s v="Servicios de apoyo operativo y de seguridad a las unidades educativas y dependencias"/>
    <n v="9200000000"/>
    <n v="12068519228.608177"/>
  </r>
  <r>
    <n v="3"/>
    <s v="Bogotá positiva: para vivir mejor"/>
    <x v="1"/>
    <n v="215"/>
    <s v="Fundación Gilberto Alzate Avendaño"/>
    <n v="2"/>
    <s v="Establecimientos públicos"/>
    <n v="93"/>
    <s v="Sector Cultura, recreación y deporte"/>
    <s v="Informacion validada por la entidad"/>
    <n v="5897261000"/>
    <n v="7736000845.0675077"/>
    <n v="1"/>
    <s v="Ciudad de derechos"/>
    <n v="12"/>
    <s v="Bogotá viva"/>
    <n v="478"/>
    <s v="Desarrollo y promoción de prácticas artísticas y culturales en el Distrito Capital"/>
    <n v="3704305000"/>
    <n v="4859290882.7314568"/>
  </r>
  <r>
    <n v="3"/>
    <s v="Bogotá positiva: para vivir mejor"/>
    <x v="1"/>
    <n v="215"/>
    <s v="Fundación Gilberto Alzate Avendaño"/>
    <n v="2"/>
    <s v="Establecimientos públicos"/>
    <n v="93"/>
    <s v="Sector Cultura, recreación y deporte"/>
    <s v="Informacion validada por la entidad"/>
    <n v="5897261000"/>
    <n v="7736000845.0675077"/>
    <n v="1"/>
    <s v="Ciudad de derechos"/>
    <n v="12"/>
    <s v="Bogotá viva"/>
    <n v="656"/>
    <s v="Realización de actividades artísticas y culturales"/>
    <n v="1528222000"/>
    <n v="2004714847.0197873"/>
  </r>
  <r>
    <n v="3"/>
    <s v="Bogotá positiva: para vivir mejor"/>
    <x v="1"/>
    <n v="215"/>
    <s v="Fundación Gilberto Alzate Avendaño"/>
    <n v="2"/>
    <s v="Establecimientos públicos"/>
    <n v="93"/>
    <s v="Sector Cultura, recreación y deporte"/>
    <s v="Informacion validada por la entidad"/>
    <n v="5897261000"/>
    <n v="7736000845.0675077"/>
    <n v="2"/>
    <s v="Derecho a la ciudad"/>
    <n v="27"/>
    <s v="Bogotá espacio de vida"/>
    <n v="7032"/>
    <s v="Dotación, adecuación y mantenimiento de la infraestructura física, técnica e informática"/>
    <n v="435629000"/>
    <n v="571456191.6347121"/>
  </r>
  <r>
    <n v="3"/>
    <s v="Bogotá positiva: para vivir mejor"/>
    <x v="1"/>
    <n v="215"/>
    <s v="Fundación Gilberto Alzate Avendaño"/>
    <n v="2"/>
    <s v="Establecimientos públicos"/>
    <n v="93"/>
    <s v="Sector Cultura, recreación y deporte"/>
    <s v="Informacion validada por la entidad"/>
    <n v="5897261000"/>
    <n v="7736000845.0675077"/>
    <n v="4"/>
    <s v="Participación"/>
    <n v="37"/>
    <s v="Ahora decidimos juntos"/>
    <n v="477"/>
    <s v="Formación para la democracia"/>
    <n v="162832000"/>
    <n v="213602295.98181814"/>
  </r>
  <r>
    <n v="3"/>
    <s v="Bogotá positiva: para vivir mejor"/>
    <x v="1"/>
    <n v="215"/>
    <s v="Fundación Gilberto Alzate Avendaño"/>
    <n v="2"/>
    <s v="Establecimientos públicos"/>
    <n v="93"/>
    <s v="Sector Cultura, recreación y deporte"/>
    <s v="Informacion validada por la entidad"/>
    <n v="5897261000"/>
    <n v="7736000845.0675077"/>
    <n v="6"/>
    <s v="Gestión pública efectiva y transparente"/>
    <n v="49"/>
    <s v="Desarrollo institucional integral"/>
    <n v="475"/>
    <s v="Fortalecimiento institucional"/>
    <n v="66273000"/>
    <n v="86936627.69973366"/>
  </r>
  <r>
    <n v="3"/>
    <s v="Bogotá positiva: para vivir mejor"/>
    <x v="1"/>
    <n v="216"/>
    <s v="Orquesta Filarmónica de Bogotá"/>
    <n v="2"/>
    <s v="Establecimientos públicos"/>
    <n v="93"/>
    <s v="Sector Cultura, recreación y deporte"/>
    <s v="Informacion validada por la entidad"/>
    <n v="19009935000"/>
    <n v="24937148487.183861"/>
    <n v="1"/>
    <s v="Ciudad de derechos"/>
    <n v="12"/>
    <s v="Bogotá viva"/>
    <n v="509"/>
    <s v="Fomento de las prácticas artísticas"/>
    <n v="9760859000"/>
    <n v="12804251579.264475"/>
  </r>
  <r>
    <n v="3"/>
    <s v="Bogotá positiva: para vivir mejor"/>
    <x v="1"/>
    <n v="216"/>
    <s v="Orquesta Filarmónica de Bogotá"/>
    <n v="2"/>
    <s v="Establecimientos públicos"/>
    <n v="93"/>
    <s v="Sector Cultura, recreación y deporte"/>
    <s v="Informacion validada por la entidad"/>
    <n v="19009935000"/>
    <n v="24937148487.183861"/>
    <n v="1"/>
    <s v="Ciudad de derechos"/>
    <n v="12"/>
    <s v="Bogotá viva"/>
    <n v="513"/>
    <s v="Fomento de la música sinfónica"/>
    <n v="4614612000"/>
    <n v="6053427571.1484814"/>
  </r>
  <r>
    <n v="3"/>
    <s v="Bogotá positiva: para vivir mejor"/>
    <x v="1"/>
    <n v="216"/>
    <s v="Orquesta Filarmónica de Bogotá"/>
    <n v="2"/>
    <s v="Establecimientos públicos"/>
    <n v="93"/>
    <s v="Sector Cultura, recreación y deporte"/>
    <s v="Informacion validada por la entidad"/>
    <n v="19009935000"/>
    <n v="24937148487.183861"/>
    <n v="2"/>
    <s v="Derecho a la ciudad"/>
    <n v="27"/>
    <s v="Bogotá espacio de vida"/>
    <n v="450"/>
    <s v="Mantenimiento y sostenimiento de la infraestructura cultural pública"/>
    <n v="3952464000"/>
    <n v="5184824759.1719122"/>
  </r>
  <r>
    <n v="3"/>
    <s v="Bogotá positiva: para vivir mejor"/>
    <x v="1"/>
    <n v="216"/>
    <s v="Orquesta Filarmónica de Bogotá"/>
    <n v="2"/>
    <s v="Establecimientos públicos"/>
    <n v="93"/>
    <s v="Sector Cultura, recreación y deporte"/>
    <s v="Informacion validada por la entidad"/>
    <n v="19009935000"/>
    <n v="24937148487.183861"/>
    <n v="6"/>
    <s v="Gestión pública efectiva y transparente"/>
    <n v="49"/>
    <s v="Desarrollo institucional integral"/>
    <n v="518"/>
    <s v="Fortalecimiento institucional"/>
    <n v="682000000"/>
    <n v="894644577.59899747"/>
  </r>
  <r>
    <n v="3"/>
    <s v="Bogotá positiva: para vivir mejor"/>
    <x v="1"/>
    <n v="217"/>
    <s v="Fondo de Vigilancia y Seguridad"/>
    <n v="2"/>
    <s v="Establecimientos públicos"/>
    <n v="86"/>
    <s v="Sector Gobierno, seguridad y convivencia"/>
    <s v="Informacion validada por la entidad"/>
    <n v="201816954000"/>
    <n v="264742585870.44913"/>
    <n v="2"/>
    <s v="Derecho a la ciudad"/>
    <n v="29"/>
    <s v="Bogotá segura y humana"/>
    <n v="126"/>
    <s v="Implementación y desarrollo de infraestructura militar para la seguridad de Bogotá D. C."/>
    <n v="1308414000"/>
    <n v="1716371686.7369714"/>
  </r>
  <r>
    <n v="3"/>
    <s v="Bogotá positiva: para vivir mejor"/>
    <x v="1"/>
    <n v="217"/>
    <s v="Fondo de Vigilancia y Seguridad"/>
    <n v="2"/>
    <s v="Establecimientos públicos"/>
    <n v="86"/>
    <s v="Sector Gobierno, seguridad y convivencia"/>
    <s v="Informacion validada por la entidad"/>
    <n v="201816954000"/>
    <n v="264742585870.44913"/>
    <n v="2"/>
    <s v="Derecho a la ciudad"/>
    <n v="29"/>
    <s v="Bogotá segura y humana"/>
    <n v="130"/>
    <s v="Fortalecimiento del sistema de seguridad y vigilancia de las entidades del Distrito"/>
    <n v="1809000000"/>
    <n v="2373038183.1034994"/>
  </r>
  <r>
    <n v="3"/>
    <s v="Bogotá positiva: para vivir mejor"/>
    <x v="1"/>
    <n v="217"/>
    <s v="Fondo de Vigilancia y Seguridad"/>
    <n v="2"/>
    <s v="Establecimientos públicos"/>
    <n v="86"/>
    <s v="Sector Gobierno, seguridad y convivencia"/>
    <s v="Informacion validada por la entidad"/>
    <n v="201816954000"/>
    <n v="264742585870.44913"/>
    <n v="2"/>
    <s v="Derecho a la ciudad"/>
    <n v="29"/>
    <s v="Bogotá segura y humana"/>
    <n v="157"/>
    <s v="Fortalecimiento de los organismos de la policía judicial para incrementar la seguridad y la investigación"/>
    <n v="2310200000"/>
    <n v="3030510121.9489794"/>
  </r>
  <r>
    <n v="3"/>
    <s v="Bogotá positiva: para vivir mejor"/>
    <x v="1"/>
    <n v="217"/>
    <s v="Fondo de Vigilancia y Seguridad"/>
    <n v="2"/>
    <s v="Establecimientos públicos"/>
    <n v="86"/>
    <s v="Sector Gobierno, seguridad y convivencia"/>
    <s v="Informacion validada por la entidad"/>
    <n v="201816954000"/>
    <n v="264742585870.44913"/>
    <n v="2"/>
    <s v="Derecho a la ciudad"/>
    <n v="29"/>
    <s v="Bogotá segura y humana"/>
    <n v="159"/>
    <s v="Capacitación, bienestar y vivienda para el personal de la Policía Metropolitana de Bogotá"/>
    <n v="2066720000"/>
    <n v="2711114136.9727263"/>
  </r>
  <r>
    <n v="3"/>
    <s v="Bogotá positiva: para vivir mejor"/>
    <x v="1"/>
    <n v="217"/>
    <s v="Fondo de Vigilancia y Seguridad"/>
    <n v="2"/>
    <s v="Establecimientos públicos"/>
    <n v="86"/>
    <s v="Sector Gobierno, seguridad y convivencia"/>
    <s v="Informacion validada por la entidad"/>
    <n v="201816954000"/>
    <n v="264742585870.44913"/>
    <n v="2"/>
    <s v="Derecho a la ciudad"/>
    <n v="29"/>
    <s v="Bogotá segura y humana"/>
    <n v="175"/>
    <s v="Apoyo para la convivencia en Bogotá"/>
    <n v="10177520000"/>
    <n v="13350825632.559166"/>
  </r>
  <r>
    <n v="3"/>
    <s v="Bogotá positiva: para vivir mejor"/>
    <x v="1"/>
    <n v="217"/>
    <s v="Fondo de Vigilancia y Seguridad"/>
    <n v="2"/>
    <s v="Establecimientos públicos"/>
    <n v="86"/>
    <s v="Sector Gobierno, seguridad y convivencia"/>
    <s v="Informacion validada por la entidad"/>
    <n v="201816954000"/>
    <n v="264742585870.44913"/>
    <n v="2"/>
    <s v="Derecho a la ciudad"/>
    <n v="29"/>
    <s v="Bogotá segura y humana"/>
    <n v="264"/>
    <s v="Fortalecimiento integral de la infraestructura física para la policía metropolitana"/>
    <n v="43574843000"/>
    <n v="57161285937.943733"/>
  </r>
  <r>
    <n v="3"/>
    <s v="Bogotá positiva: para vivir mejor"/>
    <x v="1"/>
    <n v="217"/>
    <s v="Fondo de Vigilancia y Seguridad"/>
    <n v="2"/>
    <s v="Establecimientos públicos"/>
    <n v="86"/>
    <s v="Sector Gobierno, seguridad y convivencia"/>
    <s v="Informacion validada por la entidad"/>
    <n v="201816954000"/>
    <n v="264742585870.44913"/>
    <n v="2"/>
    <s v="Derecho a la ciudad"/>
    <n v="29"/>
    <s v="Bogotá segura y humana"/>
    <n v="366"/>
    <s v="Construcción, dotación y sostenimiento de Unidades Permanentes de Justicia - UPJ"/>
    <n v="658000000"/>
    <n v="863161483.95914984"/>
  </r>
  <r>
    <n v="3"/>
    <s v="Bogotá positiva: para vivir mejor"/>
    <x v="1"/>
    <n v="217"/>
    <s v="Fondo de Vigilancia y Seguridad"/>
    <n v="2"/>
    <s v="Establecimientos públicos"/>
    <n v="86"/>
    <s v="Sector Gobierno, seguridad y convivencia"/>
    <s v="Informacion validada por la entidad"/>
    <n v="201816954000"/>
    <n v="264742585870.44913"/>
    <n v="2"/>
    <s v="Derecho a la ciudad"/>
    <n v="29"/>
    <s v="Bogotá segura y humana"/>
    <n v="402"/>
    <s v="Prevención de conflictos urbanos, las violencias y el delito"/>
    <n v="7161303000"/>
    <n v="9394165538.8466759"/>
  </r>
  <r>
    <n v="3"/>
    <s v="Bogotá positiva: para vivir mejor"/>
    <x v="1"/>
    <n v="217"/>
    <s v="Fondo de Vigilancia y Seguridad"/>
    <n v="2"/>
    <s v="Establecimientos públicos"/>
    <n v="86"/>
    <s v="Sector Gobierno, seguridad y convivencia"/>
    <s v="Informacion validada por la entidad"/>
    <n v="201816954000"/>
    <n v="264742585870.44913"/>
    <n v="2"/>
    <s v="Derecho a la ciudad"/>
    <n v="29"/>
    <s v="Bogotá segura y humana"/>
    <n v="6049"/>
    <s v="Fortalecimiento de medios de transporte destinados a la prevención y la seguridad"/>
    <n v="53572961000"/>
    <n v="70276772821.953903"/>
  </r>
  <r>
    <n v="3"/>
    <s v="Bogotá positiva: para vivir mejor"/>
    <x v="1"/>
    <n v="217"/>
    <s v="Fondo de Vigilancia y Seguridad"/>
    <n v="2"/>
    <s v="Establecimientos públicos"/>
    <n v="86"/>
    <s v="Sector Gobierno, seguridad y convivencia"/>
    <s v="Informacion validada por la entidad"/>
    <n v="201816954000"/>
    <n v="264742585870.44913"/>
    <n v="2"/>
    <s v="Derecho a la ciudad"/>
    <n v="29"/>
    <s v="Bogotá segura y humana"/>
    <n v="6133"/>
    <s v="Apoyo a los programas especiales que garanticen la presencia policial en la ciudad"/>
    <n v="5555533000"/>
    <n v="7287723569.0942688"/>
  </r>
  <r>
    <n v="3"/>
    <s v="Bogotá positiva: para vivir mejor"/>
    <x v="1"/>
    <n v="217"/>
    <s v="Fondo de Vigilancia y Seguridad"/>
    <n v="2"/>
    <s v="Establecimientos públicos"/>
    <n v="86"/>
    <s v="Sector Gobierno, seguridad y convivencia"/>
    <s v="Informacion validada por la entidad"/>
    <n v="201816954000"/>
    <n v="264742585870.44913"/>
    <n v="2"/>
    <s v="Derecho a la ciudad"/>
    <n v="29"/>
    <s v="Bogotá segura y humana"/>
    <n v="6134"/>
    <s v="Mejoramiento de programas de vigilancia y comunicaciones para la seguridad en Bogotá"/>
    <n v="35167069000"/>
    <n v="46132005265.24897"/>
  </r>
  <r>
    <n v="3"/>
    <s v="Bogotá positiva: para vivir mejor"/>
    <x v="1"/>
    <n v="217"/>
    <s v="Fondo de Vigilancia y Seguridad"/>
    <n v="2"/>
    <s v="Establecimientos públicos"/>
    <n v="86"/>
    <s v="Sector Gobierno, seguridad y convivencia"/>
    <s v="Informacion validada por la entidad"/>
    <n v="201816954000"/>
    <n v="264742585870.44913"/>
    <n v="2"/>
    <s v="Derecho a la ciudad"/>
    <n v="29"/>
    <s v="Bogotá segura y humana"/>
    <n v="6135"/>
    <s v="Adecuación logística e informática de la policía y el desarrollo institucional del FVS"/>
    <n v="4232639000"/>
    <n v="5552357082.5279217"/>
  </r>
  <r>
    <n v="3"/>
    <s v="Bogotá positiva: para vivir mejor"/>
    <x v="1"/>
    <n v="217"/>
    <s v="Fondo de Vigilancia y Seguridad"/>
    <n v="2"/>
    <s v="Establecimientos públicos"/>
    <n v="86"/>
    <s v="Sector Gobierno, seguridad y convivencia"/>
    <s v="Informacion validada por la entidad"/>
    <n v="201816954000"/>
    <n v="264742585870.44913"/>
    <n v="2"/>
    <s v="Derecho a la ciudad"/>
    <n v="29"/>
    <s v="Bogotá segura y humana"/>
    <n v="7093"/>
    <s v="Adquisición de equipo técnico y desarrollo de actividades de inteligencia policial"/>
    <n v="2057350000"/>
    <n v="2698822612.4975028"/>
  </r>
  <r>
    <n v="3"/>
    <s v="Bogotá positiva: para vivir mejor"/>
    <x v="1"/>
    <n v="217"/>
    <s v="Fondo de Vigilancia y Seguridad"/>
    <n v="2"/>
    <s v="Establecimientos públicos"/>
    <n v="86"/>
    <s v="Sector Gobierno, seguridad y convivencia"/>
    <s v="Informacion validada por la entidad"/>
    <n v="201816954000"/>
    <n v="264742585870.44913"/>
    <n v="2"/>
    <s v="Derecho a la ciudad"/>
    <n v="30"/>
    <s v="Amor por Bogotá"/>
    <n v="607"/>
    <s v="Apoyo logístico de gestores de convivencia del Distrito Capital"/>
    <n v="896000000"/>
    <n v="1175368829.2209699"/>
  </r>
  <r>
    <n v="3"/>
    <s v="Bogotá positiva: para vivir mejor"/>
    <x v="1"/>
    <n v="217"/>
    <s v="Fondo de Vigilancia y Seguridad"/>
    <n v="2"/>
    <s v="Establecimientos públicos"/>
    <n v="86"/>
    <s v="Sector Gobierno, seguridad y convivencia"/>
    <s v="Informacion validada por la entidad"/>
    <n v="201816954000"/>
    <n v="264742585870.44913"/>
    <n v="2"/>
    <s v="Derecho a la ciudad"/>
    <n v="31"/>
    <s v="Bogotá responsable ante el riesgo y las emergencias"/>
    <n v="383"/>
    <s v="Número Único de Seguridad y Emergencias (NUSE 123)"/>
    <n v="22541402000"/>
    <n v="29569711247.476826"/>
  </r>
  <r>
    <n v="3"/>
    <s v="Bogotá positiva: para vivir mejor"/>
    <x v="1"/>
    <n v="217"/>
    <s v="Fondo de Vigilancia y Seguridad"/>
    <n v="2"/>
    <s v="Establecimientos públicos"/>
    <n v="86"/>
    <s v="Sector Gobierno, seguridad y convivencia"/>
    <s v="Informacion validada por la entidad"/>
    <n v="201816954000"/>
    <n v="264742585870.44913"/>
    <n v="5"/>
    <s v="Descentralización"/>
    <n v="40"/>
    <s v="Gestión distrital con enfoque territorial"/>
    <n v="265"/>
    <s v="Consolidación del sistema distrital para la gestión pública de la convivencia y la seguridad ciudadana"/>
    <n v="8728000000"/>
    <n v="11449351720.357843"/>
  </r>
  <r>
    <n v="3"/>
    <s v="Bogotá positiva: para vivir mejor"/>
    <x v="1"/>
    <n v="218"/>
    <s v="Jardín Botánico José Celestino Mutis"/>
    <n v="2"/>
    <s v="Establecimientos públicos"/>
    <n v="94"/>
    <s v="Sector Ambiente"/>
    <s v="Informacion validada por la entidad"/>
    <n v="14886408000"/>
    <n v="19527924042.707241"/>
    <n v="1"/>
    <s v="Ciudad de derechos"/>
    <n v="4"/>
    <s v="Bogotá bien alimentada"/>
    <n v="319"/>
    <s v="Investigación y formación para el aprovechamiento de los usos potenciales de especies vegetales andinas y exóticas de clima frío a través de cultivos urbanos"/>
    <n v="1576000000"/>
    <n v="2067389815.6833136"/>
  </r>
  <r>
    <n v="3"/>
    <s v="Bogotá positiva: para vivir mejor"/>
    <x v="1"/>
    <n v="218"/>
    <s v="Jardín Botánico José Celestino Mutis"/>
    <n v="2"/>
    <s v="Establecimientos públicos"/>
    <n v="94"/>
    <s v="Sector Ambiente"/>
    <s v="Informacion validada por la entidad"/>
    <n v="14886408000"/>
    <n v="19527924042.707241"/>
    <n v="1"/>
    <s v="Ciudad de derechos"/>
    <n v="6"/>
    <s v="Educación de calidad y pertinencia para vivir mejor"/>
    <n v="317"/>
    <s v="Procesos de educación y cultura para la conservación y uso sostenible de la biodiversidad del Distrito Capital"/>
    <n v="1800000000"/>
    <n v="2361232022.9885559"/>
  </r>
  <r>
    <n v="3"/>
    <s v="Bogotá positiva: para vivir mejor"/>
    <x v="1"/>
    <n v="218"/>
    <s v="Jardín Botánico José Celestino Mutis"/>
    <n v="2"/>
    <s v="Establecimientos públicos"/>
    <n v="94"/>
    <s v="Sector Ambiente"/>
    <s v="Informacion validada por la entidad"/>
    <n v="14886408000"/>
    <n v="19527924042.707241"/>
    <n v="1"/>
    <s v="Ciudad de derechos"/>
    <n v="10"/>
    <s v="En Bogotá se vive un mejor ambiente"/>
    <n v="638"/>
    <s v="Restauración, rehabilitación y/o recuperación ecológica de áreas alteradas en el Distrito Capital y la región"/>
    <n v="2000000000"/>
    <n v="2623591136.6539516"/>
  </r>
  <r>
    <n v="3"/>
    <s v="Bogotá positiva: para vivir mejor"/>
    <x v="1"/>
    <n v="218"/>
    <s v="Jardín Botánico José Celestino Mutis"/>
    <n v="2"/>
    <s v="Establecimientos públicos"/>
    <n v="94"/>
    <s v="Sector Ambiente"/>
    <s v="Informacion validada por la entidad"/>
    <n v="14886408000"/>
    <n v="19527924042.707241"/>
    <n v="1"/>
    <s v="Ciudad de derechos"/>
    <n v="10"/>
    <s v="En Bogotá se vive un mejor ambiente"/>
    <n v="7059"/>
    <s v="Planificación y fomento de la arborización de la ciudad, para un mejor hábitat"/>
    <n v="6000000000"/>
    <n v="7870773409.961853"/>
  </r>
  <r>
    <n v="3"/>
    <s v="Bogotá positiva: para vivir mejor"/>
    <x v="1"/>
    <n v="218"/>
    <s v="Jardín Botánico José Celestino Mutis"/>
    <n v="2"/>
    <s v="Establecimientos públicos"/>
    <n v="94"/>
    <s v="Sector Ambiente"/>
    <s v="Informacion validada por la entidad"/>
    <n v="14886408000"/>
    <n v="19527924042.707241"/>
    <n v="3"/>
    <s v="Ciudad global"/>
    <n v="34"/>
    <s v="Bogotá sociedad del conocimiento"/>
    <n v="318"/>
    <s v="Uso sostenible de los recursos vegetales del Distrito Capital y la región"/>
    <n v="784000000"/>
    <n v="1028447725.5683489"/>
  </r>
  <r>
    <n v="3"/>
    <s v="Bogotá positiva: para vivir mejor"/>
    <x v="1"/>
    <n v="218"/>
    <s v="Jardín Botánico José Celestino Mutis"/>
    <n v="2"/>
    <s v="Establecimientos públicos"/>
    <n v="94"/>
    <s v="Sector Ambiente"/>
    <s v="Informacion validada por la entidad"/>
    <n v="14886408000"/>
    <n v="19527924042.707241"/>
    <n v="3"/>
    <s v="Ciudad global"/>
    <n v="34"/>
    <s v="Bogotá sociedad del conocimiento"/>
    <n v="2006"/>
    <s v="Conservación de la flora de bosque andino y páramo del Distrito Capital y la región"/>
    <n v="900000000"/>
    <n v="1180616011.494278"/>
  </r>
  <r>
    <n v="3"/>
    <s v="Bogotá positiva: para vivir mejor"/>
    <x v="1"/>
    <n v="218"/>
    <s v="Jardín Botánico José Celestino Mutis"/>
    <n v="2"/>
    <s v="Establecimientos públicos"/>
    <n v="94"/>
    <s v="Sector Ambiente"/>
    <s v="Informacion validada por la entidad"/>
    <n v="14886408000"/>
    <n v="19527924042.707241"/>
    <n v="6"/>
    <s v="Gestión pública efectiva y transparente"/>
    <n v="49"/>
    <s v="Desarrollo institucional integral"/>
    <n v="298"/>
    <s v="Fortalecimiento institucional del Jardín Botánico José Celestino Mutis"/>
    <n v="1416408000"/>
    <n v="1858037737.342875"/>
  </r>
  <r>
    <n v="3"/>
    <s v="Bogotá positiva: para vivir mejor"/>
    <x v="1"/>
    <n v="218"/>
    <s v="Jardín Botánico José Celestino Mutis"/>
    <n v="2"/>
    <s v="Establecimientos públicos"/>
    <n v="94"/>
    <s v="Sector Ambiente"/>
    <s v="Informacion validada por la entidad"/>
    <n v="14886408000"/>
    <n v="19527924042.707241"/>
    <n v="6"/>
    <s v="Gestión pública efectiva y transparente"/>
    <n v="49"/>
    <s v="Desarrollo institucional integral"/>
    <n v="639"/>
    <s v="Procesos de comunicación para el posicionamiento y fortalecimiento institucional del Jardín Botánico José Celestino Mutis"/>
    <n v="410000000"/>
    <n v="537836183.01406002"/>
  </r>
  <r>
    <n v="3"/>
    <s v="Bogotá positiva: para vivir mejor"/>
    <x v="1"/>
    <n v="219"/>
    <s v="Instituto para la Investigación Educativa y el Desarrollo Pedagógico"/>
    <n v="2"/>
    <s v="Establecimientos públicos"/>
    <n v="90"/>
    <s v="Sector Educación"/>
    <s v="Informacion validada por la entidad"/>
    <n v="4919283000"/>
    <n v="6453093638.7462301"/>
    <n v="1"/>
    <s v="Ciudad de derechos"/>
    <n v="6"/>
    <s v="Educación de calidad y pertinencia para vivir mejor"/>
    <n v="538"/>
    <s v="Investigación e innovación educativa y pedagógica para mejorar la calidad en el campo de la educación"/>
    <n v="4919283000"/>
    <n v="6453093638.7462301"/>
  </r>
  <r>
    <n v="3"/>
    <s v="Bogotá positiva: para vivir mejor"/>
    <x v="1"/>
    <n v="220"/>
    <s v="Instituto Distrital de la Participación y Acción Comunal"/>
    <n v="2"/>
    <s v="Establecimientos públicos"/>
    <n v="86"/>
    <s v="Sector Gobierno, seguridad y convivencia"/>
    <s v="Informacion validada por la entidad"/>
    <n v="22981000000"/>
    <n v="30146373955.722233"/>
    <n v="1"/>
    <s v="Ciudad de derechos"/>
    <n v="15"/>
    <s v="Bogotá respeta la diversidad"/>
    <n v="610"/>
    <s v="Centros comunitarios LGBT"/>
    <n v="740000000"/>
    <n v="970728720.56196201"/>
  </r>
  <r>
    <n v="3"/>
    <s v="Bogotá positiva: para vivir mejor"/>
    <x v="1"/>
    <n v="220"/>
    <s v="Instituto Distrital de la Participación y Acción Comunal"/>
    <n v="2"/>
    <s v="Establecimientos públicos"/>
    <n v="86"/>
    <s v="Sector Gobierno, seguridad y convivencia"/>
    <s v="Informacion validada por la entidad"/>
    <n v="22981000000"/>
    <n v="30146373955.722233"/>
    <n v="1"/>
    <s v="Ciudad de derechos"/>
    <n v="15"/>
    <s v="Bogotá respeta la diversidad"/>
    <n v="652"/>
    <s v="Apoyo a procesos organizativos y participativos de grupos étnicos"/>
    <n v="733180000"/>
    <n v="961782274.78597212"/>
  </r>
  <r>
    <n v="3"/>
    <s v="Bogotá positiva: para vivir mejor"/>
    <x v="1"/>
    <n v="220"/>
    <s v="Instituto Distrital de la Participación y Acción Comunal"/>
    <n v="2"/>
    <s v="Establecimientos públicos"/>
    <n v="86"/>
    <s v="Sector Gobierno, seguridad y convivencia"/>
    <s v="Informacion validada por la entidad"/>
    <n v="22981000000"/>
    <n v="30146373955.722233"/>
    <n v="1"/>
    <s v="Ciudad de derechos"/>
    <n v="15"/>
    <s v="Bogotá respeta la diversidad"/>
    <n v="659"/>
    <s v="Fortalecimiento de comunidades y organizaciones afrocolombianas"/>
    <n v="900000000"/>
    <n v="1180616011.494278"/>
  </r>
  <r>
    <n v="3"/>
    <s v="Bogotá positiva: para vivir mejor"/>
    <x v="1"/>
    <n v="220"/>
    <s v="Instituto Distrital de la Participación y Acción Comunal"/>
    <n v="2"/>
    <s v="Establecimientos públicos"/>
    <n v="86"/>
    <s v="Sector Gobierno, seguridad y convivencia"/>
    <s v="Informacion validada por la entidad"/>
    <n v="22981000000"/>
    <n v="30146373955.722233"/>
    <n v="1"/>
    <s v="Ciudad de derechos"/>
    <n v="16"/>
    <s v="Bogotá positiva con las mujeres y la equidad de género"/>
    <n v="446"/>
    <s v="Bogotá una casa de igualdad de oportunidades"/>
    <n v="4000000000"/>
    <n v="5247182273.3079033"/>
  </r>
  <r>
    <n v="3"/>
    <s v="Bogotá positiva: para vivir mejor"/>
    <x v="1"/>
    <n v="220"/>
    <s v="Instituto Distrital de la Participación y Acción Comunal"/>
    <n v="2"/>
    <s v="Establecimientos públicos"/>
    <n v="86"/>
    <s v="Sector Gobierno, seguridad y convivencia"/>
    <s v="Informacion validada por la entidad"/>
    <n v="22981000000"/>
    <n v="30146373955.722233"/>
    <n v="4"/>
    <s v="Participación"/>
    <n v="37"/>
    <s v="Ahora decidimos juntos"/>
    <n v="330"/>
    <s v="Escuela de participación y gestión social"/>
    <n v="1550000000"/>
    <n v="2033283130.9068124"/>
  </r>
  <r>
    <n v="3"/>
    <s v="Bogotá positiva: para vivir mejor"/>
    <x v="1"/>
    <n v="220"/>
    <s v="Instituto Distrital de la Participación y Acción Comunal"/>
    <n v="2"/>
    <s v="Establecimientos públicos"/>
    <n v="86"/>
    <s v="Sector Gobierno, seguridad y convivencia"/>
    <s v="Informacion validada por la entidad"/>
    <n v="22981000000"/>
    <n v="30146373955.722233"/>
    <n v="4"/>
    <s v="Participación"/>
    <n v="37"/>
    <s v="Ahora decidimos juntos"/>
    <n v="372"/>
    <s v="Comunicación para la participación de todos y todas"/>
    <n v="1222000000"/>
    <n v="1603014184.4955645"/>
  </r>
  <r>
    <n v="3"/>
    <s v="Bogotá positiva: para vivir mejor"/>
    <x v="1"/>
    <n v="220"/>
    <s v="Instituto Distrital de la Participación y Acción Comunal"/>
    <n v="2"/>
    <s v="Establecimientos públicos"/>
    <n v="86"/>
    <s v="Sector Gobierno, seguridad y convivencia"/>
    <s v="Informacion validada por la entidad"/>
    <n v="22981000000"/>
    <n v="30146373955.722233"/>
    <n v="4"/>
    <s v="Participación"/>
    <n v="37"/>
    <s v="Ahora decidimos juntos"/>
    <n v="494"/>
    <s v="Sistema distrital de participación"/>
    <n v="1350000000"/>
    <n v="1770924017.2414172"/>
  </r>
  <r>
    <n v="3"/>
    <s v="Bogotá positiva: para vivir mejor"/>
    <x v="1"/>
    <n v="220"/>
    <s v="Instituto Distrital de la Participación y Acción Comunal"/>
    <n v="2"/>
    <s v="Establecimientos públicos"/>
    <n v="86"/>
    <s v="Sector Gobierno, seguridad y convivencia"/>
    <s v="Informacion validada por la entidad"/>
    <n v="22981000000"/>
    <n v="30146373955.722233"/>
    <n v="4"/>
    <s v="Participación"/>
    <n v="38"/>
    <s v="Organizaciones y redes sociales"/>
    <n v="334"/>
    <s v="Fortalecimiento de las organizaciones sociales"/>
    <n v="1036980000"/>
    <n v="1360305768.4437075"/>
  </r>
  <r>
    <n v="3"/>
    <s v="Bogotá positiva: para vivir mejor"/>
    <x v="1"/>
    <n v="220"/>
    <s v="Instituto Distrital de la Participación y Acción Comunal"/>
    <n v="2"/>
    <s v="Establecimientos públicos"/>
    <n v="86"/>
    <s v="Sector Gobierno, seguridad y convivencia"/>
    <s v="Informacion validada por la entidad"/>
    <n v="22981000000"/>
    <n v="30146373955.722233"/>
    <n v="4"/>
    <s v="Participación"/>
    <n v="38"/>
    <s v="Organizaciones y redes sociales"/>
    <n v="335"/>
    <s v="Obras con participación ciudadana"/>
    <n v="7870000000"/>
    <n v="10323831122.733297"/>
  </r>
  <r>
    <n v="3"/>
    <s v="Bogotá positiva: para vivir mejor"/>
    <x v="1"/>
    <n v="220"/>
    <s v="Instituto Distrital de la Participación y Acción Comunal"/>
    <n v="2"/>
    <s v="Establecimientos públicos"/>
    <n v="86"/>
    <s v="Sector Gobierno, seguridad y convivencia"/>
    <s v="Informacion validada por la entidad"/>
    <n v="22981000000"/>
    <n v="30146373955.722233"/>
    <n v="4"/>
    <s v="Participación"/>
    <n v="38"/>
    <s v="Organizaciones y redes sociales"/>
    <n v="507"/>
    <s v="Fortalecimiento y control de la organización comunal"/>
    <n v="1800000000"/>
    <n v="2361232022.9885559"/>
  </r>
  <r>
    <n v="3"/>
    <s v="Bogotá positiva: para vivir mejor"/>
    <x v="1"/>
    <n v="220"/>
    <s v="Instituto Distrital de la Participación y Acción Comunal"/>
    <n v="2"/>
    <s v="Establecimientos públicos"/>
    <n v="86"/>
    <s v="Sector Gobierno, seguridad y convivencia"/>
    <s v="Informacion validada por la entidad"/>
    <n v="22981000000"/>
    <n v="30146373955.722233"/>
    <n v="4"/>
    <s v="Participación"/>
    <n v="38"/>
    <s v="Organizaciones y redes sociales"/>
    <n v="654"/>
    <s v="Fortalecimiento y apoyo a los procesos de participación juvenil de la ciudad"/>
    <n v="888840000"/>
    <n v="1165976372.9517488"/>
  </r>
  <r>
    <n v="3"/>
    <s v="Bogotá positiva: para vivir mejor"/>
    <x v="1"/>
    <n v="220"/>
    <s v="Instituto Distrital de la Participación y Acción Comunal"/>
    <n v="2"/>
    <s v="Establecimientos públicos"/>
    <n v="86"/>
    <s v="Sector Gobierno, seguridad y convivencia"/>
    <s v="Informacion validada por la entidad"/>
    <n v="22981000000"/>
    <n v="30146373955.722233"/>
    <n v="6"/>
    <s v="Gestión pública efectiva y transparente"/>
    <n v="46"/>
    <s v="Tecnologías de la información y comunicación al servicio de la ciudad"/>
    <n v="7352"/>
    <s v="Modernización tecnológica y de comunicaciones"/>
    <n v="500000000"/>
    <n v="655897784.16348791"/>
  </r>
  <r>
    <n v="3"/>
    <s v="Bogotá positiva: para vivir mejor"/>
    <x v="1"/>
    <n v="220"/>
    <s v="Instituto Distrital de la Participación y Acción Comunal"/>
    <n v="2"/>
    <s v="Establecimientos públicos"/>
    <n v="86"/>
    <s v="Sector Gobierno, seguridad y convivencia"/>
    <s v="Informacion validada por la entidad"/>
    <n v="22981000000"/>
    <n v="30146373955.722233"/>
    <n v="6"/>
    <s v="Gestión pública efectiva y transparente"/>
    <n v="49"/>
    <s v="Desarrollo institucional integral"/>
    <n v="508"/>
    <s v="Gestión del desarrollo organizacional y fortalecimiento institucional"/>
    <n v="390000000"/>
    <n v="511600271.6475206"/>
  </r>
  <r>
    <n v="3"/>
    <s v="Bogotá positiva: para vivir mejor"/>
    <x v="1"/>
    <n v="221"/>
    <s v="Instituto Distrital de Turismo"/>
    <n v="2"/>
    <s v="Establecimientos públicos"/>
    <n v="89"/>
    <s v="Sector Desarrollo económico, industria y turismo"/>
    <s v="Informacion validada por la entidad"/>
    <n v="7561736000"/>
    <n v="9919451773.6585522"/>
    <n v="3"/>
    <s v="Ciudad global"/>
    <n v="35"/>
    <s v="Bogotá competitiva e internacional"/>
    <n v="436"/>
    <s v="Bogotá internacional, turística y atractiva"/>
    <n v="3749692000"/>
    <n v="4918829348.1911125"/>
  </r>
  <r>
    <n v="3"/>
    <s v="Bogotá positiva: para vivir mejor"/>
    <x v="1"/>
    <n v="221"/>
    <s v="Instituto Distrital de Turismo"/>
    <n v="2"/>
    <s v="Establecimientos públicos"/>
    <n v="89"/>
    <s v="Sector Desarrollo económico, industria y turismo"/>
    <s v="Informacion validada por la entidad"/>
    <n v="7561736000"/>
    <n v="9919451773.6585522"/>
    <n v="3"/>
    <s v="Ciudad global"/>
    <n v="35"/>
    <s v="Bogotá competitiva e internacional"/>
    <n v="464"/>
    <s v="Fortalecimiento de la productividad y la competitividad en el sector turístico de Bogotá en su entorno regional"/>
    <n v="2969961000"/>
    <n v="3895981677.9039536"/>
  </r>
  <r>
    <n v="3"/>
    <s v="Bogotá positiva: para vivir mejor"/>
    <x v="1"/>
    <n v="221"/>
    <s v="Instituto Distrital de Turismo"/>
    <n v="2"/>
    <s v="Establecimientos públicos"/>
    <n v="89"/>
    <s v="Sector Desarrollo económico, industria y turismo"/>
    <s v="Informacion validada por la entidad"/>
    <n v="7561736000"/>
    <n v="9919451773.6585522"/>
    <n v="6"/>
    <s v="Gestión pública efectiva y transparente"/>
    <n v="49"/>
    <s v="Desarrollo institucional integral"/>
    <n v="444"/>
    <s v="Fortalecimiento institucional"/>
    <n v="842083000"/>
    <n v="1104640747.5634847"/>
  </r>
  <r>
    <n v="3"/>
    <s v="Bogotá positiva: para vivir mejor"/>
    <x v="1"/>
    <n v="226"/>
    <s v="Unidad Administrativa Especial de Catastro Distrital"/>
    <n v="2"/>
    <s v="Establecimientos públicos"/>
    <n v="87"/>
    <s v="Sector Hacienda"/>
    <s v="Informacion validada por la entidad"/>
    <n v="28623135000"/>
    <n v="37547701644.624756"/>
    <n v="2"/>
    <s v="Derecho a la ciudad"/>
    <n v="17"/>
    <s v="Mejoremos el barrio"/>
    <n v="6028"/>
    <s v="Actualización mapa digital de Bogotá D. C."/>
    <n v="2009267000"/>
    <n v="2635747546.1856375"/>
  </r>
  <r>
    <n v="3"/>
    <s v="Bogotá positiva: para vivir mejor"/>
    <x v="1"/>
    <n v="226"/>
    <s v="Unidad Administrativa Especial de Catastro Distrital"/>
    <n v="2"/>
    <s v="Establecimientos públicos"/>
    <n v="87"/>
    <s v="Sector Hacienda"/>
    <s v="Informacion validada por la entidad"/>
    <n v="28623135000"/>
    <n v="37547701644.624756"/>
    <n v="2"/>
    <s v="Derecho a la ciudad"/>
    <n v="17"/>
    <s v="Mejoremos el barrio"/>
    <n v="6211"/>
    <s v="Unificación y materialización de nomenclatura de Bogotá D. C."/>
    <n v="2500000000"/>
    <n v="3279488920.8174391"/>
  </r>
  <r>
    <n v="3"/>
    <s v="Bogotá positiva: para vivir mejor"/>
    <x v="1"/>
    <n v="226"/>
    <s v="Unidad Administrativa Especial de Catastro Distrital"/>
    <n v="2"/>
    <s v="Establecimientos públicos"/>
    <n v="87"/>
    <s v="Sector Hacienda"/>
    <s v="Informacion validada por la entidad"/>
    <n v="28623135000"/>
    <n v="37547701644.624756"/>
    <n v="6"/>
    <s v="Gestión pública efectiva y transparente"/>
    <n v="49"/>
    <s v="Desarrollo institucional integral"/>
    <n v="586"/>
    <s v="Fortalecimiento y modernización tecnológica de la UAECD"/>
    <n v="11464375000"/>
    <n v="15038916318.638575"/>
  </r>
  <r>
    <n v="3"/>
    <s v="Bogotá positiva: para vivir mejor"/>
    <x v="1"/>
    <n v="226"/>
    <s v="Unidad Administrativa Especial de Catastro Distrital"/>
    <n v="2"/>
    <s v="Establecimientos públicos"/>
    <n v="87"/>
    <s v="Sector Hacienda"/>
    <s v="Informacion validada por la entidad"/>
    <n v="28623135000"/>
    <n v="37547701644.624756"/>
    <n v="6"/>
    <s v="Gestión pública efectiva y transparente"/>
    <n v="49"/>
    <s v="Desarrollo institucional integral"/>
    <n v="7014"/>
    <s v="Modernización institucional"/>
    <n v="5739221000"/>
    <n v="7528684673.4491138"/>
  </r>
  <r>
    <n v="3"/>
    <s v="Bogotá positiva: para vivir mejor"/>
    <x v="1"/>
    <n v="226"/>
    <s v="Unidad Administrativa Especial de Catastro Distrital"/>
    <n v="2"/>
    <s v="Establecimientos públicos"/>
    <n v="87"/>
    <s v="Sector Hacienda"/>
    <s v="Informacion validada por la entidad"/>
    <n v="28623135000"/>
    <n v="37547701644.624756"/>
    <n v="7"/>
    <s v="Finanzas sostenibles"/>
    <n v="51"/>
    <s v="Optimización de los ingresos distritales"/>
    <n v="6031"/>
    <s v="Actualización y conservación catastral de Bogotá, D. C."/>
    <n v="6910272000"/>
    <n v="9064864185.533987"/>
  </r>
  <r>
    <n v="3"/>
    <s v="Bogotá positiva: para vivir mejor"/>
    <x v="1"/>
    <n v="227"/>
    <s v="Unidad Administrativa Especial de Rehabilitación y Mantenimiento Vial"/>
    <n v="2"/>
    <s v="Establecimientos públicos"/>
    <n v="95"/>
    <s v="Sector Movilidad"/>
    <s v="Informacion validada por la entidad"/>
    <n v="167156661000"/>
    <n v="219275367116.13461"/>
    <n v="2"/>
    <s v="Derecho a la ciudad"/>
    <n v="17"/>
    <s v="Mejoremos el barrio"/>
    <n v="408"/>
    <s v="Recuperación, rehabilitación y mantenimiento de la malla vial"/>
    <n v="165706661000"/>
    <n v="217373263542.06052"/>
  </r>
  <r>
    <n v="3"/>
    <s v="Bogotá positiva: para vivir mejor"/>
    <x v="1"/>
    <n v="227"/>
    <s v="Unidad Administrativa Especial de Rehabilitación y Mantenimiento Vial"/>
    <n v="2"/>
    <s v="Establecimientos públicos"/>
    <n v="95"/>
    <s v="Sector Movilidad"/>
    <s v="Informacion validada por la entidad"/>
    <n v="167156661000"/>
    <n v="219275367116.13461"/>
    <n v="6"/>
    <s v="Gestión pública efectiva y transparente"/>
    <n v="49"/>
    <s v="Desarrollo institucional integral"/>
    <n v="398"/>
    <s v="Fortalecimiento y desarrollo institucional"/>
    <n v="1450000000"/>
    <n v="1902103574.0741143"/>
  </r>
  <r>
    <n v="3"/>
    <s v="Bogotá positiva: para vivir mejor"/>
    <x v="1"/>
    <n v="228"/>
    <s v="Unidad Administrativa Especial de Servicios Públicos"/>
    <n v="2"/>
    <s v="Establecimientos públicos"/>
    <n v="96"/>
    <s v="Sector Hábitat"/>
    <s v="Informacion validada por la entidad"/>
    <n v="30685686000"/>
    <n v="40253346905.873123"/>
    <n v="2"/>
    <s v="Derecho a la ciudad"/>
    <n v="17"/>
    <s v="Mejoremos el barrio"/>
    <n v="582"/>
    <s v="Gestión para el servicio de alumbrado público en Bogotá, D. C."/>
    <n v="2452501000"/>
    <n v="3217179943.1174755"/>
  </r>
  <r>
    <n v="3"/>
    <s v="Bogotá positiva: para vivir mejor"/>
    <x v="1"/>
    <n v="228"/>
    <s v="Unidad Administrativa Especial de Servicios Públicos"/>
    <n v="2"/>
    <s v="Establecimientos públicos"/>
    <n v="96"/>
    <s v="Sector Hábitat"/>
    <s v="Informacion validada por la entidad"/>
    <n v="30685686000"/>
    <n v="40253346905.873123"/>
    <n v="2"/>
    <s v="Derecho a la ciudad"/>
    <n v="18"/>
    <s v="Transformación urbana positiva"/>
    <n v="583"/>
    <s v="Gestión para los servicios funerarios distritales"/>
    <n v="13141000000"/>
    <n v="17238305563.384789"/>
  </r>
  <r>
    <n v="3"/>
    <s v="Bogotá positiva: para vivir mejor"/>
    <x v="1"/>
    <n v="228"/>
    <s v="Unidad Administrativa Especial de Servicios Públicos"/>
    <n v="2"/>
    <s v="Establecimientos públicos"/>
    <n v="96"/>
    <s v="Sector Hábitat"/>
    <s v="Informacion validada por la entidad"/>
    <n v="30685686000"/>
    <n v="40253346905.873123"/>
    <n v="2"/>
    <s v="Derecho a la ciudad"/>
    <n v="18"/>
    <s v="Transformación urbana positiva"/>
    <n v="584"/>
    <s v="Gestión integral de residuos sólidos para el Distrito Capital y la región"/>
    <n v="11682185000"/>
    <n v="15324638511.37587"/>
  </r>
  <r>
    <n v="3"/>
    <s v="Bogotá positiva: para vivir mejor"/>
    <x v="1"/>
    <n v="228"/>
    <s v="Unidad Administrativa Especial de Servicios Públicos"/>
    <n v="2"/>
    <s v="Establecimientos públicos"/>
    <n v="96"/>
    <s v="Sector Hábitat"/>
    <s v="Informacion validada por la entidad"/>
    <n v="30685686000"/>
    <n v="40253346905.873123"/>
    <n v="6"/>
    <s v="Gestión pública efectiva y transparente"/>
    <n v="49"/>
    <s v="Desarrollo institucional integral"/>
    <n v="581"/>
    <s v="Gestión institucional"/>
    <n v="3410000000"/>
    <n v="4473222887.9949865"/>
  </r>
  <r>
    <n v="3"/>
    <s v="Bogotá positiva: para vivir mejor"/>
    <x v="1"/>
    <n v="230"/>
    <s v="Universidad Distrital Francisco José de Caldas"/>
    <n v="2"/>
    <s v="Establecimientos públicos"/>
    <n v="90"/>
    <s v="Sector Educación"/>
    <s v="Informacion validada por la entidad"/>
    <n v="80000000000"/>
    <n v="104943645466.15805"/>
    <n v="1"/>
    <s v="Ciudad de derechos"/>
    <n v="6"/>
    <s v="Educación de calidad y pertinencia para vivir mejor"/>
    <n v="378"/>
    <s v="Promoción de la investigación y desarrollo científico"/>
    <n v="500000000"/>
    <n v="655897784.16348791"/>
  </r>
  <r>
    <n v="3"/>
    <s v="Bogotá positiva: para vivir mejor"/>
    <x v="1"/>
    <n v="230"/>
    <s v="Universidad Distrital Francisco José de Caldas"/>
    <n v="2"/>
    <s v="Establecimientos públicos"/>
    <n v="90"/>
    <s v="Sector Educación"/>
    <s v="Informacion validada por la entidad"/>
    <n v="80000000000"/>
    <n v="104943645466.15805"/>
    <n v="1"/>
    <s v="Ciudad de derechos"/>
    <n v="6"/>
    <s v="Educación de calidad y pertinencia para vivir mejor"/>
    <n v="389"/>
    <s v="Desarrollo y fortalecimiento doctorados y maestrías"/>
    <n v="500000000"/>
    <n v="655897784.16348791"/>
  </r>
  <r>
    <n v="3"/>
    <s v="Bogotá positiva: para vivir mejor"/>
    <x v="1"/>
    <n v="230"/>
    <s v="Universidad Distrital Francisco José de Caldas"/>
    <n v="2"/>
    <s v="Establecimientos públicos"/>
    <n v="90"/>
    <s v="Sector Educación"/>
    <s v="Informacion validada por la entidad"/>
    <n v="80000000000"/>
    <n v="104943645466.15805"/>
    <n v="1"/>
    <s v="Ciudad de derechos"/>
    <n v="6"/>
    <s v="Educación de calidad y pertinencia para vivir mejor"/>
    <n v="4149"/>
    <s v="Dotación de laboratorios Universidad Distrital"/>
    <n v="3600000000"/>
    <n v="4722464045.9771118"/>
  </r>
  <r>
    <n v="3"/>
    <s v="Bogotá positiva: para vivir mejor"/>
    <x v="1"/>
    <n v="230"/>
    <s v="Universidad Distrital Francisco José de Caldas"/>
    <n v="2"/>
    <s v="Establecimientos públicos"/>
    <n v="90"/>
    <s v="Sector Educación"/>
    <s v="Informacion validada por la entidad"/>
    <n v="80000000000"/>
    <n v="104943645466.15805"/>
    <n v="1"/>
    <s v="Ciudad de derechos"/>
    <n v="6"/>
    <s v="Educación de calidad y pertinencia para vivir mejor"/>
    <n v="4150"/>
    <s v="Dotación y actualización biblioteca"/>
    <n v="3000000000"/>
    <n v="3935386704.9809265"/>
  </r>
  <r>
    <n v="3"/>
    <s v="Bogotá positiva: para vivir mejor"/>
    <x v="1"/>
    <n v="230"/>
    <s v="Universidad Distrital Francisco José de Caldas"/>
    <n v="2"/>
    <s v="Establecimientos públicos"/>
    <n v="90"/>
    <s v="Sector Educación"/>
    <s v="Informacion validada por la entidad"/>
    <n v="80000000000"/>
    <n v="104943645466.15805"/>
    <n v="6"/>
    <s v="Gestión pública efectiva y transparente"/>
    <n v="46"/>
    <s v="Tecnologías de la información y comunicación al servicio de la ciudad"/>
    <n v="188"/>
    <s v="Sistema integral de información"/>
    <n v="400000000"/>
    <n v="524718227.33079028"/>
  </r>
  <r>
    <n v="3"/>
    <s v="Bogotá positiva: para vivir mejor"/>
    <x v="1"/>
    <n v="230"/>
    <s v="Universidad Distrital Francisco José de Caldas"/>
    <n v="2"/>
    <s v="Establecimientos públicos"/>
    <n v="90"/>
    <s v="Sector Educación"/>
    <s v="Informacion validada por la entidad"/>
    <n v="80000000000"/>
    <n v="104943645466.15805"/>
    <n v="6"/>
    <s v="Gestión pública efectiva y transparente"/>
    <n v="49"/>
    <s v="Desarrollo institucional integral"/>
    <n v="379"/>
    <s v="Construcción nueva sede universitaria Ciudadela El Porvenir - Bosa"/>
    <n v="20000000000"/>
    <n v="26235911366.539513"/>
  </r>
  <r>
    <n v="3"/>
    <s v="Bogotá positiva: para vivir mejor"/>
    <x v="1"/>
    <n v="230"/>
    <s v="Universidad Distrital Francisco José de Caldas"/>
    <n v="2"/>
    <s v="Establecimientos públicos"/>
    <n v="90"/>
    <s v="Sector Educación"/>
    <s v="Informacion validada por la entidad"/>
    <n v="80000000000"/>
    <n v="104943645466.15805"/>
    <n v="6"/>
    <s v="Gestión pública efectiva y transparente"/>
    <n v="49"/>
    <s v="Desarrollo institucional integral"/>
    <n v="380"/>
    <s v="Mejoramiento y ampliación de la infraestructura física de la Universidad"/>
    <n v="52000000000"/>
    <n v="68213369553.002731"/>
  </r>
  <r>
    <n v="3"/>
    <s v="Bogotá positiva: para vivir mejor"/>
    <x v="1"/>
    <n v="235"/>
    <s v="Contraloría Distrital"/>
    <n v="2"/>
    <s v="Establecimientos públicos"/>
    <n v="198"/>
    <s v="Otras entidades distritales"/>
    <s v="Informacion validada por la entidad"/>
    <n v="5368000000"/>
    <n v="7041718610.7792063"/>
    <n v="4"/>
    <s v="Participación"/>
    <n v="39"/>
    <s v="Control social al alcance de todas y todos"/>
    <n v="250"/>
    <s v="Promover cultura de la participación y el control fiscal"/>
    <n v="1000000000"/>
    <n v="1311795568.3269758"/>
  </r>
  <r>
    <n v="3"/>
    <s v="Bogotá positiva: para vivir mejor"/>
    <x v="1"/>
    <n v="235"/>
    <s v="Contraloría Distrital"/>
    <n v="2"/>
    <s v="Establecimientos públicos"/>
    <n v="198"/>
    <s v="Otras entidades distritales"/>
    <s v="Informacion validada por la entidad"/>
    <n v="5368000000"/>
    <n v="7041718610.7792063"/>
    <n v="6"/>
    <s v="Gestión pública efectiva y transparente"/>
    <n v="46"/>
    <s v="Tecnologías de la información y comunicación al servicio de la ciudad"/>
    <n v="7440"/>
    <s v="Renovación e implementación de la plataforma tecnológica para el soporte de la participación ciudadana y el control fiscal en la Contraloría de Bogotá, D. C."/>
    <n v="1200000000"/>
    <n v="1574154681.9923708"/>
  </r>
  <r>
    <n v="3"/>
    <s v="Bogotá positiva: para vivir mejor"/>
    <x v="1"/>
    <n v="235"/>
    <s v="Contraloría Distrital"/>
    <n v="2"/>
    <s v="Establecimientos públicos"/>
    <n v="198"/>
    <s v="Otras entidades distritales"/>
    <s v="Informacion validada por la entidad"/>
    <n v="5368000000"/>
    <n v="7041718610.7792063"/>
    <n v="6"/>
    <s v="Gestión pública efectiva y transparente"/>
    <n v="49"/>
    <s v="Desarrollo institucional integral"/>
    <n v="7203"/>
    <s v="Adquirir, adecuar y remodelar áreas de trabajo"/>
    <n v="2500000000"/>
    <n v="3279488920.8174391"/>
  </r>
  <r>
    <n v="3"/>
    <s v="Bogotá positiva: para vivir mejor"/>
    <x v="1"/>
    <n v="235"/>
    <s v="Contraloría Distrital"/>
    <n v="2"/>
    <s v="Establecimientos públicos"/>
    <n v="198"/>
    <s v="Otras entidades distritales"/>
    <s v="Informacion validada por la entidad"/>
    <n v="5368000000"/>
    <n v="7041718610.7792063"/>
    <n v="6"/>
    <s v="Gestión pública efectiva y transparente"/>
    <n v="49"/>
    <s v="Desarrollo institucional integral"/>
    <n v="7205"/>
    <s v="Dotar a la Contraloría de Bogotá del equipamiento para el fortalecimiento de la territorialización del control fiscal"/>
    <n v="668000000"/>
    <n v="876279439.6424197"/>
  </r>
  <r>
    <n v="3"/>
    <s v="Bogotá positiva: para vivir mejor"/>
    <x v="2"/>
    <n v="102"/>
    <s v="Personería Distrital"/>
    <n v="1"/>
    <s v="Administración central"/>
    <n v="198"/>
    <s v="Otras entidades distritales"/>
    <s v="Informacion validada por la entidad"/>
    <n v="3500000000"/>
    <n v="4426367465.5410566"/>
    <n v="1"/>
    <s v="Ciudad de derechos"/>
    <n v="14"/>
    <s v="Toda la vida integralmente protegidos"/>
    <n v="1177"/>
    <s v="Protección y promoción de los Derechos Humanos"/>
    <n v="1000000000"/>
    <n v="1264676418.7260165"/>
  </r>
  <r>
    <n v="3"/>
    <s v="Bogotá positiva: para vivir mejor"/>
    <x v="2"/>
    <n v="102"/>
    <s v="Personería Distrital"/>
    <n v="1"/>
    <s v="Administración central"/>
    <n v="198"/>
    <s v="Otras entidades distritales"/>
    <s v="Informacion validada por la entidad"/>
    <n v="3500000000"/>
    <n v="4426367465.5410566"/>
    <n v="4"/>
    <s v="Participación"/>
    <n v="39"/>
    <s v="Control social al alcance de todas y todos"/>
    <n v="392"/>
    <s v="Control social"/>
    <n v="600000000"/>
    <n v="758805851.23560977"/>
  </r>
  <r>
    <n v="3"/>
    <s v="Bogotá positiva: para vivir mejor"/>
    <x v="2"/>
    <n v="102"/>
    <s v="Personería Distrital"/>
    <n v="1"/>
    <s v="Administración central"/>
    <n v="198"/>
    <s v="Otras entidades distritales"/>
    <s v="Informacion validada por la entidad"/>
    <n v="3500000000"/>
    <n v="4426367465.5410566"/>
    <n v="6"/>
    <s v="Gestión pública efectiva y transparente"/>
    <n v="43"/>
    <s v="Servicios más cerca del ciudadano"/>
    <n v="536"/>
    <s v="Personería a la calle"/>
    <n v="300000000"/>
    <n v="379402925.61780488"/>
  </r>
  <r>
    <n v="3"/>
    <s v="Bogotá positiva: para vivir mejor"/>
    <x v="2"/>
    <n v="102"/>
    <s v="Personería Distrital"/>
    <n v="1"/>
    <s v="Administración central"/>
    <n v="198"/>
    <s v="Otras entidades distritales"/>
    <s v="Informacion validada por la entidad"/>
    <n v="3500000000"/>
    <n v="4426367465.5410566"/>
    <n v="6"/>
    <s v="Gestión pública efectiva y transparente"/>
    <n v="43"/>
    <s v="Servicios más cerca del ciudadano"/>
    <n v="6104"/>
    <s v="Fortalecer y mejorar la infraestructura física, administrativa, tecnológica y del servicio de la Personería Distrital"/>
    <n v="1200000000"/>
    <n v="1517611702.4712195"/>
  </r>
  <r>
    <n v="3"/>
    <s v="Bogotá positiva: para vivir mejor"/>
    <x v="2"/>
    <n v="102"/>
    <s v="Personería Distrital"/>
    <n v="1"/>
    <s v="Administración central"/>
    <n v="198"/>
    <s v="Otras entidades distritales"/>
    <s v="Informacion validada por la entidad"/>
    <n v="3500000000"/>
    <n v="4426367465.5410566"/>
    <n v="6"/>
    <s v="Gestión pública efectiva y transparente"/>
    <n v="49"/>
    <s v="Desarrollo institucional integral"/>
    <n v="7181"/>
    <s v="Modernización procesos administrativos"/>
    <n v="400000000"/>
    <n v="505870567.49040651"/>
  </r>
  <r>
    <n v="3"/>
    <s v="Bogotá positiva: para vivir mejor"/>
    <x v="2"/>
    <n v="104"/>
    <s v="Secretaría General"/>
    <n v="1"/>
    <s v="Administración central"/>
    <n v="85"/>
    <s v="Sector Gestión pública"/>
    <s v="Informacion validada por la entidad"/>
    <n v="52700000000"/>
    <n v="66648447266.861053"/>
    <n v="3"/>
    <s v="Ciudad global"/>
    <n v="35"/>
    <s v="Bogotá competitiva e internacional"/>
    <n v="485"/>
    <s v="Presencia internacional de Bogotá y cooperación para el desarrollo"/>
    <n v="1100000000"/>
    <n v="1391144060.598618"/>
  </r>
  <r>
    <n v="3"/>
    <s v="Bogotá positiva: para vivir mejor"/>
    <x v="2"/>
    <n v="104"/>
    <s v="Secretaría General"/>
    <n v="1"/>
    <s v="Administración central"/>
    <n v="85"/>
    <s v="Sector Gestión pública"/>
    <s v="Informacion validada por la entidad"/>
    <n v="52700000000"/>
    <n v="66648447266.861053"/>
    <n v="6"/>
    <s v="Gestión pública efectiva y transparente"/>
    <n v="43"/>
    <s v="Servicios más cerca del ciudadano"/>
    <n v="1122"/>
    <s v="Más y mejores servicios a la ciudadanía"/>
    <n v="11000000000"/>
    <n v="13911440605.986179"/>
  </r>
  <r>
    <n v="3"/>
    <s v="Bogotá positiva: para vivir mejor"/>
    <x v="2"/>
    <n v="104"/>
    <s v="Secretaría General"/>
    <n v="1"/>
    <s v="Administración central"/>
    <n v="85"/>
    <s v="Sector Gestión pública"/>
    <s v="Informacion validada por la entidad"/>
    <n v="52700000000"/>
    <n v="66648447266.861053"/>
    <n v="6"/>
    <s v="Gestión pública efectiva y transparente"/>
    <n v="44"/>
    <s v="Ciudad digital"/>
    <n v="6036"/>
    <s v="Fortalecimiento de tecnologías de información y comunicaciones"/>
    <n v="1550000000"/>
    <n v="1960248449.0253253"/>
  </r>
  <r>
    <n v="3"/>
    <s v="Bogotá positiva: para vivir mejor"/>
    <x v="2"/>
    <n v="104"/>
    <s v="Secretaría General"/>
    <n v="1"/>
    <s v="Administración central"/>
    <n v="85"/>
    <s v="Sector Gestión pública"/>
    <s v="Informacion validada por la entidad"/>
    <n v="52700000000"/>
    <n v="66648447266.861053"/>
    <n v="6"/>
    <s v="Gestión pública efectiva y transparente"/>
    <n v="44"/>
    <s v="Ciudad digital"/>
    <n v="7378"/>
    <s v="Coordinación de políticas de tecnologías de la información y comunicación (TIC)"/>
    <n v="600000000"/>
    <n v="758805851.23560977"/>
  </r>
  <r>
    <n v="3"/>
    <s v="Bogotá positiva: para vivir mejor"/>
    <x v="2"/>
    <n v="104"/>
    <s v="Secretaría General"/>
    <n v="1"/>
    <s v="Administración central"/>
    <n v="85"/>
    <s v="Sector Gestión pública"/>
    <s v="Informacion validada por la entidad"/>
    <n v="52700000000"/>
    <n v="66648447266.861053"/>
    <n v="6"/>
    <s v="Gestión pública efectiva y transparente"/>
    <n v="45"/>
    <s v="Comunicación al servicio de todas y todos"/>
    <n v="323"/>
    <s v="Fortalecimiento de la comunicación organizacional del Distrito"/>
    <n v="450000000"/>
    <n v="569104388.42670727"/>
  </r>
  <r>
    <n v="3"/>
    <s v="Bogotá positiva: para vivir mejor"/>
    <x v="2"/>
    <n v="104"/>
    <s v="Secretaría General"/>
    <n v="1"/>
    <s v="Administración central"/>
    <n v="85"/>
    <s v="Sector Gestión pública"/>
    <s v="Informacion validada por la entidad"/>
    <n v="52700000000"/>
    <n v="66648447266.861053"/>
    <n v="6"/>
    <s v="Gestión pública efectiva y transparente"/>
    <n v="45"/>
    <s v="Comunicación al servicio de todas y todos"/>
    <n v="326"/>
    <s v="Fortalecimiento de la comunicación pública"/>
    <n v="5000000000"/>
    <n v="6323382093.6300812"/>
  </r>
  <r>
    <n v="3"/>
    <s v="Bogotá positiva: para vivir mejor"/>
    <x v="2"/>
    <n v="104"/>
    <s v="Secretaría General"/>
    <n v="1"/>
    <s v="Administración central"/>
    <n v="85"/>
    <s v="Sector Gestión pública"/>
    <s v="Informacion validada por la entidad"/>
    <n v="52700000000"/>
    <n v="66648447266.861053"/>
    <n v="6"/>
    <s v="Gestión pública efectiva y transparente"/>
    <n v="47"/>
    <s v="Gerencia jurídica pública integral"/>
    <n v="483"/>
    <s v="Gerencia jurídica integral y transparente para el Distrito Capital"/>
    <n v="3200000000"/>
    <n v="4046964539.9232521"/>
  </r>
  <r>
    <n v="3"/>
    <s v="Bogotá positiva: para vivir mejor"/>
    <x v="2"/>
    <n v="104"/>
    <s v="Secretaría General"/>
    <n v="1"/>
    <s v="Administración central"/>
    <n v="85"/>
    <s v="Sector Gestión pública"/>
    <s v="Informacion validada por la entidad"/>
    <n v="52700000000"/>
    <n v="66648447266.861053"/>
    <n v="6"/>
    <s v="Gestión pública efectiva y transparente"/>
    <n v="48"/>
    <s v="Gestión documental integral"/>
    <n v="655"/>
    <s v="Implementación del sistema de gestión documental y archivos en la Secretaría General"/>
    <n v="2000000000"/>
    <n v="2529352837.452033"/>
  </r>
  <r>
    <n v="3"/>
    <s v="Bogotá positiva: para vivir mejor"/>
    <x v="2"/>
    <n v="104"/>
    <s v="Secretaría General"/>
    <n v="1"/>
    <s v="Administración central"/>
    <n v="85"/>
    <s v="Sector Gestión pública"/>
    <s v="Informacion validada por la entidad"/>
    <n v="52700000000"/>
    <n v="66648447266.861053"/>
    <n v="6"/>
    <s v="Gestión pública efectiva y transparente"/>
    <n v="48"/>
    <s v="Gestión documental integral"/>
    <n v="7379"/>
    <s v="Archivo de Bogotá, memoria viva"/>
    <n v="6300000000"/>
    <n v="7967461437.9739027"/>
  </r>
  <r>
    <n v="3"/>
    <s v="Bogotá positiva: para vivir mejor"/>
    <x v="2"/>
    <n v="104"/>
    <s v="Secretaría General"/>
    <n v="1"/>
    <s v="Administración central"/>
    <n v="85"/>
    <s v="Sector Gestión pública"/>
    <s v="Informacion validada por la entidad"/>
    <n v="52700000000"/>
    <n v="66648447266.861053"/>
    <n v="6"/>
    <s v="Gestión pública efectiva y transparente"/>
    <n v="49"/>
    <s v="Desarrollo institucional integral"/>
    <n v="272"/>
    <s v="Construcción, reforzamiento, restauración y dotación de la sede de la Alcaldía Mayor"/>
    <n v="16000000000"/>
    <n v="20234822699.616264"/>
  </r>
  <r>
    <n v="3"/>
    <s v="Bogotá positiva: para vivir mejor"/>
    <x v="2"/>
    <n v="104"/>
    <s v="Secretaría General"/>
    <n v="1"/>
    <s v="Administración central"/>
    <n v="85"/>
    <s v="Sector Gestión pública"/>
    <s v="Informacion validada por la entidad"/>
    <n v="52700000000"/>
    <n v="66648447266.861053"/>
    <n v="6"/>
    <s v="Gestión pública efectiva y transparente"/>
    <n v="49"/>
    <s v="Desarrollo institucional integral"/>
    <n v="484"/>
    <s v="Sistema de mejoramiento de la gestión en la Secretaría General"/>
    <n v="600000000"/>
    <n v="758805851.23560977"/>
  </r>
  <r>
    <n v="3"/>
    <s v="Bogotá positiva: para vivir mejor"/>
    <x v="2"/>
    <n v="104"/>
    <s v="Secretaría General"/>
    <n v="1"/>
    <s v="Administración central"/>
    <n v="85"/>
    <s v="Sector Gestión pública"/>
    <s v="Informacion validada por la entidad"/>
    <n v="52700000000"/>
    <n v="66648447266.861053"/>
    <n v="6"/>
    <s v="Gestión pública efectiva y transparente"/>
    <n v="49"/>
    <s v="Desarrollo institucional integral"/>
    <n v="7096"/>
    <s v="Fortalecimiento de la gestión pública del nuevo milenio"/>
    <n v="3200000000"/>
    <n v="4046964539.9232521"/>
  </r>
  <r>
    <n v="3"/>
    <s v="Bogotá positiva: para vivir mejor"/>
    <x v="2"/>
    <n v="104"/>
    <s v="Secretaría General"/>
    <n v="1"/>
    <s v="Administración central"/>
    <n v="85"/>
    <s v="Sector Gestión pública"/>
    <s v="Informacion validada por la entidad"/>
    <n v="52700000000"/>
    <n v="66648447266.861053"/>
    <n v="6"/>
    <s v="Gestión pública efectiva y transparente"/>
    <n v="49"/>
    <s v="Desarrollo institucional integral"/>
    <n v="7219"/>
    <s v="Fortalecimiento tecnológico y ampliación de la capacidad instalada de la imprenta distrital"/>
    <n v="200000000"/>
    <n v="252935283.74520326"/>
  </r>
  <r>
    <n v="3"/>
    <s v="Bogotá positiva: para vivir mejor"/>
    <x v="2"/>
    <n v="104"/>
    <s v="Secretaría General"/>
    <n v="1"/>
    <s v="Administración central"/>
    <n v="85"/>
    <s v="Sector Gestión pública"/>
    <s v="Informacion validada por la entidad"/>
    <n v="52700000000"/>
    <n v="66648447266.861053"/>
    <n v="6"/>
    <s v="Gestión pública efectiva y transparente"/>
    <n v="49"/>
    <s v="Desarrollo institucional integral"/>
    <n v="7377"/>
    <s v="Transformación de la organización distrital y fortalecimiento de la capacidad operativa de sus entidades centrales y descentralizadas"/>
    <n v="1500000000"/>
    <n v="1897014628.0890243"/>
  </r>
  <r>
    <n v="3"/>
    <s v="Bogotá positiva: para vivir mejor"/>
    <x v="2"/>
    <n v="105"/>
    <s v="Veeduría Distrital"/>
    <n v="1"/>
    <s v="Administración central"/>
    <n v="198"/>
    <s v="Otras entidades distritales"/>
    <s v="Informacion validada por la entidad"/>
    <n v="2000000000"/>
    <n v="2529352837.452033"/>
    <n v="4"/>
    <s v="Participación"/>
    <n v="39"/>
    <s v="Control social al alcance de todas y todos"/>
    <n v="562"/>
    <s v="Consolidación de la Casa Ciudadana del Control Social y fortalecimiento del ejercicio cualificado del control social"/>
    <n v="740000000"/>
    <n v="935860549.85725212"/>
  </r>
  <r>
    <n v="3"/>
    <s v="Bogotá positiva: para vivir mejor"/>
    <x v="2"/>
    <n v="105"/>
    <s v="Veeduría Distrital"/>
    <n v="1"/>
    <s v="Administración central"/>
    <n v="198"/>
    <s v="Otras entidades distritales"/>
    <s v="Informacion validada por la entidad"/>
    <n v="2000000000"/>
    <n v="2529352837.452033"/>
    <n v="6"/>
    <s v="Gestión pública efectiva y transparente"/>
    <n v="49"/>
    <s v="Desarrollo institucional integral"/>
    <n v="558"/>
    <s v="Desarrollo y fortalecimiento de prácticas para un buen gobierno"/>
    <n v="1260000000"/>
    <n v="1593492287.5947804"/>
  </r>
  <r>
    <n v="3"/>
    <s v="Bogotá positiva: para vivir mejor"/>
    <x v="2"/>
    <n v="110"/>
    <s v="Secretaría Distrital de Gobierno"/>
    <n v="1"/>
    <s v="Administración central"/>
    <n v="86"/>
    <s v="Sector Gobierno, seguridad y convivencia"/>
    <s v="Informacion validada por la entidad"/>
    <n v="51641000000"/>
    <n v="65309154939.430214"/>
    <n v="1"/>
    <s v="Ciudad de derechos"/>
    <n v="11"/>
    <s v="Construcción de paz y reconciliación"/>
    <n v="269"/>
    <s v="Implementación de una cultura de los derechos humanos en el Distrito Capital"/>
    <n v="600000000"/>
    <n v="758805851.23560977"/>
  </r>
  <r>
    <n v="3"/>
    <s v="Bogotá positiva: para vivir mejor"/>
    <x v="2"/>
    <n v="110"/>
    <s v="Secretaría Distrital de Gobierno"/>
    <n v="1"/>
    <s v="Administración central"/>
    <n v="86"/>
    <s v="Sector Gobierno, seguridad y convivencia"/>
    <s v="Informacion validada por la entidad"/>
    <n v="51641000000"/>
    <n v="65309154939.430214"/>
    <n v="1"/>
    <s v="Ciudad de derechos"/>
    <n v="11"/>
    <s v="Construcción de paz y reconciliación"/>
    <n v="295"/>
    <s v="Atención integral a la población desplazada"/>
    <n v="8359650000"/>
    <n v="10572252223.802944"/>
  </r>
  <r>
    <n v="3"/>
    <s v="Bogotá positiva: para vivir mejor"/>
    <x v="2"/>
    <n v="110"/>
    <s v="Secretaría Distrital de Gobierno"/>
    <n v="1"/>
    <s v="Administración central"/>
    <n v="86"/>
    <s v="Sector Gobierno, seguridad y convivencia"/>
    <s v="Informacion validada por la entidad"/>
    <n v="51641000000"/>
    <n v="65309154939.430214"/>
    <n v="1"/>
    <s v="Ciudad de derechos"/>
    <n v="11"/>
    <s v="Construcción de paz y reconciliación"/>
    <n v="595"/>
    <s v="Programa de atención al proceso de desmovilización y reintegración en Bogotá, D. C."/>
    <n v="1300000000"/>
    <n v="1644079344.3438213"/>
  </r>
  <r>
    <n v="3"/>
    <s v="Bogotá positiva: para vivir mejor"/>
    <x v="2"/>
    <n v="110"/>
    <s v="Secretaría Distrital de Gobierno"/>
    <n v="1"/>
    <s v="Administración central"/>
    <n v="86"/>
    <s v="Sector Gobierno, seguridad y convivencia"/>
    <s v="Informacion validada por la entidad"/>
    <n v="51641000000"/>
    <n v="65309154939.430214"/>
    <n v="1"/>
    <s v="Ciudad de derechos"/>
    <n v="11"/>
    <s v="Construcción de paz y reconciliación"/>
    <n v="600"/>
    <s v="Diseño participativo del programa de desarrollo y paz en la región capital"/>
    <n v="500000000"/>
    <n v="632338209.36300826"/>
  </r>
  <r>
    <n v="3"/>
    <s v="Bogotá positiva: para vivir mejor"/>
    <x v="2"/>
    <n v="110"/>
    <s v="Secretaría Distrital de Gobierno"/>
    <n v="1"/>
    <s v="Administración central"/>
    <n v="86"/>
    <s v="Sector Gobierno, seguridad y convivencia"/>
    <s v="Informacion validada por la entidad"/>
    <n v="51641000000"/>
    <n v="65309154939.430214"/>
    <n v="1"/>
    <s v="Ciudad de derechos"/>
    <n v="11"/>
    <s v="Construcción de paz y reconciliación"/>
    <n v="603"/>
    <s v="Atención a las victimas de violencias y delitos para la garantía de sus derechos"/>
    <n v="1227000000"/>
    <n v="1551757965.7768219"/>
  </r>
  <r>
    <n v="3"/>
    <s v="Bogotá positiva: para vivir mejor"/>
    <x v="2"/>
    <n v="110"/>
    <s v="Secretaría Distrital de Gobierno"/>
    <n v="1"/>
    <s v="Administración central"/>
    <n v="86"/>
    <s v="Sector Gobierno, seguridad y convivencia"/>
    <s v="Informacion validada por la entidad"/>
    <n v="51641000000"/>
    <n v="65309154939.430214"/>
    <n v="1"/>
    <s v="Ciudad de derechos"/>
    <n v="11"/>
    <s v="Construcción de paz y reconciliación"/>
    <n v="606"/>
    <s v="Promoción de una cultura de paz, reconciliación y movilización social en Bogotá"/>
    <n v="400000000"/>
    <n v="505870567.49040651"/>
  </r>
  <r>
    <n v="3"/>
    <s v="Bogotá positiva: para vivir mejor"/>
    <x v="2"/>
    <n v="110"/>
    <s v="Secretaría Distrital de Gobierno"/>
    <n v="1"/>
    <s v="Administración central"/>
    <n v="86"/>
    <s v="Sector Gobierno, seguridad y convivencia"/>
    <s v="Informacion validada por la entidad"/>
    <n v="51641000000"/>
    <n v="65309154939.430214"/>
    <n v="1"/>
    <s v="Ciudad de derechos"/>
    <n v="11"/>
    <s v="Construcción de paz y reconciliación"/>
    <n v="643"/>
    <s v="Diseño e implementación del Sistema Distrital de Atención al Migrante - Casa del Migrante"/>
    <n v="100000000"/>
    <n v="126467641.87260163"/>
  </r>
  <r>
    <n v="3"/>
    <s v="Bogotá positiva: para vivir mejor"/>
    <x v="2"/>
    <n v="110"/>
    <s v="Secretaría Distrital de Gobierno"/>
    <n v="1"/>
    <s v="Administración central"/>
    <n v="86"/>
    <s v="Sector Gobierno, seguridad y convivencia"/>
    <s v="Informacion validada por la entidad"/>
    <n v="51641000000"/>
    <n v="65309154939.430214"/>
    <n v="1"/>
    <s v="Ciudad de derechos"/>
    <n v="14"/>
    <s v="Toda la vida integralmente protegidos"/>
    <n v="593"/>
    <s v="Atención a jóvenes en situación de vulnerabilidad vinculados en actividades por la vida, la libertad y la seguridad"/>
    <n v="720000000"/>
    <n v="910567021.48273182"/>
  </r>
  <r>
    <n v="3"/>
    <s v="Bogotá positiva: para vivir mejor"/>
    <x v="2"/>
    <n v="110"/>
    <s v="Secretaría Distrital de Gobierno"/>
    <n v="1"/>
    <s v="Administración central"/>
    <n v="86"/>
    <s v="Sector Gobierno, seguridad y convivencia"/>
    <s v="Informacion validada por la entidad"/>
    <n v="51641000000"/>
    <n v="65309154939.430214"/>
    <n v="1"/>
    <s v="Ciudad de derechos"/>
    <n v="15"/>
    <s v="Bogotá respeta la diversidad"/>
    <n v="588"/>
    <s v="Promoción e implementación de acciones afirmativas para una Bogotá positiva e incluyente de la diversidad"/>
    <n v="650000000"/>
    <n v="822039672.17191064"/>
  </r>
  <r>
    <n v="3"/>
    <s v="Bogotá positiva: para vivir mejor"/>
    <x v="2"/>
    <n v="110"/>
    <s v="Secretaría Distrital de Gobierno"/>
    <n v="1"/>
    <s v="Administración central"/>
    <n v="86"/>
    <s v="Sector Gobierno, seguridad y convivencia"/>
    <s v="Informacion validada por la entidad"/>
    <n v="51641000000"/>
    <n v="65309154939.430214"/>
    <n v="2"/>
    <s v="Derecho a la ciudad"/>
    <n v="29"/>
    <s v="Bogotá segura y humana"/>
    <n v="270"/>
    <s v="Fortalecimiento al programa vida sagrada y el desarme"/>
    <n v="550000000"/>
    <n v="695572030.29930902"/>
  </r>
  <r>
    <n v="3"/>
    <s v="Bogotá positiva: para vivir mejor"/>
    <x v="2"/>
    <n v="110"/>
    <s v="Secretaría Distrital de Gobierno"/>
    <n v="1"/>
    <s v="Administración central"/>
    <n v="86"/>
    <s v="Sector Gobierno, seguridad y convivencia"/>
    <s v="Informacion validada por la entidad"/>
    <n v="51641000000"/>
    <n v="65309154939.430214"/>
    <n v="2"/>
    <s v="Derecho a la ciudad"/>
    <n v="29"/>
    <s v="Bogotá segura y humana"/>
    <n v="357"/>
    <s v="Creación y fortalecimiento del Centro de Estudio y Análisis en Convivencia y Seguridad Ciudadana de Bogotá"/>
    <n v="1835000000"/>
    <n v="2320681228.3622403"/>
  </r>
  <r>
    <n v="3"/>
    <s v="Bogotá positiva: para vivir mejor"/>
    <x v="2"/>
    <n v="110"/>
    <s v="Secretaría Distrital de Gobierno"/>
    <n v="1"/>
    <s v="Administración central"/>
    <n v="86"/>
    <s v="Sector Gobierno, seguridad y convivencia"/>
    <s v="Informacion validada por la entidad"/>
    <n v="51641000000"/>
    <n v="65309154939.430214"/>
    <n v="2"/>
    <s v="Derecho a la ciudad"/>
    <n v="29"/>
    <s v="Bogotá segura y humana"/>
    <n v="605"/>
    <s v="Programa de reclusión, redención y reinserción, dirigido a las personas privadas de la libertad"/>
    <n v="7000000000"/>
    <n v="8852734931.0821133"/>
  </r>
  <r>
    <n v="3"/>
    <s v="Bogotá positiva: para vivir mejor"/>
    <x v="2"/>
    <n v="110"/>
    <s v="Secretaría Distrital de Gobierno"/>
    <n v="1"/>
    <s v="Administración central"/>
    <n v="86"/>
    <s v="Sector Gobierno, seguridad y convivencia"/>
    <s v="Informacion validada por la entidad"/>
    <n v="51641000000"/>
    <n v="65309154939.430214"/>
    <n v="2"/>
    <s v="Derecho a la ciudad"/>
    <n v="29"/>
    <s v="Bogotá segura y humana"/>
    <n v="663"/>
    <s v="Fortalecer el acceso al sistema distrital de justicia formal e informal para la convivencia pacífica"/>
    <n v="3015601000"/>
    <n v="3813759472.9865932"/>
  </r>
  <r>
    <n v="3"/>
    <s v="Bogotá positiva: para vivir mejor"/>
    <x v="2"/>
    <n v="110"/>
    <s v="Secretaría Distrital de Gobierno"/>
    <n v="1"/>
    <s v="Administración central"/>
    <n v="86"/>
    <s v="Sector Gobierno, seguridad y convivencia"/>
    <s v="Informacion validada por la entidad"/>
    <n v="51641000000"/>
    <n v="65309154939.430214"/>
    <n v="2"/>
    <s v="Derecho a la ciudad"/>
    <n v="30"/>
    <s v="Amor por Bogotá"/>
    <n v="594"/>
    <s v="Comunicación para una ciudad segura, humana, participativa y descentralizada"/>
    <n v="1700000000"/>
    <n v="2149949911.8342276"/>
  </r>
  <r>
    <n v="3"/>
    <s v="Bogotá positiva: para vivir mejor"/>
    <x v="2"/>
    <n v="110"/>
    <s v="Secretaría Distrital de Gobierno"/>
    <n v="1"/>
    <s v="Administración central"/>
    <n v="86"/>
    <s v="Sector Gobierno, seguridad y convivencia"/>
    <s v="Informacion validada por la entidad"/>
    <n v="51641000000"/>
    <n v="65309154939.430214"/>
    <n v="2"/>
    <s v="Derecho a la ciudad"/>
    <n v="30"/>
    <s v="Amor por Bogotá"/>
    <n v="598"/>
    <s v="Autorregulación y corresponsabilidad ciudadana"/>
    <n v="770000000"/>
    <n v="973800842.41903269"/>
  </r>
  <r>
    <n v="3"/>
    <s v="Bogotá positiva: para vivir mejor"/>
    <x v="2"/>
    <n v="110"/>
    <s v="Secretaría Distrital de Gobierno"/>
    <n v="1"/>
    <s v="Administración central"/>
    <n v="86"/>
    <s v="Sector Gobierno, seguridad y convivencia"/>
    <s v="Informacion validada por la entidad"/>
    <n v="51641000000"/>
    <n v="65309154939.430214"/>
    <n v="2"/>
    <s v="Derecho a la ciudad"/>
    <n v="30"/>
    <s v="Amor por Bogotá"/>
    <n v="601"/>
    <s v="Creación del Centro del Bicentenario: memoria, paz y reconciliación"/>
    <n v="2806000000"/>
    <n v="3548682030.9452019"/>
  </r>
  <r>
    <n v="3"/>
    <s v="Bogotá positiva: para vivir mejor"/>
    <x v="2"/>
    <n v="110"/>
    <s v="Secretaría Distrital de Gobierno"/>
    <n v="1"/>
    <s v="Administración central"/>
    <n v="86"/>
    <s v="Sector Gobierno, seguridad y convivencia"/>
    <s v="Informacion validada por la entidad"/>
    <n v="51641000000"/>
    <n v="65309154939.430214"/>
    <n v="2"/>
    <s v="Derecho a la ciudad"/>
    <n v="31"/>
    <s v="Bogotá responsable ante el riesgo y las emergencias"/>
    <n v="428"/>
    <s v="Dirección, control y supervisión del sistema integrado de seguridad y emergencias - NUSE 123 del Distrito Capital"/>
    <n v="1090000000"/>
    <n v="1378497296.4113579"/>
  </r>
  <r>
    <n v="3"/>
    <s v="Bogotá positiva: para vivir mejor"/>
    <x v="2"/>
    <n v="110"/>
    <s v="Secretaría Distrital de Gobierno"/>
    <n v="1"/>
    <s v="Administración central"/>
    <n v="86"/>
    <s v="Sector Gobierno, seguridad y convivencia"/>
    <s v="Informacion validada por la entidad"/>
    <n v="51641000000"/>
    <n v="65309154939.430214"/>
    <n v="5"/>
    <s v="Descentralización"/>
    <n v="40"/>
    <s v="Gestión distrital con enfoque territorial"/>
    <n v="280"/>
    <s v="Articulación distrital y fortalecimiento local de la convivencia y la seguridad ciudadana"/>
    <n v="760000000"/>
    <n v="961154078.23177242"/>
  </r>
  <r>
    <n v="3"/>
    <s v="Bogotá positiva: para vivir mejor"/>
    <x v="2"/>
    <n v="110"/>
    <s v="Secretaría Distrital de Gobierno"/>
    <n v="1"/>
    <s v="Administración central"/>
    <n v="86"/>
    <s v="Sector Gobierno, seguridad y convivencia"/>
    <s v="Informacion validada por la entidad"/>
    <n v="51641000000"/>
    <n v="65309154939.430214"/>
    <n v="5"/>
    <s v="Descentralización"/>
    <n v="41"/>
    <s v="Localidades efectivas"/>
    <n v="362"/>
    <s v="Fortalecimiento de la gobernabilidad local"/>
    <n v="3900000000"/>
    <n v="4932238033.0314636"/>
  </r>
  <r>
    <n v="3"/>
    <s v="Bogotá positiva: para vivir mejor"/>
    <x v="2"/>
    <n v="110"/>
    <s v="Secretaría Distrital de Gobierno"/>
    <n v="1"/>
    <s v="Administración central"/>
    <n v="86"/>
    <s v="Sector Gobierno, seguridad y convivencia"/>
    <s v="Informacion validada por la entidad"/>
    <n v="51641000000"/>
    <n v="65309154939.430214"/>
    <n v="5"/>
    <s v="Descentralización"/>
    <n v="41"/>
    <s v="Localidades efectivas"/>
    <n v="642"/>
    <s v="Modernización de la infraestructura física de las sedes administrativas locales"/>
    <n v="1400000000"/>
    <n v="1770546986.2164228"/>
  </r>
  <r>
    <n v="3"/>
    <s v="Bogotá positiva: para vivir mejor"/>
    <x v="2"/>
    <n v="110"/>
    <s v="Secretaría Distrital de Gobierno"/>
    <n v="1"/>
    <s v="Administración central"/>
    <n v="86"/>
    <s v="Sector Gobierno, seguridad y convivencia"/>
    <s v="Informacion validada por la entidad"/>
    <n v="51641000000"/>
    <n v="65309154939.430214"/>
    <n v="6"/>
    <s v="Gestión pública efectiva y transparente"/>
    <n v="44"/>
    <s v="Ciudad digital"/>
    <n v="597"/>
    <s v="Fortalecimiento y mejoramiento de la infraestructura de tecnología de información y de comunicaciones"/>
    <n v="3000000000"/>
    <n v="3794029256.1780486"/>
  </r>
  <r>
    <n v="3"/>
    <s v="Bogotá positiva: para vivir mejor"/>
    <x v="2"/>
    <n v="110"/>
    <s v="Secretaría Distrital de Gobierno"/>
    <n v="1"/>
    <s v="Administración central"/>
    <n v="86"/>
    <s v="Sector Gobierno, seguridad y convivencia"/>
    <s v="Informacion validada por la entidad"/>
    <n v="51641000000"/>
    <n v="65309154939.430214"/>
    <n v="6"/>
    <s v="Gestión pública efectiva y transparente"/>
    <n v="49"/>
    <s v="Desarrollo institucional integral"/>
    <n v="286"/>
    <s v="Consolidación del sistema unificado de información sobre las relaciones políticas estratégicas del gobierno distrital"/>
    <n v="2173000000"/>
    <n v="2748141857.891633"/>
  </r>
  <r>
    <n v="3"/>
    <s v="Bogotá positiva: para vivir mejor"/>
    <x v="2"/>
    <n v="110"/>
    <s v="Secretaría Distrital de Gobierno"/>
    <n v="1"/>
    <s v="Administración central"/>
    <n v="86"/>
    <s v="Sector Gobierno, seguridad y convivencia"/>
    <s v="Informacion validada por la entidad"/>
    <n v="51641000000"/>
    <n v="65309154939.430214"/>
    <n v="6"/>
    <s v="Gestión pública efectiva y transparente"/>
    <n v="49"/>
    <s v="Desarrollo institucional integral"/>
    <n v="7089"/>
    <s v="Apoyo institucional para aumentar la eficiencia en la gestión del sector gobierno"/>
    <n v="7784749000"/>
    <n v="9845188486.0009384"/>
  </r>
  <r>
    <n v="3"/>
    <s v="Bogotá positiva: para vivir mejor"/>
    <x v="2"/>
    <n v="111"/>
    <s v="Secretaría Distrital de Hacienda"/>
    <n v="1"/>
    <s v="Administración central"/>
    <n v="87"/>
    <s v="Sector Hacienda"/>
    <s v="Informacion validada por la entidad"/>
    <n v="47178000000"/>
    <n v="59664904082.655991"/>
    <n v="6"/>
    <s v="Gestión pública efectiva y transparente"/>
    <n v="45"/>
    <s v="Comunicación al servicio de todas y todos"/>
    <n v="395"/>
    <s v="Comunicación al servicio de los ciudadanos"/>
    <n v="1325000000"/>
    <n v="1675696254.8119717"/>
  </r>
  <r>
    <n v="3"/>
    <s v="Bogotá positiva: para vivir mejor"/>
    <x v="2"/>
    <n v="111"/>
    <s v="Secretaría Distrital de Hacienda"/>
    <n v="1"/>
    <s v="Administración central"/>
    <n v="87"/>
    <s v="Sector Hacienda"/>
    <s v="Informacion validada por la entidad"/>
    <n v="47178000000"/>
    <n v="59664904082.655991"/>
    <n v="6"/>
    <s v="Gestión pública efectiva y transparente"/>
    <n v="49"/>
    <s v="Desarrollo institucional integral"/>
    <n v="172"/>
    <s v="Fortalecimiento del sistema de gestión del Concejo de Bogotá D. C."/>
    <n v="4000000000"/>
    <n v="5058705674.9040661"/>
  </r>
  <r>
    <n v="3"/>
    <s v="Bogotá positiva: para vivir mejor"/>
    <x v="2"/>
    <n v="111"/>
    <s v="Secretaría Distrital de Hacienda"/>
    <n v="1"/>
    <s v="Administración central"/>
    <n v="87"/>
    <s v="Sector Hacienda"/>
    <s v="Informacion validada por la entidad"/>
    <n v="47178000000"/>
    <n v="59664904082.655991"/>
    <n v="6"/>
    <s v="Gestión pública efectiva y transparente"/>
    <n v="49"/>
    <s v="Desarrollo institucional integral"/>
    <n v="350"/>
    <s v="Implementación de un modelo de desarrollo organizacional en la SHD y el CAD"/>
    <n v="6450780000"/>
    <n v="8158149348.38941"/>
  </r>
  <r>
    <n v="3"/>
    <s v="Bogotá positiva: para vivir mejor"/>
    <x v="2"/>
    <n v="111"/>
    <s v="Secretaría Distrital de Hacienda"/>
    <n v="1"/>
    <s v="Administración central"/>
    <n v="87"/>
    <s v="Sector Hacienda"/>
    <s v="Informacion validada por la entidad"/>
    <n v="47178000000"/>
    <n v="59664904082.655991"/>
    <n v="6"/>
    <s v="Gestión pública efectiva y transparente"/>
    <n v="49"/>
    <s v="Desarrollo institucional integral"/>
    <n v="579"/>
    <s v="Consolidación del sistema integral de gestión hacendaria"/>
    <n v="716820000"/>
    <n v="906545350.47118294"/>
  </r>
  <r>
    <n v="3"/>
    <s v="Bogotá positiva: para vivir mejor"/>
    <x v="2"/>
    <n v="111"/>
    <s v="Secretaría Distrital de Hacienda"/>
    <n v="1"/>
    <s v="Administración central"/>
    <n v="87"/>
    <s v="Sector Hacienda"/>
    <s v="Informacion validada por la entidad"/>
    <n v="47178000000"/>
    <n v="59664904082.655991"/>
    <n v="7"/>
    <s v="Finanzas sostenibles"/>
    <n v="51"/>
    <s v="Optimización de los ingresos distritales"/>
    <n v="351"/>
    <s v="Gestión de ingresos y antievasión"/>
    <n v="9338000000"/>
    <n v="11809548398.06354"/>
  </r>
  <r>
    <n v="3"/>
    <s v="Bogotá positiva: para vivir mejor"/>
    <x v="2"/>
    <n v="111"/>
    <s v="Secretaría Distrital de Hacienda"/>
    <n v="1"/>
    <s v="Administración central"/>
    <n v="87"/>
    <s v="Sector Hacienda"/>
    <s v="Informacion validada por la entidad"/>
    <n v="47178000000"/>
    <n v="59664904082.655991"/>
    <n v="7"/>
    <s v="Finanzas sostenibles"/>
    <n v="51"/>
    <s v="Optimización de los ingresos distritales"/>
    <n v="7199"/>
    <s v="Fortalecimiento de la cultura tributaria y servicio al contribuyente"/>
    <n v="6147500000"/>
    <n v="7774598284.118187"/>
  </r>
  <r>
    <n v="3"/>
    <s v="Bogotá positiva: para vivir mejor"/>
    <x v="2"/>
    <n v="111"/>
    <s v="Secretaría Distrital de Hacienda"/>
    <n v="1"/>
    <s v="Administración central"/>
    <n v="87"/>
    <s v="Sector Hacienda"/>
    <s v="Informacion validada por la entidad"/>
    <n v="47178000000"/>
    <n v="59664904082.655991"/>
    <n v="7"/>
    <s v="Finanzas sostenibles"/>
    <n v="52"/>
    <s v="Gestión fiscal responsable e innovadora"/>
    <n v="169"/>
    <s v="Coordinación de inversiones de banca multilateral, y apoyo a proyectos de impacto distrital"/>
    <n v="459703000"/>
    <n v="581375543.71760595"/>
  </r>
  <r>
    <n v="3"/>
    <s v="Bogotá positiva: para vivir mejor"/>
    <x v="2"/>
    <n v="111"/>
    <s v="Secretaría Distrital de Hacienda"/>
    <n v="1"/>
    <s v="Administración central"/>
    <n v="87"/>
    <s v="Sector Hacienda"/>
    <s v="Informacion validada por la entidad"/>
    <n v="47178000000"/>
    <n v="59664904082.655991"/>
    <n v="7"/>
    <s v="Finanzas sostenibles"/>
    <n v="52"/>
    <s v="Gestión fiscal responsable e innovadora"/>
    <n v="410"/>
    <s v="Diseño y desarrollo de estudios económicos y fiscales para la sostenibilidad de las finanzas distritales"/>
    <n v="186081000"/>
    <n v="235332252.67295584"/>
  </r>
  <r>
    <n v="3"/>
    <s v="Bogotá positiva: para vivir mejor"/>
    <x v="2"/>
    <n v="111"/>
    <s v="Secretaría Distrital de Hacienda"/>
    <n v="1"/>
    <s v="Administración central"/>
    <n v="87"/>
    <s v="Sector Hacienda"/>
    <s v="Informacion validada por la entidad"/>
    <n v="47178000000"/>
    <n v="59664904082.655991"/>
    <n v="7"/>
    <s v="Finanzas sostenibles"/>
    <n v="52"/>
    <s v="Gestión fiscal responsable e innovadora"/>
    <n v="551"/>
    <s v="Tarjeta ciudadana Bogotá Capital"/>
    <n v="10610338000"/>
    <n v="13418644263.312565"/>
  </r>
  <r>
    <n v="3"/>
    <s v="Bogotá positiva: para vivir mejor"/>
    <x v="2"/>
    <n v="111"/>
    <s v="Secretaría Distrital de Hacienda"/>
    <n v="1"/>
    <s v="Administración central"/>
    <n v="87"/>
    <s v="Sector Hacienda"/>
    <s v="Informacion validada por la entidad"/>
    <n v="47178000000"/>
    <n v="59664904082.655991"/>
    <n v="7"/>
    <s v="Finanzas sostenibles"/>
    <n v="52"/>
    <s v="Gestión fiscal responsable e innovadora"/>
    <n v="580"/>
    <s v="Tecnologías de información y comunicación (TIC) para las finanzas distritales"/>
    <n v="7741635000"/>
    <n v="9790663226.8839836"/>
  </r>
  <r>
    <n v="3"/>
    <s v="Bogotá positiva: para vivir mejor"/>
    <x v="2"/>
    <n v="111"/>
    <s v="Secretaría Distrital de Hacienda"/>
    <n v="1"/>
    <s v="Administración central"/>
    <n v="87"/>
    <s v="Sector Hacienda"/>
    <s v="Informacion validada por la entidad"/>
    <n v="47178000000"/>
    <n v="59664904082.655991"/>
    <n v="7"/>
    <s v="Finanzas sostenibles"/>
    <n v="52"/>
    <s v="Gestión fiscal responsable e innovadora"/>
    <n v="7246"/>
    <s v="Fortalecimiento de la gestión de riesgo financiero y pasivos contingentes"/>
    <n v="202143000"/>
    <n v="255645485.31053311"/>
  </r>
  <r>
    <n v="3"/>
    <s v="Bogotá positiva: para vivir mejor"/>
    <x v="2"/>
    <n v="112"/>
    <s v="Secretaría de Educación del Distrito"/>
    <n v="1"/>
    <s v="Administración central"/>
    <n v="90"/>
    <s v="Sector Educación"/>
    <s v="Informacion validada por la entidad"/>
    <n v="2088000000000"/>
    <n v="2640644362299.9219"/>
    <n v="1"/>
    <s v="Ciudad de derechos"/>
    <n v="4"/>
    <s v="Bogotá bien alimentada"/>
    <n v="7361"/>
    <s v="Alimentación escolar en los colegios oficiales del Distrito Capital"/>
    <n v="174000000000"/>
    <n v="220053696858.32687"/>
  </r>
  <r>
    <n v="3"/>
    <s v="Bogotá positiva: para vivir mejor"/>
    <x v="2"/>
    <n v="112"/>
    <s v="Secretaría de Educación del Distrito"/>
    <n v="1"/>
    <s v="Administración central"/>
    <n v="90"/>
    <s v="Sector Educación"/>
    <s v="Informacion validada por la entidad"/>
    <n v="2088000000000"/>
    <n v="2640644362299.9219"/>
    <n v="1"/>
    <s v="Ciudad de derechos"/>
    <n v="6"/>
    <s v="Educación de calidad y pertinencia para vivir mejor"/>
    <n v="195"/>
    <s v="Evaluación e incentivos económicos para promover la calidad de la educación en los colegios oficiales del Distrito"/>
    <n v="2900000000"/>
    <n v="3667561614.3054466"/>
  </r>
  <r>
    <n v="3"/>
    <s v="Bogotá positiva: para vivir mejor"/>
    <x v="2"/>
    <n v="112"/>
    <s v="Secretaría de Educación del Distrito"/>
    <n v="1"/>
    <s v="Administración central"/>
    <n v="90"/>
    <s v="Sector Educación"/>
    <s v="Informacion validada por la entidad"/>
    <n v="2088000000000"/>
    <n v="2640644362299.9219"/>
    <n v="1"/>
    <s v="Ciudad de derechos"/>
    <n v="6"/>
    <s v="Educación de calidad y pertinencia para vivir mejor"/>
    <n v="273"/>
    <s v="Cualificación profesional y ampliación del horizonte cultural de docentes, coordinadores y rectores de los colegios oficiales"/>
    <n v="4000000000"/>
    <n v="5058705674.9040661"/>
  </r>
  <r>
    <n v="3"/>
    <s v="Bogotá positiva: para vivir mejor"/>
    <x v="2"/>
    <n v="112"/>
    <s v="Secretaría de Educación del Distrito"/>
    <n v="1"/>
    <s v="Administración central"/>
    <n v="90"/>
    <s v="Sector Educación"/>
    <s v="Informacion validada por la entidad"/>
    <n v="2088000000000"/>
    <n v="2640644362299.9219"/>
    <n v="1"/>
    <s v="Ciudad de derechos"/>
    <n v="6"/>
    <s v="Educación de calidad y pertinencia para vivir mejor"/>
    <n v="552"/>
    <s v="Transformación pedagógica para la calidad de la educación del sistema educativo oficial"/>
    <n v="20000000000"/>
    <n v="25293528374.520325"/>
  </r>
  <r>
    <n v="3"/>
    <s v="Bogotá positiva: para vivir mejor"/>
    <x v="2"/>
    <n v="112"/>
    <s v="Secretaría de Educación del Distrito"/>
    <n v="1"/>
    <s v="Administración central"/>
    <n v="90"/>
    <s v="Sector Educación"/>
    <s v="Informacion validada por la entidad"/>
    <n v="2088000000000"/>
    <n v="2640644362299.9219"/>
    <n v="1"/>
    <s v="Ciudad de derechos"/>
    <n v="6"/>
    <s v="Educación de calidad y pertinencia para vivir mejor"/>
    <n v="650"/>
    <s v="Fomento del conocimiento en ciencia y tecnología de la comunidad educativa del Distrito Capital para incrementar su competitividad"/>
    <n v="5500000000"/>
    <n v="6955720302.9930897"/>
  </r>
  <r>
    <n v="3"/>
    <s v="Bogotá positiva: para vivir mejor"/>
    <x v="2"/>
    <n v="112"/>
    <s v="Secretaría de Educación del Distrito"/>
    <n v="1"/>
    <s v="Administración central"/>
    <n v="90"/>
    <s v="Sector Educación"/>
    <s v="Informacion validada por la entidad"/>
    <n v="2088000000000"/>
    <n v="2640644362299.9219"/>
    <n v="1"/>
    <s v="Ciudad de derechos"/>
    <n v="6"/>
    <s v="Educación de calidad y pertinencia para vivir mejor"/>
    <n v="1121"/>
    <s v="Administración de la Red de Participación Educativa de Bogotá - REDP"/>
    <n v="24000000000"/>
    <n v="30352234049.424389"/>
  </r>
  <r>
    <n v="3"/>
    <s v="Bogotá positiva: para vivir mejor"/>
    <x v="2"/>
    <n v="112"/>
    <s v="Secretaría de Educación del Distrito"/>
    <n v="1"/>
    <s v="Administración central"/>
    <n v="90"/>
    <s v="Sector Educación"/>
    <s v="Informacion validada por la entidad"/>
    <n v="2088000000000"/>
    <n v="2640644362299.9219"/>
    <n v="1"/>
    <s v="Ciudad de derechos"/>
    <n v="6"/>
    <s v="Educación de calidad y pertinencia para vivir mejor"/>
    <n v="7369"/>
    <s v="Fortalecimiento de la Red Distrital de Bibliotecas de Bogotá - Biblored"/>
    <n v="17000000000"/>
    <n v="21499499118.342278"/>
  </r>
  <r>
    <n v="3"/>
    <s v="Bogotá positiva: para vivir mejor"/>
    <x v="2"/>
    <n v="112"/>
    <s v="Secretaría de Educación del Distrito"/>
    <n v="1"/>
    <s v="Administración central"/>
    <n v="90"/>
    <s v="Sector Educación"/>
    <s v="Informacion validada por la entidad"/>
    <n v="2088000000000"/>
    <n v="2640644362299.9219"/>
    <n v="1"/>
    <s v="Ciudad de derechos"/>
    <n v="7"/>
    <s v="Acceso y permanencia a la educación para todas y todos"/>
    <n v="178"/>
    <s v="Gestión del proceso de matricula del sistema educativo oficial de Bogotá"/>
    <n v="1700000000"/>
    <n v="2149949911.8342276"/>
  </r>
  <r>
    <n v="3"/>
    <s v="Bogotá positiva: para vivir mejor"/>
    <x v="2"/>
    <n v="112"/>
    <s v="Secretaría de Educación del Distrito"/>
    <n v="1"/>
    <s v="Administración central"/>
    <n v="90"/>
    <s v="Sector Educación"/>
    <s v="Informacion validada por la entidad"/>
    <n v="2088000000000"/>
    <n v="2640644362299.9219"/>
    <n v="1"/>
    <s v="Ciudad de derechos"/>
    <n v="7"/>
    <s v="Acceso y permanencia a la educación para todas y todos"/>
    <n v="200"/>
    <s v="Fortalecimiento de la gestión institucional de la Secretaría de Educación Distrital"/>
    <n v="5300000000"/>
    <n v="6702785019.2478867"/>
  </r>
  <r>
    <n v="3"/>
    <s v="Bogotá positiva: para vivir mejor"/>
    <x v="2"/>
    <n v="112"/>
    <s v="Secretaría de Educación del Distrito"/>
    <n v="1"/>
    <s v="Administración central"/>
    <n v="90"/>
    <s v="Sector Educación"/>
    <s v="Informacion validada por la entidad"/>
    <n v="2088000000000"/>
    <n v="2640644362299.9219"/>
    <n v="1"/>
    <s v="Ciudad de derechos"/>
    <n v="7"/>
    <s v="Acceso y permanencia a la educación para todas y todos"/>
    <n v="290"/>
    <s v="Jóvenes con mejor educación media y mayores oportunidades en educación superior"/>
    <n v="19000000000"/>
    <n v="24028851955.794308"/>
  </r>
  <r>
    <n v="3"/>
    <s v="Bogotá positiva: para vivir mejor"/>
    <x v="2"/>
    <n v="112"/>
    <s v="Secretaría de Educación del Distrito"/>
    <n v="1"/>
    <s v="Administración central"/>
    <n v="90"/>
    <s v="Sector Educación"/>
    <s v="Informacion validada por la entidad"/>
    <n v="2088000000000"/>
    <n v="2640644362299.9219"/>
    <n v="1"/>
    <s v="Ciudad de derechos"/>
    <n v="7"/>
    <s v="Acceso y permanencia a la educación para todas y todos"/>
    <n v="396"/>
    <s v="Gratuidad total en el sistema educativo oficial del Distrito Capital"/>
    <n v="72750000000"/>
    <n v="92005209462.317688"/>
  </r>
  <r>
    <n v="3"/>
    <s v="Bogotá positiva: para vivir mejor"/>
    <x v="2"/>
    <n v="112"/>
    <s v="Secretaría de Educación del Distrito"/>
    <n v="1"/>
    <s v="Administración central"/>
    <n v="90"/>
    <s v="Sector Educación"/>
    <s v="Informacion validada por la entidad"/>
    <n v="2088000000000"/>
    <n v="2640644362299.9219"/>
    <n v="1"/>
    <s v="Ciudad de derechos"/>
    <n v="7"/>
    <s v="Acceso y permanencia a la educación para todas y todos"/>
    <n v="557"/>
    <s v="Apoyo a estudiantes de los colegios oficiales de Bogotá"/>
    <n v="61500000000"/>
    <n v="77777599751.650009"/>
  </r>
  <r>
    <n v="3"/>
    <s v="Bogotá positiva: para vivir mejor"/>
    <x v="2"/>
    <n v="112"/>
    <s v="Secretaría de Educación del Distrito"/>
    <n v="1"/>
    <s v="Administración central"/>
    <n v="90"/>
    <s v="Sector Educación"/>
    <s v="Informacion validada por la entidad"/>
    <n v="2088000000000"/>
    <n v="2640644362299.9219"/>
    <n v="1"/>
    <s v="Ciudad de derechos"/>
    <n v="7"/>
    <s v="Acceso y permanencia a la educación para todas y todos"/>
    <n v="4232"/>
    <s v="Nómina de colegios oficiales del Distrito Capital y bienestar de su recurso humano"/>
    <n v="1156967000000"/>
    <n v="1463188882144.1829"/>
  </r>
  <r>
    <n v="3"/>
    <s v="Bogotá positiva: para vivir mejor"/>
    <x v="2"/>
    <n v="112"/>
    <s v="Secretaría de Educación del Distrito"/>
    <n v="1"/>
    <s v="Administración central"/>
    <n v="90"/>
    <s v="Sector Educación"/>
    <s v="Informacion validada por la entidad"/>
    <n v="2088000000000"/>
    <n v="2640644362299.9219"/>
    <n v="1"/>
    <s v="Ciudad de derechos"/>
    <n v="7"/>
    <s v="Acceso y permanencia a la educación para todas y todos"/>
    <n v="4248"/>
    <s v="Subsidios a la demanda educativa"/>
    <n v="217250000000"/>
    <n v="274750951968.22705"/>
  </r>
  <r>
    <n v="3"/>
    <s v="Bogotá positiva: para vivir mejor"/>
    <x v="2"/>
    <n v="112"/>
    <s v="Secretaría de Educación del Distrito"/>
    <n v="1"/>
    <s v="Administración central"/>
    <n v="90"/>
    <s v="Sector Educación"/>
    <s v="Informacion validada por la entidad"/>
    <n v="2088000000000"/>
    <n v="2640644362299.9219"/>
    <n v="1"/>
    <s v="Ciudad de derechos"/>
    <n v="7"/>
    <s v="Acceso y permanencia a la educación para todas y todos"/>
    <n v="7195"/>
    <s v="Operación de colegios oficiales del Distrito Capital"/>
    <n v="175000000000"/>
    <n v="221318373277.05286"/>
  </r>
  <r>
    <n v="3"/>
    <s v="Bogotá positiva: para vivir mejor"/>
    <x v="2"/>
    <n v="112"/>
    <s v="Secretaría de Educación del Distrito"/>
    <n v="1"/>
    <s v="Administración central"/>
    <n v="90"/>
    <s v="Sector Educación"/>
    <s v="Informacion validada por la entidad"/>
    <n v="2088000000000"/>
    <n v="2640644362299.9219"/>
    <n v="1"/>
    <s v="Ciudad de derechos"/>
    <n v="8"/>
    <s v="Mejoramiento de la infraestructura y dotación de colegios"/>
    <n v="559"/>
    <s v="Dotación de la infraestructura educativa y administrativa de la Secretaría de Educación Distrital"/>
    <n v="14135000000"/>
    <n v="17876201178.692238"/>
  </r>
  <r>
    <n v="3"/>
    <s v="Bogotá positiva: para vivir mejor"/>
    <x v="2"/>
    <n v="112"/>
    <s v="Secretaría de Educación del Distrito"/>
    <n v="1"/>
    <s v="Administración central"/>
    <n v="90"/>
    <s v="Sector Educación"/>
    <s v="Informacion validada por la entidad"/>
    <n v="2088000000000"/>
    <n v="2640644362299.9219"/>
    <n v="1"/>
    <s v="Ciudad de derechos"/>
    <n v="8"/>
    <s v="Mejoramiento de la infraestructura y dotación de colegios"/>
    <n v="563"/>
    <s v="Construcción y conservación de la infraestructura del sector educativo oficial"/>
    <n v="90198000000"/>
    <n v="114071283616.24921"/>
  </r>
  <r>
    <n v="3"/>
    <s v="Bogotá positiva: para vivir mejor"/>
    <x v="2"/>
    <n v="112"/>
    <s v="Secretaría de Educación del Distrito"/>
    <n v="1"/>
    <s v="Administración central"/>
    <n v="90"/>
    <s v="Sector Educación"/>
    <s v="Informacion validada por la entidad"/>
    <n v="2088000000000"/>
    <n v="2640644362299.9219"/>
    <n v="1"/>
    <s v="Ciudad de derechos"/>
    <n v="11"/>
    <s v="Construcción de paz y reconciliación"/>
    <n v="289"/>
    <s v="Promover los derechos humanos, la participación y la convivencia en el sistema educativo oficial"/>
    <n v="12000000000"/>
    <n v="15176117024.712194"/>
  </r>
  <r>
    <n v="3"/>
    <s v="Bogotá positiva: para vivir mejor"/>
    <x v="2"/>
    <n v="112"/>
    <s v="Secretaría de Educación del Distrito"/>
    <n v="1"/>
    <s v="Administración central"/>
    <n v="90"/>
    <s v="Sector Educación"/>
    <s v="Informacion validada por la entidad"/>
    <n v="2088000000000"/>
    <n v="2640644362299.9219"/>
    <n v="1"/>
    <s v="Ciudad de derechos"/>
    <n v="14"/>
    <s v="Toda la vida integralmente protegidos"/>
    <n v="260"/>
    <s v="Inclusión social de la diversidad y atención a población vulnerable en la escuela"/>
    <n v="2800000000"/>
    <n v="3541093972.4328456"/>
  </r>
  <r>
    <n v="3"/>
    <s v="Bogotá positiva: para vivir mejor"/>
    <x v="2"/>
    <n v="112"/>
    <s v="Secretaría de Educación del Distrito"/>
    <n v="1"/>
    <s v="Administración central"/>
    <n v="90"/>
    <s v="Sector Educación"/>
    <s v="Informacion validada por la entidad"/>
    <n v="2088000000000"/>
    <n v="2640644362299.9219"/>
    <n v="6"/>
    <s v="Gestión pública efectiva y transparente"/>
    <n v="45"/>
    <s v="Comunicación al servicio de todas y todos"/>
    <n v="658"/>
    <s v="Gestión de la Información, Divulgación y Comunicaciones de la Secretaría de Educación del Distrito"/>
    <n v="3000000000"/>
    <n v="3794029256.1780486"/>
  </r>
  <r>
    <n v="3"/>
    <s v="Bogotá positiva: para vivir mejor"/>
    <x v="2"/>
    <n v="112"/>
    <s v="Secretaría de Educación del Distrito"/>
    <n v="1"/>
    <s v="Administración central"/>
    <n v="90"/>
    <s v="Sector Educación"/>
    <s v="Informacion validada por la entidad"/>
    <n v="2088000000000"/>
    <n v="2640644362299.9219"/>
    <n v="6"/>
    <s v="Gestión pública efectiva y transparente"/>
    <n v="49"/>
    <s v="Desarrollo institucional integral"/>
    <n v="651"/>
    <s v="Organización de la gestión interinstitucional para la modernización y funcionamiento integral y participativo del sistema educativo distrital"/>
    <n v="9000000000"/>
    <n v="11382087768.534147"/>
  </r>
  <r>
    <n v="3"/>
    <s v="Bogotá positiva: para vivir mejor"/>
    <x v="2"/>
    <n v="113"/>
    <s v="Secretaría Distrital de Movilidad"/>
    <n v="1"/>
    <s v="Administración central"/>
    <n v="95"/>
    <s v="Sector Movilidad"/>
    <s v="Informacion validada por la entidad"/>
    <n v="206080000000"/>
    <n v="260624516371.05746"/>
    <n v="2"/>
    <s v="Derecho a la ciudad"/>
    <n v="22"/>
    <s v="Sistema Integrado de Transporte Público"/>
    <n v="339"/>
    <s v="Implementación del plan maestro de movilidad para Bogotá"/>
    <n v="28839679000"/>
    <n v="36472861954.927895"/>
  </r>
  <r>
    <n v="3"/>
    <s v="Bogotá positiva: para vivir mejor"/>
    <x v="2"/>
    <n v="113"/>
    <s v="Secretaría Distrital de Movilidad"/>
    <n v="1"/>
    <s v="Administración central"/>
    <n v="95"/>
    <s v="Sector Movilidad"/>
    <s v="Informacion validada por la entidad"/>
    <n v="206080000000"/>
    <n v="260624516371.05746"/>
    <n v="2"/>
    <s v="Derecho a la ciudad"/>
    <n v="24"/>
    <s v="Tráfico eficiente"/>
    <n v="6219"/>
    <s v="Apoyo institucional en convenio con la Policía Nacional"/>
    <n v="21000000000"/>
    <n v="26558204793.246342"/>
  </r>
  <r>
    <n v="3"/>
    <s v="Bogotá positiva: para vivir mejor"/>
    <x v="2"/>
    <n v="113"/>
    <s v="Secretaría Distrital de Movilidad"/>
    <n v="1"/>
    <s v="Administración central"/>
    <n v="95"/>
    <s v="Sector Movilidad"/>
    <s v="Informacion validada por la entidad"/>
    <n v="206080000000"/>
    <n v="260624516371.05746"/>
    <n v="2"/>
    <s v="Derecho a la ciudad"/>
    <n v="24"/>
    <s v="Tráfico eficiente"/>
    <n v="7254"/>
    <s v="Modernización, expansión y mantenimiento del sistema integral de control de tránsito"/>
    <n v="110387780000"/>
    <n v="139604822281.51535"/>
  </r>
  <r>
    <n v="3"/>
    <s v="Bogotá positiva: para vivir mejor"/>
    <x v="2"/>
    <n v="113"/>
    <s v="Secretaría Distrital de Movilidad"/>
    <n v="1"/>
    <s v="Administración central"/>
    <n v="95"/>
    <s v="Sector Movilidad"/>
    <s v="Informacion validada por la entidad"/>
    <n v="206080000000"/>
    <n v="260624516371.05746"/>
    <n v="2"/>
    <s v="Derecho a la ciudad"/>
    <n v="30"/>
    <s v="Amor por Bogotá"/>
    <n v="1165"/>
    <s v="Promoción de la movilidad segura y prevención de la accidentalidad vial"/>
    <n v="11022953000"/>
    <n v="13940468723.825199"/>
  </r>
  <r>
    <n v="3"/>
    <s v="Bogotá positiva: para vivir mejor"/>
    <x v="2"/>
    <n v="113"/>
    <s v="Secretaría Distrital de Movilidad"/>
    <n v="1"/>
    <s v="Administración central"/>
    <n v="95"/>
    <s v="Sector Movilidad"/>
    <s v="Informacion validada por la entidad"/>
    <n v="206080000000"/>
    <n v="260624516371.05746"/>
    <n v="4"/>
    <s v="Participación"/>
    <n v="37"/>
    <s v="Ahora decidimos juntos"/>
    <n v="7253"/>
    <s v="Generar movilidad con seguridad comprometiendo al ciudadano en el conocimiento y cumplimiento de las normas de tránsito"/>
    <n v="4863108000"/>
    <n v="6150258009.3178396"/>
  </r>
  <r>
    <n v="3"/>
    <s v="Bogotá positiva: para vivir mejor"/>
    <x v="2"/>
    <n v="113"/>
    <s v="Secretaría Distrital de Movilidad"/>
    <n v="1"/>
    <s v="Administración central"/>
    <n v="95"/>
    <s v="Sector Movilidad"/>
    <s v="Informacion validada por la entidad"/>
    <n v="206080000000"/>
    <n v="260624516371.05746"/>
    <n v="6"/>
    <s v="Gestión pública efectiva y transparente"/>
    <n v="43"/>
    <s v="Servicios más cerca del ciudadano"/>
    <n v="348"/>
    <s v="Fortalecimiento a los servicios concesionados"/>
    <n v="3562135000"/>
    <n v="4504948134.8185978"/>
  </r>
  <r>
    <n v="3"/>
    <s v="Bogotá positiva: para vivir mejor"/>
    <x v="2"/>
    <n v="113"/>
    <s v="Secretaría Distrital de Movilidad"/>
    <n v="1"/>
    <s v="Administración central"/>
    <n v="95"/>
    <s v="Sector Movilidad"/>
    <s v="Informacion validada por la entidad"/>
    <n v="206080000000"/>
    <n v="260624516371.05746"/>
    <n v="6"/>
    <s v="Gestión pública efectiva y transparente"/>
    <n v="45"/>
    <s v="Comunicación al servicio de todas y todos"/>
    <n v="585"/>
    <s v="Sistema distrital de información para la movilidad"/>
    <n v="5195500000"/>
    <n v="6570626333.4910183"/>
  </r>
  <r>
    <n v="3"/>
    <s v="Bogotá positiva: para vivir mejor"/>
    <x v="2"/>
    <n v="113"/>
    <s v="Secretaría Distrital de Movilidad"/>
    <n v="1"/>
    <s v="Administración central"/>
    <n v="95"/>
    <s v="Sector Movilidad"/>
    <s v="Informacion validada por la entidad"/>
    <n v="206080000000"/>
    <n v="260624516371.05746"/>
    <n v="6"/>
    <s v="Gestión pública efectiva y transparente"/>
    <n v="49"/>
    <s v="Desarrollo institucional integral"/>
    <n v="6094"/>
    <s v="Fortalecimiento institucional"/>
    <n v="12208845000"/>
    <n v="15440238371.381031"/>
  </r>
  <r>
    <n v="3"/>
    <s v="Bogotá positiva: para vivir mejor"/>
    <x v="2"/>
    <n v="113"/>
    <s v="Secretaría Distrital de Movilidad"/>
    <n v="1"/>
    <s v="Administración central"/>
    <n v="95"/>
    <s v="Sector Movilidad"/>
    <s v="Informacion validada por la entidad"/>
    <n v="206080000000"/>
    <n v="260624516371.05746"/>
    <n v="7"/>
    <s v="Finanzas sostenibles"/>
    <n v="51"/>
    <s v="Optimización de los ingresos distritales"/>
    <n v="7132"/>
    <s v="Sustanciación de procesos, recaudo y cobro de la cartera"/>
    <n v="9000000000"/>
    <n v="11382087768.534147"/>
  </r>
  <r>
    <n v="3"/>
    <s v="Bogotá positiva: para vivir mejor"/>
    <x v="2"/>
    <n v="117"/>
    <s v="Secretaría Distrital de Desarrollo Económico"/>
    <n v="1"/>
    <s v="Administración central"/>
    <n v="89"/>
    <s v="Sector Desarrollo económico, industria y turismo"/>
    <s v="Informacion validada por la entidad"/>
    <n v="63014000000"/>
    <n v="79692319849.601196"/>
    <n v="1"/>
    <s v="Ciudad de derechos"/>
    <n v="4"/>
    <s v="Bogotá bien alimentada"/>
    <n v="442"/>
    <s v="Implementación del Plan Maestro de Abastecimiento de Alimentos y Seguridad Alimentaría de Bogota, D. C., PMASAB"/>
    <n v="9134000000"/>
    <n v="11551554408.643431"/>
  </r>
  <r>
    <n v="3"/>
    <s v="Bogotá positiva: para vivir mejor"/>
    <x v="2"/>
    <n v="117"/>
    <s v="Secretaría Distrital de Desarrollo Económico"/>
    <n v="1"/>
    <s v="Administración central"/>
    <n v="89"/>
    <s v="Sector Desarrollo económico, industria y turismo"/>
    <s v="Informacion validada por la entidad"/>
    <n v="63014000000"/>
    <n v="79692319849.601196"/>
    <n v="2"/>
    <s v="Derecho a la ciudad"/>
    <n v="21"/>
    <s v="Bogotá rural"/>
    <n v="462"/>
    <s v="Fortalecimiento de la economía campesina en la ruralidad del Distrito Capital"/>
    <n v="1700000000"/>
    <n v="2149949911.8342276"/>
  </r>
  <r>
    <n v="3"/>
    <s v="Bogotá positiva: para vivir mejor"/>
    <x v="2"/>
    <n v="117"/>
    <s v="Secretaría Distrital de Desarrollo Económico"/>
    <n v="1"/>
    <s v="Administración central"/>
    <n v="89"/>
    <s v="Sector Desarrollo económico, industria y turismo"/>
    <s v="Informacion validada por la entidad"/>
    <n v="63014000000"/>
    <n v="79692319849.601196"/>
    <n v="3"/>
    <s v="Ciudad global"/>
    <n v="33"/>
    <s v="Fomento para el desarrollo económico"/>
    <n v="411"/>
    <s v="Apoyo a iniciativas de desarrollo empresarial y formación para el trabajo"/>
    <n v="8545000000"/>
    <n v="10806659998.013811"/>
  </r>
  <r>
    <n v="3"/>
    <s v="Bogotá positiva: para vivir mejor"/>
    <x v="2"/>
    <n v="117"/>
    <s v="Secretaría Distrital de Desarrollo Económico"/>
    <n v="1"/>
    <s v="Administración central"/>
    <n v="89"/>
    <s v="Sector Desarrollo económico, industria y turismo"/>
    <s v="Informacion validada por la entidad"/>
    <n v="63014000000"/>
    <n v="79692319849.601196"/>
    <n v="3"/>
    <s v="Ciudad global"/>
    <n v="33"/>
    <s v="Fomento para el desarrollo económico"/>
    <n v="438"/>
    <s v="Estudios, incentivos y acciones regulatorias para el desarrollo económico de la ciudad y la región"/>
    <n v="3722737000"/>
    <n v="4708057697.0188341"/>
  </r>
  <r>
    <n v="3"/>
    <s v="Bogotá positiva: para vivir mejor"/>
    <x v="2"/>
    <n v="117"/>
    <s v="Secretaría Distrital de Desarrollo Económico"/>
    <n v="1"/>
    <s v="Administración central"/>
    <n v="89"/>
    <s v="Sector Desarrollo económico, industria y turismo"/>
    <s v="Informacion validada por la entidad"/>
    <n v="63014000000"/>
    <n v="79692319849.601196"/>
    <n v="3"/>
    <s v="Ciudad global"/>
    <n v="33"/>
    <s v="Fomento para el desarrollo económico"/>
    <n v="529"/>
    <s v="Promoción de oportunidades de vinculación al primer empleo"/>
    <n v="2300000000"/>
    <n v="2908755763.0698376"/>
  </r>
  <r>
    <n v="3"/>
    <s v="Bogotá positiva: para vivir mejor"/>
    <x v="2"/>
    <n v="117"/>
    <s v="Secretaría Distrital de Desarrollo Económico"/>
    <n v="1"/>
    <s v="Administración central"/>
    <n v="89"/>
    <s v="Sector Desarrollo económico, industria y turismo"/>
    <s v="Informacion validada por la entidad"/>
    <n v="63014000000"/>
    <n v="79692319849.601196"/>
    <n v="3"/>
    <s v="Ciudad global"/>
    <n v="33"/>
    <s v="Fomento para el desarrollo económico"/>
    <n v="530"/>
    <s v="Banca capital"/>
    <n v="22124000000"/>
    <n v="27979701087.894386"/>
  </r>
  <r>
    <n v="3"/>
    <s v="Bogotá positiva: para vivir mejor"/>
    <x v="2"/>
    <n v="117"/>
    <s v="Secretaría Distrital de Desarrollo Económico"/>
    <n v="1"/>
    <s v="Administración central"/>
    <n v="89"/>
    <s v="Sector Desarrollo económico, industria y turismo"/>
    <s v="Informacion validada por la entidad"/>
    <n v="63014000000"/>
    <n v="79692319849.601196"/>
    <n v="3"/>
    <s v="Ciudad global"/>
    <n v="34"/>
    <s v="Bogotá sociedad del conocimiento"/>
    <n v="525"/>
    <s v="Desarrollo tecnológico sostenible e innovación y modernización de las actividades productivas"/>
    <n v="2700000000"/>
    <n v="3414626330.5602441"/>
  </r>
  <r>
    <n v="3"/>
    <s v="Bogotá positiva: para vivir mejor"/>
    <x v="2"/>
    <n v="117"/>
    <s v="Secretaría Distrital de Desarrollo Económico"/>
    <n v="1"/>
    <s v="Administración central"/>
    <n v="89"/>
    <s v="Sector Desarrollo económico, industria y turismo"/>
    <s v="Informacion validada por la entidad"/>
    <n v="63014000000"/>
    <n v="79692319849.601196"/>
    <n v="3"/>
    <s v="Ciudad global"/>
    <n v="35"/>
    <s v="Bogotá competitiva e internacional"/>
    <n v="521"/>
    <s v="Ampliación, promoción y mejoramiento de la oferta exportable"/>
    <n v="1500000000"/>
    <n v="1897014628.0890243"/>
  </r>
  <r>
    <n v="3"/>
    <s v="Bogotá positiva: para vivir mejor"/>
    <x v="2"/>
    <n v="117"/>
    <s v="Secretaría Distrital de Desarrollo Económico"/>
    <n v="1"/>
    <s v="Administración central"/>
    <n v="89"/>
    <s v="Sector Desarrollo económico, industria y turismo"/>
    <s v="Informacion validada por la entidad"/>
    <n v="63014000000"/>
    <n v="79692319849.601196"/>
    <n v="3"/>
    <s v="Ciudad global"/>
    <n v="35"/>
    <s v="Bogotá competitiva e internacional"/>
    <n v="524"/>
    <s v="Bogotá centro de negocios"/>
    <n v="400000000"/>
    <n v="505870567.49040651"/>
  </r>
  <r>
    <n v="3"/>
    <s v="Bogotá positiva: para vivir mejor"/>
    <x v="2"/>
    <n v="117"/>
    <s v="Secretaría Distrital de Desarrollo Económico"/>
    <n v="1"/>
    <s v="Administración central"/>
    <n v="89"/>
    <s v="Sector Desarrollo económico, industria y turismo"/>
    <s v="Informacion validada por la entidad"/>
    <n v="63014000000"/>
    <n v="79692319849.601196"/>
    <n v="3"/>
    <s v="Ciudad global"/>
    <n v="35"/>
    <s v="Bogotá competitiva e internacional"/>
    <n v="526"/>
    <s v="Idioma extranjero para población en edad de trabajar"/>
    <n v="3450000000"/>
    <n v="4363133644.6047554"/>
  </r>
  <r>
    <n v="3"/>
    <s v="Bogotá positiva: para vivir mejor"/>
    <x v="2"/>
    <n v="117"/>
    <s v="Secretaría Distrital de Desarrollo Económico"/>
    <n v="1"/>
    <s v="Administración central"/>
    <n v="89"/>
    <s v="Sector Desarrollo económico, industria y turismo"/>
    <s v="Informacion validada por la entidad"/>
    <n v="63014000000"/>
    <n v="79692319849.601196"/>
    <n v="3"/>
    <s v="Ciudad global"/>
    <n v="35"/>
    <s v="Bogotá competitiva e internacional"/>
    <n v="528"/>
    <s v="Invest in Bogotá"/>
    <n v="800000000"/>
    <n v="1011741134.980813"/>
  </r>
  <r>
    <n v="3"/>
    <s v="Bogotá positiva: para vivir mejor"/>
    <x v="2"/>
    <n v="117"/>
    <s v="Secretaría Distrital de Desarrollo Económico"/>
    <n v="1"/>
    <s v="Administración central"/>
    <n v="89"/>
    <s v="Sector Desarrollo económico, industria y turismo"/>
    <s v="Informacion validada por la entidad"/>
    <n v="63014000000"/>
    <n v="79692319849.601196"/>
    <n v="5"/>
    <s v="Descentralización"/>
    <n v="40"/>
    <s v="Gestión distrital con enfoque territorial"/>
    <n v="492"/>
    <s v="Desarrollo económico local"/>
    <n v="1908000000"/>
    <n v="2413002606.9292393"/>
  </r>
  <r>
    <n v="3"/>
    <s v="Bogotá positiva: para vivir mejor"/>
    <x v="2"/>
    <n v="117"/>
    <s v="Secretaría Distrital de Desarrollo Económico"/>
    <n v="1"/>
    <s v="Administración central"/>
    <n v="89"/>
    <s v="Sector Desarrollo económico, industria y turismo"/>
    <s v="Informacion validada por la entidad"/>
    <n v="63014000000"/>
    <n v="79692319849.601196"/>
    <n v="6"/>
    <s v="Gestión pública efectiva y transparente"/>
    <n v="49"/>
    <s v="Desarrollo institucional integral"/>
    <n v="429"/>
    <s v="Fortalecimiento institucional"/>
    <n v="4730263000"/>
    <n v="5982252070.4721823"/>
  </r>
  <r>
    <n v="3"/>
    <s v="Bogotá positiva: para vivir mejor"/>
    <x v="2"/>
    <n v="118"/>
    <s v="Secretaría Distrital del Hábitat"/>
    <n v="1"/>
    <s v="Administración central"/>
    <n v="96"/>
    <s v="Sector Hábitat"/>
    <s v="Informacion validada por la entidad"/>
    <n v="53000000000"/>
    <n v="67027850192.478867"/>
    <n v="1"/>
    <s v="Ciudad de derechos"/>
    <n v="9"/>
    <s v="Derecho a un techo"/>
    <n v="487"/>
    <s v="Acciones y soluciones integrales de vivienda de interés social y prioritario"/>
    <n v="552900000"/>
    <n v="699239591.91361451"/>
  </r>
  <r>
    <n v="3"/>
    <s v="Bogotá positiva: para vivir mejor"/>
    <x v="2"/>
    <n v="118"/>
    <s v="Secretaría Distrital del Hábitat"/>
    <n v="1"/>
    <s v="Administración central"/>
    <n v="96"/>
    <s v="Sector Hábitat"/>
    <s v="Informacion validada por la entidad"/>
    <n v="53000000000"/>
    <n v="67027850192.478867"/>
    <n v="1"/>
    <s v="Ciudad de derechos"/>
    <n v="9"/>
    <s v="Derecho a un techo"/>
    <n v="644"/>
    <s v="Soluciones de vivienda para población en situación de desplazamiento"/>
    <n v="12206675000"/>
    <n v="15437494023.552397"/>
  </r>
  <r>
    <n v="3"/>
    <s v="Bogotá positiva: para vivir mejor"/>
    <x v="2"/>
    <n v="118"/>
    <s v="Secretaría Distrital del Hábitat"/>
    <n v="1"/>
    <s v="Administración central"/>
    <n v="96"/>
    <s v="Sector Hábitat"/>
    <s v="Informacion validada por la entidad"/>
    <n v="53000000000"/>
    <n v="67027850192.478867"/>
    <n v="2"/>
    <s v="Derecho a la ciudad"/>
    <n v="17"/>
    <s v="Mejoremos el barrio"/>
    <n v="435"/>
    <s v="Procesos integrales para el desarrollo de áreas de origen informal"/>
    <n v="2523270000"/>
    <n v="3191120067.0787959"/>
  </r>
  <r>
    <n v="3"/>
    <s v="Bogotá positiva: para vivir mejor"/>
    <x v="2"/>
    <n v="118"/>
    <s v="Secretaría Distrital del Hábitat"/>
    <n v="1"/>
    <s v="Administración central"/>
    <n v="96"/>
    <s v="Sector Hábitat"/>
    <s v="Informacion validada por la entidad"/>
    <n v="53000000000"/>
    <n v="67027850192.478867"/>
    <n v="2"/>
    <s v="Derecho a la ciudad"/>
    <n v="18"/>
    <s v="Transformación urbana positiva"/>
    <n v="489"/>
    <s v="Corredor ecológico y recreativo de los cerros orientales"/>
    <n v="198000000"/>
    <n v="250405930.90775126"/>
  </r>
  <r>
    <n v="3"/>
    <s v="Bogotá positiva: para vivir mejor"/>
    <x v="2"/>
    <n v="118"/>
    <s v="Secretaría Distrital del Hábitat"/>
    <n v="1"/>
    <s v="Administración central"/>
    <n v="96"/>
    <s v="Sector Hábitat"/>
    <s v="Informacion validada por la entidad"/>
    <n v="53000000000"/>
    <n v="67027850192.478867"/>
    <n v="2"/>
    <s v="Derecho a la ciudad"/>
    <n v="19"/>
    <s v="Alianzas por el hábitat"/>
    <n v="417"/>
    <s v="Control administrativo a la enajenación y arrendamiento de vivienda en el Distrito Capital"/>
    <n v="4391900000"/>
    <n v="5554332363.4027901"/>
  </r>
  <r>
    <n v="3"/>
    <s v="Bogotá positiva: para vivir mejor"/>
    <x v="2"/>
    <n v="118"/>
    <s v="Secretaría Distrital del Hábitat"/>
    <n v="1"/>
    <s v="Administración central"/>
    <n v="96"/>
    <s v="Sector Hábitat"/>
    <s v="Informacion validada por la entidad"/>
    <n v="53000000000"/>
    <n v="67027850192.478867"/>
    <n v="2"/>
    <s v="Derecho a la ciudad"/>
    <n v="19"/>
    <s v="Alianzas por el hábitat"/>
    <n v="488"/>
    <s v="Instrumentos de financiación para adquisición, construcción y mejoramiento de vivienda"/>
    <n v="25736805000"/>
    <n v="32548730376.849834"/>
  </r>
  <r>
    <n v="3"/>
    <s v="Bogotá positiva: para vivir mejor"/>
    <x v="2"/>
    <n v="118"/>
    <s v="Secretaría Distrital del Hábitat"/>
    <n v="1"/>
    <s v="Administración central"/>
    <n v="96"/>
    <s v="Sector Hábitat"/>
    <s v="Informacion validada por la entidad"/>
    <n v="53000000000"/>
    <n v="67027850192.478867"/>
    <n v="2"/>
    <s v="Derecho a la ciudad"/>
    <n v="19"/>
    <s v="Alianzas por el hábitat"/>
    <n v="490"/>
    <s v="Alianzas por el hábitat"/>
    <n v="2443550000"/>
    <n v="3090300062.9779568"/>
  </r>
  <r>
    <n v="3"/>
    <s v="Bogotá positiva: para vivir mejor"/>
    <x v="2"/>
    <n v="118"/>
    <s v="Secretaría Distrital del Hábitat"/>
    <n v="1"/>
    <s v="Administración central"/>
    <n v="96"/>
    <s v="Sector Hábitat"/>
    <s v="Informacion validada por la entidad"/>
    <n v="53000000000"/>
    <n v="67027850192.478867"/>
    <n v="6"/>
    <s v="Gestión pública efectiva y transparente"/>
    <n v="44"/>
    <s v="Ciudad digital"/>
    <n v="491"/>
    <s v="Información y comunicación del hábitat"/>
    <n v="1958100000"/>
    <n v="2476362895.5074124"/>
  </r>
  <r>
    <n v="3"/>
    <s v="Bogotá positiva: para vivir mejor"/>
    <x v="2"/>
    <n v="118"/>
    <s v="Secretaría Distrital del Hábitat"/>
    <n v="1"/>
    <s v="Administración central"/>
    <n v="96"/>
    <s v="Sector Hábitat"/>
    <s v="Informacion validada por la entidad"/>
    <n v="53000000000"/>
    <n v="67027850192.478867"/>
    <n v="6"/>
    <s v="Gestión pública efectiva y transparente"/>
    <n v="49"/>
    <s v="Desarrollo institucional integral"/>
    <n v="418"/>
    <s v="Fortalecimiento institucional"/>
    <n v="2988800000"/>
    <n v="3779864880.2883177"/>
  </r>
  <r>
    <n v="3"/>
    <s v="Bogotá positiva: para vivir mejor"/>
    <x v="2"/>
    <n v="119"/>
    <s v="Secretaría Distrital de Cultura, Recreación y Deporte"/>
    <n v="1"/>
    <s v="Administración central"/>
    <n v="93"/>
    <s v="Sector Cultura, recreación y deporte"/>
    <s v="Informacion validada por la entidad"/>
    <n v="24127000000"/>
    <n v="30512847954.602592"/>
    <n v="1"/>
    <s v="Ciudad de derechos"/>
    <n v="12"/>
    <s v="Bogotá viva"/>
    <n v="469"/>
    <s v="Concertación y formulación de las políticas públicas en recreación, deporte, actividad física y parques para Bogotá"/>
    <n v="409000000"/>
    <n v="517252655.2589407"/>
  </r>
  <r>
    <n v="3"/>
    <s v="Bogotá positiva: para vivir mejor"/>
    <x v="2"/>
    <n v="119"/>
    <s v="Secretaría Distrital de Cultura, Recreación y Deporte"/>
    <n v="1"/>
    <s v="Administración central"/>
    <n v="93"/>
    <s v="Sector Cultura, recreación y deporte"/>
    <s v="Informacion validada por la entidad"/>
    <n v="24127000000"/>
    <n v="30512847954.602592"/>
    <n v="1"/>
    <s v="Ciudad de derechos"/>
    <n v="12"/>
    <s v="Bogotá viva"/>
    <n v="470"/>
    <s v="Políticas artísticas, culturales y del patrimonio para una ciudad de derechos"/>
    <n v="5978000000"/>
    <n v="7560235631.1441259"/>
  </r>
  <r>
    <n v="3"/>
    <s v="Bogotá positiva: para vivir mejor"/>
    <x v="2"/>
    <n v="119"/>
    <s v="Secretaría Distrital de Cultura, Recreación y Deporte"/>
    <n v="1"/>
    <s v="Administración central"/>
    <n v="93"/>
    <s v="Sector Cultura, recreación y deporte"/>
    <s v="Informacion validada por la entidad"/>
    <n v="24127000000"/>
    <n v="30512847954.602592"/>
    <n v="2"/>
    <s v="Derecho a la ciudad"/>
    <n v="27"/>
    <s v="Bogotá espacio de vida"/>
    <n v="472"/>
    <s v="Construcción de escenarios y territorios culturales adecuados y próximos para la diversidad y la convivencia"/>
    <n v="4981000000"/>
    <n v="6299353241.6742878"/>
  </r>
  <r>
    <n v="3"/>
    <s v="Bogotá positiva: para vivir mejor"/>
    <x v="2"/>
    <n v="119"/>
    <s v="Secretaría Distrital de Cultura, Recreación y Deporte"/>
    <n v="1"/>
    <s v="Administración central"/>
    <n v="93"/>
    <s v="Sector Cultura, recreación y deporte"/>
    <s v="Informacion validada por la entidad"/>
    <n v="24127000000"/>
    <n v="30512847954.602592"/>
    <n v="2"/>
    <s v="Derecho a la ciudad"/>
    <n v="30"/>
    <s v="Amor por Bogotá"/>
    <n v="645"/>
    <s v="Amor por Bogotá: culturas para la ciudadanía activa, la inclusión y la paz"/>
    <n v="450000000"/>
    <n v="569104388.42670727"/>
  </r>
  <r>
    <n v="3"/>
    <s v="Bogotá positiva: para vivir mejor"/>
    <x v="2"/>
    <n v="119"/>
    <s v="Secretaría Distrital de Cultura, Recreación y Deporte"/>
    <n v="1"/>
    <s v="Administración central"/>
    <n v="93"/>
    <s v="Sector Cultura, recreación y deporte"/>
    <s v="Informacion validada por la entidad"/>
    <n v="24127000000"/>
    <n v="30512847954.602592"/>
    <n v="3"/>
    <s v="Ciudad global"/>
    <n v="34"/>
    <s v="Bogotá sociedad del conocimiento"/>
    <n v="486"/>
    <s v="Apropiación de la cultura científica para todos y todas"/>
    <n v="5500000000"/>
    <n v="6955720302.9930897"/>
  </r>
  <r>
    <n v="3"/>
    <s v="Bogotá positiva: para vivir mejor"/>
    <x v="2"/>
    <n v="119"/>
    <s v="Secretaría Distrital de Cultura, Recreación y Deporte"/>
    <n v="1"/>
    <s v="Administración central"/>
    <n v="93"/>
    <s v="Sector Cultura, recreación y deporte"/>
    <s v="Informacion validada por la entidad"/>
    <n v="24127000000"/>
    <n v="30512847954.602592"/>
    <n v="4"/>
    <s v="Participación"/>
    <n v="37"/>
    <s v="Ahora decidimos juntos"/>
    <n v="646"/>
    <s v="Procesos de Participación en los campos del Arte, la Cultura y el patrimonio"/>
    <n v="566000000"/>
    <n v="715806852.99892509"/>
  </r>
  <r>
    <n v="3"/>
    <s v="Bogotá positiva: para vivir mejor"/>
    <x v="2"/>
    <n v="119"/>
    <s v="Secretaría Distrital de Cultura, Recreación y Deporte"/>
    <n v="1"/>
    <s v="Administración central"/>
    <n v="93"/>
    <s v="Sector Cultura, recreación y deporte"/>
    <s v="Informacion validada por la entidad"/>
    <n v="24127000000"/>
    <n v="30512847954.602592"/>
    <n v="6"/>
    <s v="Gestión pública efectiva y transparente"/>
    <n v="45"/>
    <s v="Comunicación al servicio de todas y todos"/>
    <n v="209"/>
    <s v="Comunicación e información del sector cultura, recreación y deporte de Bogotá"/>
    <n v="1829000000"/>
    <n v="2313093169.849884"/>
  </r>
  <r>
    <n v="3"/>
    <s v="Bogotá positiva: para vivir mejor"/>
    <x v="2"/>
    <n v="119"/>
    <s v="Secretaría Distrital de Cultura, Recreación y Deporte"/>
    <n v="1"/>
    <s v="Administración central"/>
    <n v="93"/>
    <s v="Sector Cultura, recreación y deporte"/>
    <s v="Informacion validada por la entidad"/>
    <n v="24127000000"/>
    <n v="30512847954.602592"/>
    <n v="6"/>
    <s v="Gestión pública efectiva y transparente"/>
    <n v="45"/>
    <s v="Comunicación al servicio de todas y todos"/>
    <n v="479"/>
    <s v="Observación y reconocimiento de procesos culturales del Distrito Capital y su ciudadanía"/>
    <n v="1313000000"/>
    <n v="1660520137.7872596"/>
  </r>
  <r>
    <n v="3"/>
    <s v="Bogotá positiva: para vivir mejor"/>
    <x v="2"/>
    <n v="119"/>
    <s v="Secretaría Distrital de Cultura, Recreación y Deporte"/>
    <n v="1"/>
    <s v="Administración central"/>
    <n v="93"/>
    <s v="Sector Cultura, recreación y deporte"/>
    <s v="Informacion validada por la entidad"/>
    <n v="24127000000"/>
    <n v="30512847954.602592"/>
    <n v="6"/>
    <s v="Gestión pública efectiva y transparente"/>
    <n v="45"/>
    <s v="Comunicación al servicio de todas y todos"/>
    <n v="481"/>
    <s v="Desarrollo de la regulación y el control en el sector cultura, recreación y deporte"/>
    <n v="340000000"/>
    <n v="429989982.36684561"/>
  </r>
  <r>
    <n v="3"/>
    <s v="Bogotá positiva: para vivir mejor"/>
    <x v="2"/>
    <n v="119"/>
    <s v="Secretaría Distrital de Cultura, Recreación y Deporte"/>
    <n v="1"/>
    <s v="Administración central"/>
    <n v="93"/>
    <s v="Sector Cultura, recreación y deporte"/>
    <s v="Informacion validada por la entidad"/>
    <n v="24127000000"/>
    <n v="30512847954.602592"/>
    <n v="6"/>
    <s v="Gestión pública efectiva y transparente"/>
    <n v="49"/>
    <s v="Desarrollo institucional integral"/>
    <n v="480"/>
    <s v="Modernización y fortalecimiento de la infraestructura y la gestión institucional"/>
    <n v="1661000000"/>
    <n v="2100627531.5039132"/>
  </r>
  <r>
    <n v="3"/>
    <s v="Bogotá positiva: para vivir mejor"/>
    <x v="2"/>
    <n v="119"/>
    <s v="Secretaría Distrital de Cultura, Recreación y Deporte"/>
    <n v="1"/>
    <s v="Administración central"/>
    <n v="93"/>
    <s v="Sector Cultura, recreación y deporte"/>
    <s v="Informacion validada por la entidad"/>
    <n v="24127000000"/>
    <n v="30512847954.602592"/>
    <n v="6"/>
    <s v="Gestión pública efectiva y transparente"/>
    <n v="49"/>
    <s v="Desarrollo institucional integral"/>
    <n v="482"/>
    <s v="Desarrollo de procesos estratégicos para el fortalecimiento del sector cultura, recreación y deporte"/>
    <n v="1100000000"/>
    <n v="1391144060.598618"/>
  </r>
  <r>
    <n v="3"/>
    <s v="Bogotá positiva: para vivir mejor"/>
    <x v="2"/>
    <n v="120"/>
    <s v="Secretaría Distrital de Planeación"/>
    <n v="1"/>
    <s v="Administración central"/>
    <n v="88"/>
    <s v="Sector Planeación"/>
    <s v="Informacion validada por la entidad"/>
    <n v="22525000000"/>
    <n v="28486836331.803513"/>
    <n v="1"/>
    <s v="Ciudad de derechos"/>
    <n v="16"/>
    <s v="Bogotá positiva con las mujeres y la equidad de género"/>
    <n v="661"/>
    <s v="Coordinación y seguimiento a la implementación de las políticas públicas distritales de Mujeres y Equidad de Género y para la Garantía plena de los Derechos de las personas de los sectores LGBT"/>
    <n v="1082000000"/>
    <n v="1368379885.0615494"/>
  </r>
  <r>
    <n v="3"/>
    <s v="Bogotá positiva: para vivir mejor"/>
    <x v="2"/>
    <n v="120"/>
    <s v="Secretaría Distrital de Planeación"/>
    <n v="1"/>
    <s v="Administración central"/>
    <n v="88"/>
    <s v="Sector Planeación"/>
    <s v="Informacion validada por la entidad"/>
    <n v="22525000000"/>
    <n v="28486836331.803513"/>
    <n v="2"/>
    <s v="Derecho a la ciudad"/>
    <n v="28"/>
    <s v="Armonizar para ordenar"/>
    <n v="304"/>
    <s v="Implementación del Sistema Distrital de Planeación"/>
    <n v="558500000"/>
    <n v="706321779.85848022"/>
  </r>
  <r>
    <n v="3"/>
    <s v="Bogotá positiva: para vivir mejor"/>
    <x v="2"/>
    <n v="120"/>
    <s v="Secretaría Distrital de Planeación"/>
    <n v="1"/>
    <s v="Administración central"/>
    <n v="88"/>
    <s v="Sector Planeación"/>
    <s v="Informacion validada por la entidad"/>
    <n v="22525000000"/>
    <n v="28486836331.803513"/>
    <n v="2"/>
    <s v="Derecho a la ciudad"/>
    <n v="28"/>
    <s v="Armonizar para ordenar"/>
    <n v="660"/>
    <s v="Coordinación de los procesos de formulación de las políticas socioeconómicas y su articulación con los instrumentos de planeación, en el contexto regional"/>
    <n v="795244000"/>
    <n v="1005726333.933352"/>
  </r>
  <r>
    <n v="3"/>
    <s v="Bogotá positiva: para vivir mejor"/>
    <x v="2"/>
    <n v="120"/>
    <s v="Secretaría Distrital de Planeación"/>
    <n v="1"/>
    <s v="Administración central"/>
    <n v="88"/>
    <s v="Sector Planeación"/>
    <s v="Informacion validada por la entidad"/>
    <n v="22525000000"/>
    <n v="28486836331.803513"/>
    <n v="2"/>
    <s v="Derecho a la ciudad"/>
    <n v="28"/>
    <s v="Armonizar para ordenar"/>
    <n v="662"/>
    <s v="Articulación, seguimiento, instrumentación a las políticas y proyectos relacionados con la planeación y gestión territorial"/>
    <n v="5336756000"/>
    <n v="6749269465.6945801"/>
  </r>
  <r>
    <n v="3"/>
    <s v="Bogotá positiva: para vivir mejor"/>
    <x v="2"/>
    <n v="120"/>
    <s v="Secretaría Distrital de Planeación"/>
    <n v="1"/>
    <s v="Administración central"/>
    <n v="88"/>
    <s v="Sector Planeación"/>
    <s v="Informacion validada por la entidad"/>
    <n v="22525000000"/>
    <n v="28486836331.803513"/>
    <n v="4"/>
    <s v="Participación"/>
    <n v="38"/>
    <s v="Organizaciones y redes sociales"/>
    <n v="377"/>
    <s v="Apoyo administrativo y logístico al Consejo Territorial de Planeación Distrital"/>
    <n v="210000000"/>
    <n v="265582047.93246344"/>
  </r>
  <r>
    <n v="3"/>
    <s v="Bogotá positiva: para vivir mejor"/>
    <x v="2"/>
    <n v="120"/>
    <s v="Secretaría Distrital de Planeación"/>
    <n v="1"/>
    <s v="Administración central"/>
    <n v="88"/>
    <s v="Sector Planeación"/>
    <s v="Informacion validada por la entidad"/>
    <n v="22525000000"/>
    <n v="28486836331.803513"/>
    <n v="6"/>
    <s v="Gestión pública efectiva y transparente"/>
    <n v="46"/>
    <s v="Tecnologías de la información y comunicación al servicio de la ciudad"/>
    <n v="535"/>
    <s v="Consolidación del sistema de información integral para la planeación del Distrito -SIPD-"/>
    <n v="7319000000"/>
    <n v="9256166708.655714"/>
  </r>
  <r>
    <n v="3"/>
    <s v="Bogotá positiva: para vivir mejor"/>
    <x v="2"/>
    <n v="120"/>
    <s v="Secretaría Distrital de Planeación"/>
    <n v="1"/>
    <s v="Administración central"/>
    <n v="88"/>
    <s v="Sector Planeación"/>
    <s v="Informacion validada por la entidad"/>
    <n v="22525000000"/>
    <n v="28486836331.803513"/>
    <n v="6"/>
    <s v="Gestión pública efectiva y transparente"/>
    <n v="49"/>
    <s v="Desarrollo institucional integral"/>
    <n v="311"/>
    <s v="Calidad y fortalecimiento institucional"/>
    <n v="7223500000"/>
    <n v="9135390110.6673794"/>
  </r>
  <r>
    <n v="3"/>
    <s v="Bogotá positiva: para vivir mejor"/>
    <x v="2"/>
    <n v="122"/>
    <s v="Secretaría Distrital de Integración Social"/>
    <n v="1"/>
    <s v="Administración central"/>
    <n v="92"/>
    <s v="Sector Integración social"/>
    <s v="Informacion validada por la entidad"/>
    <n v="500000000000"/>
    <n v="632338209363.00818"/>
    <n v="1"/>
    <s v="Ciudad de derechos"/>
    <n v="4"/>
    <s v="Bogotá bien alimentada"/>
    <n v="515"/>
    <s v="Institucionalización de la política pública de seguridad alimentaria y nutricional"/>
    <n v="129000000000"/>
    <n v="163143258015.6561"/>
  </r>
  <r>
    <n v="3"/>
    <s v="Bogotá positiva: para vivir mejor"/>
    <x v="2"/>
    <n v="122"/>
    <s v="Secretaría Distrital de Integración Social"/>
    <n v="1"/>
    <s v="Administración central"/>
    <n v="92"/>
    <s v="Sector Integración social"/>
    <s v="Informacion validada por la entidad"/>
    <n v="500000000000"/>
    <n v="632338209363.00818"/>
    <n v="1"/>
    <s v="Ciudad de derechos"/>
    <n v="14"/>
    <s v="Toda la vida integralmente protegidos"/>
    <n v="495"/>
    <s v="Familias positivas: por el derecho a una vida libre de violencia y a una ciudad protectora"/>
    <n v="17000000000"/>
    <n v="21499499118.342278"/>
  </r>
  <r>
    <n v="3"/>
    <s v="Bogotá positiva: para vivir mejor"/>
    <x v="2"/>
    <n v="122"/>
    <s v="Secretaría Distrital de Integración Social"/>
    <n v="1"/>
    <s v="Administración central"/>
    <n v="92"/>
    <s v="Sector Integración social"/>
    <s v="Informacion validada por la entidad"/>
    <n v="500000000000"/>
    <n v="632338209363.00818"/>
    <n v="1"/>
    <s v="Ciudad de derechos"/>
    <n v="14"/>
    <s v="Toda la vida integralmente protegidos"/>
    <n v="496"/>
    <s v="Atención integral por la garantía de los derechos para una vejez digna en el Distrito Capital - Años Dorados"/>
    <n v="49000000000"/>
    <n v="61969144517.574799"/>
  </r>
  <r>
    <n v="3"/>
    <s v="Bogotá positiva: para vivir mejor"/>
    <x v="2"/>
    <n v="122"/>
    <s v="Secretaría Distrital de Integración Social"/>
    <n v="1"/>
    <s v="Administración central"/>
    <n v="92"/>
    <s v="Sector Integración social"/>
    <s v="Informacion validada por la entidad"/>
    <n v="500000000000"/>
    <n v="632338209363.00818"/>
    <n v="1"/>
    <s v="Ciudad de derechos"/>
    <n v="14"/>
    <s v="Toda la vida integralmente protegidos"/>
    <n v="497"/>
    <s v="Infancia y adolescencia feliz y protegida integralmente"/>
    <n v="113000000000"/>
    <n v="142908435316.03986"/>
  </r>
  <r>
    <n v="3"/>
    <s v="Bogotá positiva: para vivir mejor"/>
    <x v="2"/>
    <n v="122"/>
    <s v="Secretaría Distrital de Integración Social"/>
    <n v="1"/>
    <s v="Administración central"/>
    <n v="92"/>
    <s v="Sector Integración social"/>
    <s v="Informacion validada por la entidad"/>
    <n v="500000000000"/>
    <n v="632338209363.00818"/>
    <n v="1"/>
    <s v="Ciudad de derechos"/>
    <n v="14"/>
    <s v="Toda la vida integralmente protegidos"/>
    <n v="500"/>
    <s v="Jóvenes visibles y con derechos"/>
    <n v="3000000000"/>
    <n v="3794029256.1780486"/>
  </r>
  <r>
    <n v="3"/>
    <s v="Bogotá positiva: para vivir mejor"/>
    <x v="2"/>
    <n v="122"/>
    <s v="Secretaría Distrital de Integración Social"/>
    <n v="1"/>
    <s v="Administración central"/>
    <n v="92"/>
    <s v="Sector Integración social"/>
    <s v="Informacion validada por la entidad"/>
    <n v="500000000000"/>
    <n v="632338209363.00818"/>
    <n v="1"/>
    <s v="Ciudad de derechos"/>
    <n v="14"/>
    <s v="Toda la vida integralmente protegidos"/>
    <n v="501"/>
    <s v="Adultez con oportunidades"/>
    <n v="34000000000"/>
    <n v="42998998236.684555"/>
  </r>
  <r>
    <n v="3"/>
    <s v="Bogotá positiva: para vivir mejor"/>
    <x v="2"/>
    <n v="122"/>
    <s v="Secretaría Distrital de Integración Social"/>
    <n v="1"/>
    <s v="Administración central"/>
    <n v="92"/>
    <s v="Sector Integración social"/>
    <s v="Informacion validada por la entidad"/>
    <n v="500000000000"/>
    <n v="632338209363.00818"/>
    <n v="3"/>
    <s v="Ciudad global"/>
    <n v="34"/>
    <s v="Bogotá sociedad del conocimiento"/>
    <n v="517"/>
    <s v="Investigación y desarrollo para la generación de conocimiento social y fortalecimiento de la innovación tecnológica"/>
    <n v="7350000000"/>
    <n v="9295371677.6362209"/>
  </r>
  <r>
    <n v="3"/>
    <s v="Bogotá positiva: para vivir mejor"/>
    <x v="2"/>
    <n v="122"/>
    <s v="Secretaría Distrital de Integración Social"/>
    <n v="1"/>
    <s v="Administración central"/>
    <n v="92"/>
    <s v="Sector Integración social"/>
    <s v="Informacion validada por la entidad"/>
    <n v="500000000000"/>
    <n v="632338209363.00818"/>
    <n v="4"/>
    <s v="Participación"/>
    <n v="38"/>
    <s v="Organizaciones y redes sociales"/>
    <n v="504"/>
    <s v="Participación y redes sociales para escuchar las voces rurales y urbanas para la restitución y garantía de los derechos"/>
    <n v="1400000000"/>
    <n v="1770546986.2164228"/>
  </r>
  <r>
    <n v="3"/>
    <s v="Bogotá positiva: para vivir mejor"/>
    <x v="2"/>
    <n v="122"/>
    <s v="Secretaría Distrital de Integración Social"/>
    <n v="1"/>
    <s v="Administración central"/>
    <n v="92"/>
    <s v="Sector Integración social"/>
    <s v="Informacion validada por la entidad"/>
    <n v="500000000000"/>
    <n v="632338209363.00818"/>
    <n v="4"/>
    <s v="Participación"/>
    <n v="39"/>
    <s v="Control social al alcance de todas y todos"/>
    <n v="516"/>
    <s v="Sistema de gestión de calidad integral de servicios sociales en el Distrito para la garantía de los derechos"/>
    <n v="3150000000"/>
    <n v="3983730718.9869514"/>
  </r>
  <r>
    <n v="3"/>
    <s v="Bogotá positiva: para vivir mejor"/>
    <x v="2"/>
    <n v="122"/>
    <s v="Secretaría Distrital de Integración Social"/>
    <n v="1"/>
    <s v="Administración central"/>
    <n v="92"/>
    <s v="Sector Integración social"/>
    <s v="Informacion validada por la entidad"/>
    <n v="500000000000"/>
    <n v="632338209363.00818"/>
    <n v="5"/>
    <s v="Descentralización"/>
    <n v="40"/>
    <s v="Gestión distrital con enfoque territorial"/>
    <n v="511"/>
    <s v="Fortalecimiento de la gestión integral local"/>
    <n v="5000000000"/>
    <n v="6323382093.6300812"/>
  </r>
  <r>
    <n v="3"/>
    <s v="Bogotá positiva: para vivir mejor"/>
    <x v="2"/>
    <n v="122"/>
    <s v="Secretaría Distrital de Integración Social"/>
    <n v="1"/>
    <s v="Administración central"/>
    <n v="92"/>
    <s v="Sector Integración social"/>
    <s v="Informacion validada por la entidad"/>
    <n v="500000000000"/>
    <n v="632338209363.00818"/>
    <n v="6"/>
    <s v="Gestión pública efectiva y transparente"/>
    <n v="49"/>
    <s v="Desarrollo institucional integral"/>
    <n v="512"/>
    <s v="Apoyo a la gestión y fortalecimiento del talento humano"/>
    <n v="75533000000"/>
    <n v="95524803935.632187"/>
  </r>
  <r>
    <n v="3"/>
    <s v="Bogotá positiva: para vivir mejor"/>
    <x v="2"/>
    <n v="122"/>
    <s v="Secretaría Distrital de Integración Social"/>
    <n v="1"/>
    <s v="Administración central"/>
    <n v="92"/>
    <s v="Sector Integración social"/>
    <s v="Informacion validada por la entidad"/>
    <n v="500000000000"/>
    <n v="632338209363.00818"/>
    <n v="6"/>
    <s v="Gestión pública efectiva y transparente"/>
    <n v="49"/>
    <s v="Desarrollo institucional integral"/>
    <n v="514"/>
    <s v="Fortalecimiento de la gestión institucional"/>
    <n v="62567000000"/>
    <n v="79127009490.430664"/>
  </r>
  <r>
    <n v="3"/>
    <s v="Bogotá positiva: para vivir mejor"/>
    <x v="2"/>
    <n v="125"/>
    <s v="Departamento Administrativo del Servicio Civil Distrital"/>
    <n v="1"/>
    <s v="Administración central"/>
    <n v="85"/>
    <s v="Sector Gestión pública"/>
    <s v="Informacion validada por la entidad"/>
    <n v="3852000000"/>
    <n v="4871533564.9326153"/>
    <n v="6"/>
    <s v="Gestión pública efectiva y transparente"/>
    <n v="49"/>
    <s v="Desarrollo institucional integral"/>
    <n v="194"/>
    <s v="Adecuación y fortalecimiento de la infraestructura física y tecnológica del DASC"/>
    <n v="400000000"/>
    <n v="505870567.49040651"/>
  </r>
  <r>
    <n v="3"/>
    <s v="Bogotá positiva: para vivir mejor"/>
    <x v="2"/>
    <n v="125"/>
    <s v="Departamento Administrativo del Servicio Civil Distrital"/>
    <n v="1"/>
    <s v="Administración central"/>
    <n v="85"/>
    <s v="Sector Gestión pública"/>
    <s v="Informacion validada por la entidad"/>
    <n v="3852000000"/>
    <n v="4871533564.9326153"/>
    <n v="6"/>
    <s v="Gestión pública efectiva y transparente"/>
    <n v="49"/>
    <s v="Desarrollo institucional integral"/>
    <n v="197"/>
    <s v="Fortalecimiento de una cultura ética y solidaria de los servidores públicos distritales"/>
    <n v="3452000000"/>
    <n v="4365662997.4422083"/>
  </r>
  <r>
    <n v="3"/>
    <s v="Bogotá positiva: para vivir mejor"/>
    <x v="2"/>
    <n v="126"/>
    <s v="Secretaría Distrital de Ambiente"/>
    <n v="1"/>
    <s v="Administración central"/>
    <n v="94"/>
    <s v="Sector Ambiente"/>
    <s v="Informacion validada por la entidad"/>
    <n v="45000000000"/>
    <n v="56910438842.670731"/>
    <n v="1"/>
    <s v="Ciudad de derechos"/>
    <n v="6"/>
    <s v="Educación de calidad y pertinencia para vivir mejor"/>
    <n v="303"/>
    <s v="Gestión para el desarrollo de la política distrital de educación ambiental"/>
    <n v="1500000000"/>
    <n v="1897014628.0890243"/>
  </r>
  <r>
    <n v="3"/>
    <s v="Bogotá positiva: para vivir mejor"/>
    <x v="2"/>
    <n v="126"/>
    <s v="Secretaría Distrital de Ambiente"/>
    <n v="1"/>
    <s v="Administración central"/>
    <n v="94"/>
    <s v="Sector Ambiente"/>
    <s v="Informacion validada por la entidad"/>
    <n v="45000000000"/>
    <n v="56910438842.670731"/>
    <n v="1"/>
    <s v="Ciudad de derechos"/>
    <n v="10"/>
    <s v="En Bogotá se vive un mejor ambiente"/>
    <n v="549"/>
    <s v="Conservación de la biodiversidad y de los ecosistemas del Distrito Capital"/>
    <n v="3500000000"/>
    <n v="4426367465.5410566"/>
  </r>
  <r>
    <n v="3"/>
    <s v="Bogotá positiva: para vivir mejor"/>
    <x v="2"/>
    <n v="126"/>
    <s v="Secretaría Distrital de Ambiente"/>
    <n v="1"/>
    <s v="Administración central"/>
    <n v="94"/>
    <s v="Sector Ambiente"/>
    <s v="Informacion validada por la entidad"/>
    <n v="45000000000"/>
    <n v="56910438842.670731"/>
    <n v="1"/>
    <s v="Ciudad de derechos"/>
    <n v="10"/>
    <s v="En Bogotá se vive un mejor ambiente"/>
    <n v="569"/>
    <s v="Control ambiental e investigación de los recursos flora y fauna silvestre"/>
    <n v="2600000000"/>
    <n v="3288158688.6876426"/>
  </r>
  <r>
    <n v="3"/>
    <s v="Bogotá positiva: para vivir mejor"/>
    <x v="2"/>
    <n v="126"/>
    <s v="Secretaría Distrital de Ambiente"/>
    <n v="1"/>
    <s v="Administración central"/>
    <n v="94"/>
    <s v="Sector Ambiente"/>
    <s v="Informacion validada por la entidad"/>
    <n v="45000000000"/>
    <n v="56910438842.670731"/>
    <n v="1"/>
    <s v="Ciudad de derechos"/>
    <n v="10"/>
    <s v="En Bogotá se vive un mejor ambiente"/>
    <n v="574"/>
    <s v="Control de deterioro ambiental en los componentes aire y paisaje"/>
    <n v="8200000000"/>
    <n v="10370346633.553333"/>
  </r>
  <r>
    <n v="3"/>
    <s v="Bogotá positiva: para vivir mejor"/>
    <x v="2"/>
    <n v="126"/>
    <s v="Secretaría Distrital de Ambiente"/>
    <n v="1"/>
    <s v="Administración central"/>
    <n v="94"/>
    <s v="Sector Ambiente"/>
    <s v="Informacion validada por la entidad"/>
    <n v="45000000000"/>
    <n v="56910438842.670731"/>
    <n v="1"/>
    <s v="Ciudad de derechos"/>
    <n v="10"/>
    <s v="En Bogotá se vive un mejor ambiente"/>
    <n v="578"/>
    <s v="Instrumentos de control ambiental a megaproyectos"/>
    <n v="1800000000"/>
    <n v="2276417553.7068291"/>
  </r>
  <r>
    <n v="3"/>
    <s v="Bogotá positiva: para vivir mejor"/>
    <x v="2"/>
    <n v="126"/>
    <s v="Secretaría Distrital de Ambiente"/>
    <n v="1"/>
    <s v="Administración central"/>
    <n v="94"/>
    <s v="Sector Ambiente"/>
    <s v="Informacion validada por la entidad"/>
    <n v="45000000000"/>
    <n v="56910438842.670731"/>
    <n v="2"/>
    <s v="Derecho a la ciudad"/>
    <n v="18"/>
    <s v="Transformación urbana positiva"/>
    <n v="577"/>
    <s v="Manejo ambiental de territorios en riesgo de expansión en Bogotá D. C."/>
    <n v="1100000000"/>
    <n v="1391144060.598618"/>
  </r>
  <r>
    <n v="3"/>
    <s v="Bogotá positiva: para vivir mejor"/>
    <x v="2"/>
    <n v="126"/>
    <s v="Secretaría Distrital de Ambiente"/>
    <n v="1"/>
    <s v="Administración central"/>
    <n v="94"/>
    <s v="Sector Ambiente"/>
    <s v="Informacion validada por la entidad"/>
    <n v="45000000000"/>
    <n v="56910438842.670731"/>
    <n v="2"/>
    <s v="Derecho a la ciudad"/>
    <n v="20"/>
    <s v="Ambiente vital"/>
    <n v="296"/>
    <s v="Manejo de ecosistemas y áreas protegidas del Distrito Capital"/>
    <n v="6700000000"/>
    <n v="8473332005.4643097"/>
  </r>
  <r>
    <n v="3"/>
    <s v="Bogotá positiva: para vivir mejor"/>
    <x v="2"/>
    <n v="126"/>
    <s v="Secretaría Distrital de Ambiente"/>
    <n v="1"/>
    <s v="Administración central"/>
    <n v="94"/>
    <s v="Sector Ambiente"/>
    <s v="Informacion validada por la entidad"/>
    <n v="45000000000"/>
    <n v="56910438842.670731"/>
    <n v="2"/>
    <s v="Derecho a la ciudad"/>
    <n v="20"/>
    <s v="Ambiente vital"/>
    <n v="565"/>
    <s v="Gestión ambiental para el desarrollo sostenible en el sector rural del Distrito Capital"/>
    <n v="1500000000"/>
    <n v="1897014628.0890243"/>
  </r>
  <r>
    <n v="3"/>
    <s v="Bogotá positiva: para vivir mejor"/>
    <x v="2"/>
    <n v="126"/>
    <s v="Secretaría Distrital de Ambiente"/>
    <n v="1"/>
    <s v="Administración central"/>
    <n v="94"/>
    <s v="Sector Ambiente"/>
    <s v="Informacion validada por la entidad"/>
    <n v="45000000000"/>
    <n v="56910438842.670731"/>
    <n v="2"/>
    <s v="Derecho a la ciudad"/>
    <n v="20"/>
    <s v="Ambiente vital"/>
    <n v="567"/>
    <s v="Planeación y gestión ambiental en el Distrito Capital"/>
    <n v="2000000000"/>
    <n v="2529352837.452033"/>
  </r>
  <r>
    <n v="3"/>
    <s v="Bogotá positiva: para vivir mejor"/>
    <x v="2"/>
    <n v="126"/>
    <s v="Secretaría Distrital de Ambiente"/>
    <n v="1"/>
    <s v="Administración central"/>
    <n v="94"/>
    <s v="Sector Ambiente"/>
    <s v="Informacion validada por la entidad"/>
    <n v="45000000000"/>
    <n v="56910438842.670731"/>
    <n v="2"/>
    <s v="Derecho a la ciudad"/>
    <n v="20"/>
    <s v="Ambiente vital"/>
    <n v="572"/>
    <s v="Control a los factores que impactan la calidad del ambiente urbano"/>
    <n v="7100000000"/>
    <n v="8979202572.9547138"/>
  </r>
  <r>
    <n v="3"/>
    <s v="Bogotá positiva: para vivir mejor"/>
    <x v="2"/>
    <n v="126"/>
    <s v="Secretaría Distrital de Ambiente"/>
    <n v="1"/>
    <s v="Administración central"/>
    <n v="94"/>
    <s v="Sector Ambiente"/>
    <s v="Informacion validada por la entidad"/>
    <n v="45000000000"/>
    <n v="56910438842.670731"/>
    <n v="3"/>
    <s v="Ciudad global"/>
    <n v="32"/>
    <s v="Región Capital"/>
    <n v="568"/>
    <s v="Componente ambiental en la construcción de la región capital"/>
    <n v="500000000"/>
    <n v="632338209.36300826"/>
  </r>
  <r>
    <n v="3"/>
    <s v="Bogotá positiva: para vivir mejor"/>
    <x v="2"/>
    <n v="126"/>
    <s v="Secretaría Distrital de Ambiente"/>
    <n v="1"/>
    <s v="Administración central"/>
    <n v="94"/>
    <s v="Sector Ambiente"/>
    <s v="Informacion validada por la entidad"/>
    <n v="45000000000"/>
    <n v="56910438842.670731"/>
    <n v="4"/>
    <s v="Participación"/>
    <n v="37"/>
    <s v="Ahora decidimos juntos"/>
    <n v="673"/>
    <s v="Procesos Participativos para la Gestión Ambiental y la Descentralización de La SDA en las Localidades"/>
    <n v="1100000000"/>
    <n v="1391144060.598618"/>
  </r>
  <r>
    <n v="3"/>
    <s v="Bogotá positiva: para vivir mejor"/>
    <x v="2"/>
    <n v="126"/>
    <s v="Secretaría Distrital de Ambiente"/>
    <n v="1"/>
    <s v="Administración central"/>
    <n v="94"/>
    <s v="Sector Ambiente"/>
    <s v="Informacion validada por la entidad"/>
    <n v="45000000000"/>
    <n v="56910438842.670731"/>
    <n v="6"/>
    <s v="Gestión pública efectiva y transparente"/>
    <n v="45"/>
    <s v="Comunicación al servicio de todas y todos"/>
    <n v="576"/>
    <s v="Comunicación transparente al servicio de los ciudadanos para la formación de una cultura ambiental"/>
    <n v="1200000000"/>
    <n v="1517611702.4712195"/>
  </r>
  <r>
    <n v="3"/>
    <s v="Bogotá positiva: para vivir mejor"/>
    <x v="2"/>
    <n v="126"/>
    <s v="Secretaría Distrital de Ambiente"/>
    <n v="1"/>
    <s v="Administración central"/>
    <n v="94"/>
    <s v="Sector Ambiente"/>
    <s v="Informacion validada por la entidad"/>
    <n v="45000000000"/>
    <n v="56910438842.670731"/>
    <n v="6"/>
    <s v="Gestión pública efectiva y transparente"/>
    <n v="49"/>
    <s v="Desarrollo institucional integral"/>
    <n v="321"/>
    <s v="Planeación y fortalecimiento de la gestión institucional"/>
    <n v="4700000000"/>
    <n v="5943979168.0122757"/>
  </r>
  <r>
    <n v="3"/>
    <s v="Bogotá positiva: para vivir mejor"/>
    <x v="2"/>
    <n v="126"/>
    <s v="Secretaría Distrital de Ambiente"/>
    <n v="1"/>
    <s v="Administración central"/>
    <n v="94"/>
    <s v="Sector Ambiente"/>
    <s v="Informacion validada por la entidad"/>
    <n v="45000000000"/>
    <n v="56910438842.670731"/>
    <n v="6"/>
    <s v="Gestión pública efectiva y transparente"/>
    <n v="49"/>
    <s v="Desarrollo institucional integral"/>
    <n v="575"/>
    <s v="Gestión legal ambiental para el Distrito Capital"/>
    <n v="1500000000"/>
    <n v="1897014628.0890243"/>
  </r>
  <r>
    <n v="3"/>
    <s v="Bogotá positiva: para vivir mejor"/>
    <x v="2"/>
    <n v="127"/>
    <s v="Departamento Administrativo de la Defensoría del Espacio Público"/>
    <n v="1"/>
    <s v="Administración central"/>
    <n v="86"/>
    <s v="Sector Gobierno, seguridad y convivencia"/>
    <s v="Informacion validada por la entidad"/>
    <n v="9000000000"/>
    <n v="11382087768.534147"/>
    <n v="2"/>
    <s v="Derecho a la ciudad"/>
    <n v="26"/>
    <s v="Espacio público como lugar de conciliación de derechos"/>
    <n v="589"/>
    <s v="Fortalecimiento de la defensa judicial"/>
    <n v="316645000"/>
    <n v="400453464.60749948"/>
  </r>
  <r>
    <n v="3"/>
    <s v="Bogotá positiva: para vivir mejor"/>
    <x v="2"/>
    <n v="127"/>
    <s v="Departamento Administrativo de la Defensoría del Espacio Público"/>
    <n v="1"/>
    <s v="Administración central"/>
    <n v="86"/>
    <s v="Sector Gobierno, seguridad y convivencia"/>
    <s v="Informacion validada por la entidad"/>
    <n v="9000000000"/>
    <n v="11382087768.534147"/>
    <n v="2"/>
    <s v="Derecho a la ciudad"/>
    <n v="26"/>
    <s v="Espacio público como lugar de conciliación de derechos"/>
    <n v="590"/>
    <s v="Pacto ético sobre el espacio público"/>
    <n v="118000000"/>
    <n v="149231817.40966994"/>
  </r>
  <r>
    <n v="3"/>
    <s v="Bogotá positiva: para vivir mejor"/>
    <x v="2"/>
    <n v="127"/>
    <s v="Departamento Administrativo de la Defensoría del Espacio Público"/>
    <n v="1"/>
    <s v="Administración central"/>
    <n v="86"/>
    <s v="Sector Gobierno, seguridad y convivencia"/>
    <s v="Informacion validada por la entidad"/>
    <n v="9000000000"/>
    <n v="11382087768.534147"/>
    <n v="2"/>
    <s v="Derecho a la ciudad"/>
    <n v="26"/>
    <s v="Espacio público como lugar de conciliación de derechos"/>
    <n v="591"/>
    <s v="Sostenibilidad y gestión concertada de espacios públicos"/>
    <n v="873460000"/>
    <n v="1104644264.7004263"/>
  </r>
  <r>
    <n v="3"/>
    <s v="Bogotá positiva: para vivir mejor"/>
    <x v="2"/>
    <n v="127"/>
    <s v="Departamento Administrativo de la Defensoría del Espacio Público"/>
    <n v="1"/>
    <s v="Administración central"/>
    <n v="86"/>
    <s v="Sector Gobierno, seguridad y convivencia"/>
    <s v="Informacion validada por la entidad"/>
    <n v="9000000000"/>
    <n v="11382087768.534147"/>
    <n v="2"/>
    <s v="Derecho a la ciudad"/>
    <n v="26"/>
    <s v="Espacio público como lugar de conciliación de derechos"/>
    <n v="7227"/>
    <s v="Saneamiento integral de la propiedad inmobiliaria distrital"/>
    <n v="2950000000"/>
    <n v="3730795435.2417479"/>
  </r>
  <r>
    <n v="3"/>
    <s v="Bogotá positiva: para vivir mejor"/>
    <x v="2"/>
    <n v="127"/>
    <s v="Departamento Administrativo de la Defensoría del Espacio Público"/>
    <n v="1"/>
    <s v="Administración central"/>
    <n v="86"/>
    <s v="Sector Gobierno, seguridad y convivencia"/>
    <s v="Informacion validada por la entidad"/>
    <n v="9000000000"/>
    <n v="11382087768.534147"/>
    <n v="2"/>
    <s v="Derecho a la ciudad"/>
    <n v="30"/>
    <s v="Amor por Bogotá"/>
    <n v="7229"/>
    <s v="Escuela y observatorio del espacio público"/>
    <n v="2160536000"/>
    <n v="2732378931.0086327"/>
  </r>
  <r>
    <n v="3"/>
    <s v="Bogotá positiva: para vivir mejor"/>
    <x v="2"/>
    <n v="127"/>
    <s v="Departamento Administrativo de la Defensoría del Espacio Público"/>
    <n v="1"/>
    <s v="Administración central"/>
    <n v="86"/>
    <s v="Sector Gobierno, seguridad y convivencia"/>
    <s v="Informacion validada por la entidad"/>
    <n v="9000000000"/>
    <n v="11382087768.534147"/>
    <n v="5"/>
    <s v="Descentralización"/>
    <n v="41"/>
    <s v="Localidades efectivas"/>
    <n v="7400"/>
    <s v="Apoyo, asistencia y asesoría en la gestión del espacio público"/>
    <n v="693038000"/>
    <n v="876468815.88104093"/>
  </r>
  <r>
    <n v="3"/>
    <s v="Bogotá positiva: para vivir mejor"/>
    <x v="2"/>
    <n v="127"/>
    <s v="Departamento Administrativo de la Defensoría del Espacio Público"/>
    <n v="1"/>
    <s v="Administración central"/>
    <n v="86"/>
    <s v="Sector Gobierno, seguridad y convivencia"/>
    <s v="Informacion validada por la entidad"/>
    <n v="9000000000"/>
    <n v="11382087768.534147"/>
    <n v="6"/>
    <s v="Gestión pública efectiva y transparente"/>
    <n v="46"/>
    <s v="Tecnologías de la información y comunicación al servicio de la ciudad"/>
    <n v="333"/>
    <s v="Sistema de información de la propiedad inmobiliaria"/>
    <n v="532730000"/>
    <n v="673731068.54791057"/>
  </r>
  <r>
    <n v="3"/>
    <s v="Bogotá positiva: para vivir mejor"/>
    <x v="2"/>
    <n v="127"/>
    <s v="Departamento Administrativo de la Defensoría del Espacio Público"/>
    <n v="1"/>
    <s v="Administración central"/>
    <n v="86"/>
    <s v="Sector Gobierno, seguridad y convivencia"/>
    <s v="Informacion validada por la entidad"/>
    <n v="9000000000"/>
    <n v="11382087768.534147"/>
    <n v="6"/>
    <s v="Gestión pública efectiva y transparente"/>
    <n v="48"/>
    <s v="Gestión documental integral"/>
    <n v="587"/>
    <s v="Centro de documentación y consulta del DADEP"/>
    <n v="45861000"/>
    <n v="57999325.239193827"/>
  </r>
  <r>
    <n v="3"/>
    <s v="Bogotá positiva: para vivir mejor"/>
    <x v="2"/>
    <n v="127"/>
    <s v="Departamento Administrativo de la Defensoría del Espacio Público"/>
    <n v="1"/>
    <s v="Administración central"/>
    <n v="86"/>
    <s v="Sector Gobierno, seguridad y convivencia"/>
    <s v="Informacion validada por la entidad"/>
    <n v="9000000000"/>
    <n v="11382087768.534147"/>
    <n v="6"/>
    <s v="Gestión pública efectiva y transparente"/>
    <n v="49"/>
    <s v="Desarrollo institucional integral"/>
    <n v="332"/>
    <s v="Fortalecimiento institucional"/>
    <n v="305000000"/>
    <n v="385726307.71143502"/>
  </r>
  <r>
    <n v="3"/>
    <s v="Bogotá positiva: para vivir mejor"/>
    <x v="2"/>
    <n v="127"/>
    <s v="Departamento Administrativo de la Defensoría del Espacio Público"/>
    <n v="1"/>
    <s v="Administración central"/>
    <n v="86"/>
    <s v="Sector Gobierno, seguridad y convivencia"/>
    <s v="Informacion validada por la entidad"/>
    <n v="9000000000"/>
    <n v="11382087768.534147"/>
    <n v="6"/>
    <s v="Gestión pública efectiva y transparente"/>
    <n v="49"/>
    <s v="Desarrollo institucional integral"/>
    <n v="7401"/>
    <s v="Gestión social y administrativa del patrimonio inmobiliario"/>
    <n v="1004730000"/>
    <n v="1270658338.1865904"/>
  </r>
  <r>
    <n v="3"/>
    <s v="Bogotá positiva: para vivir mejor"/>
    <x v="2"/>
    <n v="131"/>
    <s v="Unidad Administrativa Especial Cuerpo Oficial de Bomberos"/>
    <n v="1"/>
    <s v="Administración central"/>
    <n v="86"/>
    <s v="Sector Gobierno, seguridad y convivencia"/>
    <s v="Informacion validada por la entidad"/>
    <n v="32000000000"/>
    <n v="40469645399.232529"/>
    <n v="2"/>
    <s v="Derecho a la ciudad"/>
    <n v="31"/>
    <s v="Bogotá responsable ante el riesgo y las emergencias"/>
    <n v="412"/>
    <s v="Modernización Cuerpo Oficial de Bomberos"/>
    <n v="32000000000"/>
    <n v="40469645399.232529"/>
  </r>
  <r>
    <n v="3"/>
    <s v="Bogotá positiva: para vivir mejor"/>
    <x v="2"/>
    <n v="200"/>
    <s v="Instituto para la Economía Social"/>
    <n v="2"/>
    <s v="Establecimientos públicos"/>
    <n v="89"/>
    <s v="Sector Desarrollo económico, industria y turismo"/>
    <s v="Informacion validada por la entidad"/>
    <n v="37408000000"/>
    <n v="47309015471.702827"/>
    <n v="1"/>
    <s v="Ciudad de derechos"/>
    <n v="4"/>
    <s v="Bogotá bien alimentada"/>
    <n v="431"/>
    <s v="Desarrollo de redes de abastecimiento y administración de plazas de mercado distritales"/>
    <n v="7611850000"/>
    <n v="9626527197.8796272"/>
  </r>
  <r>
    <n v="3"/>
    <s v="Bogotá positiva: para vivir mejor"/>
    <x v="2"/>
    <n v="200"/>
    <s v="Instituto para la Economía Social"/>
    <n v="2"/>
    <s v="Establecimientos públicos"/>
    <n v="89"/>
    <s v="Sector Desarrollo económico, industria y turismo"/>
    <s v="Informacion validada por la entidad"/>
    <n v="37408000000"/>
    <n v="47309015471.702827"/>
    <n v="1"/>
    <s v="Ciudad de derechos"/>
    <n v="5"/>
    <s v="Alternativas productivas para la generación de ingresos para poblaciones vulnerables"/>
    <n v="414"/>
    <s v="Misión Bogotá: formando para el futuro"/>
    <n v="12857427000"/>
    <n v="16260484732.391186"/>
  </r>
  <r>
    <n v="3"/>
    <s v="Bogotá positiva: para vivir mejor"/>
    <x v="2"/>
    <n v="200"/>
    <s v="Instituto para la Economía Social"/>
    <n v="2"/>
    <s v="Establecimientos públicos"/>
    <n v="89"/>
    <s v="Sector Desarrollo económico, industria y turismo"/>
    <s v="Informacion validada por la entidad"/>
    <n v="37408000000"/>
    <n v="47309015471.702827"/>
    <n v="1"/>
    <s v="Ciudad de derechos"/>
    <n v="5"/>
    <s v="Alternativas productivas para la generación de ingresos para poblaciones vulnerables"/>
    <n v="604"/>
    <s v="Formación y capacitación para el empleo de población informal y vulnerable"/>
    <n v="2071807000"/>
    <n v="2620165457.0514917"/>
  </r>
  <r>
    <n v="3"/>
    <s v="Bogotá positiva: para vivir mejor"/>
    <x v="2"/>
    <n v="200"/>
    <s v="Instituto para la Economía Social"/>
    <n v="2"/>
    <s v="Establecimientos públicos"/>
    <n v="89"/>
    <s v="Sector Desarrollo económico, industria y turismo"/>
    <s v="Informacion validada por la entidad"/>
    <n v="37408000000"/>
    <n v="47309015471.702827"/>
    <n v="1"/>
    <s v="Ciudad de derechos"/>
    <n v="5"/>
    <s v="Alternativas productivas para la generación de ingresos para poblaciones vulnerables"/>
    <n v="609"/>
    <s v="Apoyo al emprendimiento empresarial en el sector informal y en poblaciones específicas"/>
    <n v="2275143000"/>
    <n v="2877319701.329565"/>
  </r>
  <r>
    <n v="3"/>
    <s v="Bogotá positiva: para vivir mejor"/>
    <x v="2"/>
    <n v="200"/>
    <s v="Instituto para la Economía Social"/>
    <n v="2"/>
    <s v="Establecimientos públicos"/>
    <n v="89"/>
    <s v="Sector Desarrollo económico, industria y turismo"/>
    <s v="Informacion validada por la entidad"/>
    <n v="37408000000"/>
    <n v="47309015471.702827"/>
    <n v="1"/>
    <s v="Ciudad de derechos"/>
    <n v="5"/>
    <s v="Alternativas productivas para la generación de ingresos para poblaciones vulnerables"/>
    <n v="7081"/>
    <s v="Organización y regulación de actividades comerciales informales, desarrolladas en el espacio público"/>
    <n v="10762049000"/>
    <n v="13610509587.473904"/>
  </r>
  <r>
    <n v="3"/>
    <s v="Bogotá positiva: para vivir mejor"/>
    <x v="2"/>
    <n v="200"/>
    <s v="Instituto para la Economía Social"/>
    <n v="2"/>
    <s v="Establecimientos públicos"/>
    <n v="89"/>
    <s v="Sector Desarrollo económico, industria y turismo"/>
    <s v="Informacion validada por la entidad"/>
    <n v="37408000000"/>
    <n v="47309015471.702827"/>
    <n v="6"/>
    <s v="Gestión pública efectiva y transparente"/>
    <n v="49"/>
    <s v="Desarrollo institucional integral"/>
    <n v="611"/>
    <s v="Fortalecimiento institucional"/>
    <n v="1829724000"/>
    <n v="2314008795.5770411"/>
  </r>
  <r>
    <n v="3"/>
    <s v="Bogotá positiva: para vivir mejor"/>
    <x v="2"/>
    <n v="201"/>
    <s v="Secretaría Distrital de Salud / Fondo Financiero Distrital de Salud"/>
    <n v="2"/>
    <s v="Establecimientos públicos"/>
    <n v="91"/>
    <s v="Sector Salud"/>
    <s v="Informacion validada por la entidad"/>
    <n v="1612021000000"/>
    <n v="2038684945191.1316"/>
    <n v="1"/>
    <s v="Ciudad de derechos"/>
    <n v="1"/>
    <s v="Bogotá sana"/>
    <n v="623"/>
    <s v="Salud a su casa"/>
    <n v="31362567000"/>
    <n v="39663498915.614738"/>
  </r>
  <r>
    <n v="3"/>
    <s v="Bogotá positiva: para vivir mejor"/>
    <x v="2"/>
    <n v="201"/>
    <s v="Secretaría Distrital de Salud / Fondo Financiero Distrital de Salud"/>
    <n v="2"/>
    <s v="Establecimientos públicos"/>
    <n v="91"/>
    <s v="Sector Salud"/>
    <s v="Informacion validada por la entidad"/>
    <n v="1612021000000"/>
    <n v="2038684945191.1316"/>
    <n v="1"/>
    <s v="Ciudad de derechos"/>
    <n v="1"/>
    <s v="Bogotá sana"/>
    <n v="624"/>
    <s v="Salud al colegio"/>
    <n v="21544666000"/>
    <n v="27247031039.528168"/>
  </r>
  <r>
    <n v="3"/>
    <s v="Bogotá positiva: para vivir mejor"/>
    <x v="2"/>
    <n v="201"/>
    <s v="Secretaría Distrital de Salud / Fondo Financiero Distrital de Salud"/>
    <n v="2"/>
    <s v="Establecimientos públicos"/>
    <n v="91"/>
    <s v="Sector Salud"/>
    <s v="Informacion validada por la entidad"/>
    <n v="1612021000000"/>
    <n v="2038684945191.1316"/>
    <n v="1"/>
    <s v="Ciudad de derechos"/>
    <n v="1"/>
    <s v="Bogotá sana"/>
    <n v="625"/>
    <s v="Vigilancia en salud pública"/>
    <n v="40885001000"/>
    <n v="51706296644.289597"/>
  </r>
  <r>
    <n v="3"/>
    <s v="Bogotá positiva: para vivir mejor"/>
    <x v="2"/>
    <n v="201"/>
    <s v="Secretaría Distrital de Salud / Fondo Financiero Distrital de Salud"/>
    <n v="2"/>
    <s v="Establecimientos públicos"/>
    <n v="91"/>
    <s v="Sector Salud"/>
    <s v="Informacion validada por la entidad"/>
    <n v="1612021000000"/>
    <n v="2038684945191.1316"/>
    <n v="1"/>
    <s v="Ciudad de derechos"/>
    <n v="1"/>
    <s v="Bogotá sana"/>
    <n v="626"/>
    <s v="Instituciones saludables y amigables"/>
    <n v="16017870000"/>
    <n v="20257422467.218895"/>
  </r>
  <r>
    <n v="3"/>
    <s v="Bogotá positiva: para vivir mejor"/>
    <x v="2"/>
    <n v="201"/>
    <s v="Secretaría Distrital de Salud / Fondo Financiero Distrital de Salud"/>
    <n v="2"/>
    <s v="Establecimientos públicos"/>
    <n v="91"/>
    <s v="Sector Salud"/>
    <s v="Informacion validada por la entidad"/>
    <n v="1612021000000"/>
    <n v="2038684945191.1316"/>
    <n v="1"/>
    <s v="Ciudad de derechos"/>
    <n v="1"/>
    <s v="Bogotá sana"/>
    <n v="627"/>
    <s v="Comunidades saludables"/>
    <n v="22058056000"/>
    <n v="27896303266.137917"/>
  </r>
  <r>
    <n v="3"/>
    <s v="Bogotá positiva: para vivir mejor"/>
    <x v="2"/>
    <n v="201"/>
    <s v="Secretaría Distrital de Salud / Fondo Financiero Distrital de Salud"/>
    <n v="2"/>
    <s v="Establecimientos públicos"/>
    <n v="91"/>
    <s v="Sector Salud"/>
    <s v="Informacion validada por la entidad"/>
    <n v="1612021000000"/>
    <n v="2038684945191.1316"/>
    <n v="1"/>
    <s v="Ciudad de derechos"/>
    <n v="1"/>
    <s v="Bogotá sana"/>
    <n v="628"/>
    <s v="Niñez bienvenida y protegida"/>
    <n v="26118664000"/>
    <n v="33031658449.428131"/>
  </r>
  <r>
    <n v="3"/>
    <s v="Bogotá positiva: para vivir mejor"/>
    <x v="2"/>
    <n v="201"/>
    <s v="Secretaría Distrital de Salud / Fondo Financiero Distrital de Salud"/>
    <n v="2"/>
    <s v="Establecimientos públicos"/>
    <n v="91"/>
    <s v="Sector Salud"/>
    <s v="Informacion validada por la entidad"/>
    <n v="1612021000000"/>
    <n v="2038684945191.1316"/>
    <n v="1"/>
    <s v="Ciudad de derechos"/>
    <n v="1"/>
    <s v="Bogotá sana"/>
    <n v="629"/>
    <s v="Fortalecimiento de la gestión distrital en la salud pública"/>
    <n v="15870159000"/>
    <n v="20070615848.732456"/>
  </r>
  <r>
    <n v="3"/>
    <s v="Bogotá positiva: para vivir mejor"/>
    <x v="2"/>
    <n v="201"/>
    <s v="Secretaría Distrital de Salud / Fondo Financiero Distrital de Salud"/>
    <n v="2"/>
    <s v="Establecimientos públicos"/>
    <n v="91"/>
    <s v="Sector Salud"/>
    <s v="Informacion validada por la entidad"/>
    <n v="1612021000000"/>
    <n v="2038684945191.1316"/>
    <n v="1"/>
    <s v="Ciudad de derechos"/>
    <n v="1"/>
    <s v="Bogotá sana"/>
    <n v="630"/>
    <s v="Salud al trabajo"/>
    <n v="6491059000"/>
    <n v="8209089249.8592768"/>
  </r>
  <r>
    <n v="3"/>
    <s v="Bogotá positiva: para vivir mejor"/>
    <x v="2"/>
    <n v="201"/>
    <s v="Secretaría Distrital de Salud / Fondo Financiero Distrital de Salud"/>
    <n v="2"/>
    <s v="Establecimientos públicos"/>
    <n v="91"/>
    <s v="Sector Salud"/>
    <s v="Informacion validada por la entidad"/>
    <n v="1612021000000"/>
    <n v="2038684945191.1316"/>
    <n v="1"/>
    <s v="Ciudad de derechos"/>
    <n v="2"/>
    <s v="Garantía del aseguramiento y atención en salud"/>
    <n v="618"/>
    <s v="Promoción y afiliación al régimen subsidiado y contributivo"/>
    <n v="761586850000"/>
    <n v="963160930006.82788"/>
  </r>
  <r>
    <n v="3"/>
    <s v="Bogotá positiva: para vivir mejor"/>
    <x v="2"/>
    <n v="201"/>
    <s v="Secretaría Distrital de Salud / Fondo Financiero Distrital de Salud"/>
    <n v="2"/>
    <s v="Establecimientos públicos"/>
    <n v="91"/>
    <s v="Sector Salud"/>
    <s v="Informacion validada por la entidad"/>
    <n v="1612021000000"/>
    <n v="2038684945191.1316"/>
    <n v="1"/>
    <s v="Ciudad de derechos"/>
    <n v="2"/>
    <s v="Garantía del aseguramiento y atención en salud"/>
    <n v="620"/>
    <s v="Atención a la población vinculada"/>
    <n v="492703456000"/>
    <n v="623110442228.01135"/>
  </r>
  <r>
    <n v="3"/>
    <s v="Bogotá positiva: para vivir mejor"/>
    <x v="2"/>
    <n v="201"/>
    <s v="Secretaría Distrital de Salud / Fondo Financiero Distrital de Salud"/>
    <n v="2"/>
    <s v="Establecimientos públicos"/>
    <n v="91"/>
    <s v="Sector Salud"/>
    <s v="Informacion validada por la entidad"/>
    <n v="1612021000000"/>
    <n v="2038684945191.1316"/>
    <n v="1"/>
    <s v="Ciudad de derechos"/>
    <n v="3"/>
    <s v="Fortalecimiento y provisión de los servicios de salud"/>
    <n v="631"/>
    <s v="Hemocentro distrital y banco de tejidos"/>
    <n v="2389476000"/>
    <n v="3021913950.3117666"/>
  </r>
  <r>
    <n v="3"/>
    <s v="Bogotá positiva: para vivir mejor"/>
    <x v="2"/>
    <n v="201"/>
    <s v="Secretaría Distrital de Salud / Fondo Financiero Distrital de Salud"/>
    <n v="2"/>
    <s v="Establecimientos públicos"/>
    <n v="91"/>
    <s v="Sector Salud"/>
    <s v="Informacion validada por la entidad"/>
    <n v="1612021000000"/>
    <n v="2038684945191.1316"/>
    <n v="1"/>
    <s v="Ciudad de derechos"/>
    <n v="3"/>
    <s v="Fortalecimiento y provisión de los servicios de salud"/>
    <n v="632"/>
    <s v="Redes sociales y de servicios (gestión integral de medicamentos)"/>
    <n v="9363254000"/>
    <n v="11841486536.342049"/>
  </r>
  <r>
    <n v="3"/>
    <s v="Bogotá positiva: para vivir mejor"/>
    <x v="2"/>
    <n v="201"/>
    <s v="Secretaría Distrital de Salud / Fondo Financiero Distrital de Salud"/>
    <n v="2"/>
    <s v="Establecimientos públicos"/>
    <n v="91"/>
    <s v="Sector Salud"/>
    <s v="Informacion validada por la entidad"/>
    <n v="1612021000000"/>
    <n v="2038684945191.1316"/>
    <n v="1"/>
    <s v="Ciudad de derechos"/>
    <n v="3"/>
    <s v="Fortalecimiento y provisión de los servicios de salud"/>
    <n v="633"/>
    <s v="Desarrollo de la infraestructura hospitalaria"/>
    <n v="75538392000"/>
    <n v="95531623070.881958"/>
  </r>
  <r>
    <n v="3"/>
    <s v="Bogotá positiva: para vivir mejor"/>
    <x v="2"/>
    <n v="201"/>
    <s v="Secretaría Distrital de Salud / Fondo Financiero Distrital de Salud"/>
    <n v="2"/>
    <s v="Establecimientos públicos"/>
    <n v="91"/>
    <s v="Sector Salud"/>
    <s v="Informacion validada por la entidad"/>
    <n v="1612021000000"/>
    <n v="2038684945191.1316"/>
    <n v="1"/>
    <s v="Ciudad de derechos"/>
    <n v="3"/>
    <s v="Fortalecimiento y provisión de los servicios de salud"/>
    <n v="634"/>
    <s v="Ampliación y mejoramiento de la atención prehospitalaria"/>
    <n v="50500000000"/>
    <n v="63866159145.663811"/>
  </r>
  <r>
    <n v="3"/>
    <s v="Bogotá positiva: para vivir mejor"/>
    <x v="2"/>
    <n v="201"/>
    <s v="Secretaría Distrital de Salud / Fondo Financiero Distrital de Salud"/>
    <n v="2"/>
    <s v="Establecimientos públicos"/>
    <n v="91"/>
    <s v="Sector Salud"/>
    <s v="Informacion validada por la entidad"/>
    <n v="1612021000000"/>
    <n v="2038684945191.1316"/>
    <n v="1"/>
    <s v="Ciudad de derechos"/>
    <n v="3"/>
    <s v="Fortalecimiento y provisión de los servicios de salud"/>
    <n v="636"/>
    <s v="Plan maestro de equipamientos en salud"/>
    <n v="233320000"/>
    <n v="295074302.01715416"/>
  </r>
  <r>
    <n v="3"/>
    <s v="Bogotá positiva: para vivir mejor"/>
    <x v="2"/>
    <n v="201"/>
    <s v="Secretaría Distrital de Salud / Fondo Financiero Distrital de Salud"/>
    <n v="2"/>
    <s v="Establecimientos públicos"/>
    <n v="91"/>
    <s v="Sector Salud"/>
    <s v="Informacion validada por la entidad"/>
    <n v="1612021000000"/>
    <n v="2038684945191.1316"/>
    <n v="1"/>
    <s v="Ciudad de derechos"/>
    <n v="3"/>
    <s v="Fortalecimiento y provisión de los servicios de salud"/>
    <n v="637"/>
    <s v="Desarrollo del sistema de rectoría en salud"/>
    <n v="8060514000"/>
    <n v="10193941978.610918"/>
  </r>
  <r>
    <n v="3"/>
    <s v="Bogotá positiva: para vivir mejor"/>
    <x v="2"/>
    <n v="201"/>
    <s v="Secretaría Distrital de Salud / Fondo Financiero Distrital de Salud"/>
    <n v="2"/>
    <s v="Establecimientos públicos"/>
    <n v="91"/>
    <s v="Sector Salud"/>
    <s v="Informacion validada por la entidad"/>
    <n v="1612021000000"/>
    <n v="2038684945191.1316"/>
    <n v="3"/>
    <s v="Ciudad global"/>
    <n v="34"/>
    <s v="Bogotá sociedad del conocimiento"/>
    <n v="613"/>
    <s v="Gestión del conocimiento y la innovación en salud"/>
    <n v="1400000000"/>
    <n v="1770546986.2164228"/>
  </r>
  <r>
    <n v="3"/>
    <s v="Bogotá positiva: para vivir mejor"/>
    <x v="2"/>
    <n v="201"/>
    <s v="Secretaría Distrital de Salud / Fondo Financiero Distrital de Salud"/>
    <n v="2"/>
    <s v="Establecimientos públicos"/>
    <n v="91"/>
    <s v="Sector Salud"/>
    <s v="Informacion validada por la entidad"/>
    <n v="1612021000000"/>
    <n v="2038684945191.1316"/>
    <n v="3"/>
    <s v="Ciudad global"/>
    <n v="35"/>
    <s v="Bogotá competitiva e internacional"/>
    <n v="615"/>
    <s v="Ciudad salud"/>
    <n v="225136000"/>
    <n v="284724190.20630044"/>
  </r>
  <r>
    <n v="3"/>
    <s v="Bogotá positiva: para vivir mejor"/>
    <x v="2"/>
    <n v="201"/>
    <s v="Secretaría Distrital de Salud / Fondo Financiero Distrital de Salud"/>
    <n v="2"/>
    <s v="Establecimientos públicos"/>
    <n v="91"/>
    <s v="Sector Salud"/>
    <s v="Informacion validada por la entidad"/>
    <n v="1612021000000"/>
    <n v="2038684945191.1316"/>
    <n v="4"/>
    <s v="Participación"/>
    <n v="37"/>
    <s v="Ahora decidimos juntos"/>
    <n v="617"/>
    <s v="Participación social por el derecho a la salud"/>
    <n v="1854000000"/>
    <n v="2344710080.3180346"/>
  </r>
  <r>
    <n v="3"/>
    <s v="Bogotá positiva: para vivir mejor"/>
    <x v="2"/>
    <n v="201"/>
    <s v="Secretaría Distrital de Salud / Fondo Financiero Distrital de Salud"/>
    <n v="2"/>
    <s v="Establecimientos públicos"/>
    <n v="91"/>
    <s v="Sector Salud"/>
    <s v="Informacion validada por la entidad"/>
    <n v="1612021000000"/>
    <n v="2038684945191.1316"/>
    <n v="6"/>
    <s v="Gestión pública efectiva y transparente"/>
    <n v="46"/>
    <s v="Tecnologías de la información y comunicación al servicio de la ciudad"/>
    <n v="616"/>
    <s v="Sistema de información en salud automatizado y en línea para Bogotá D. C."/>
    <n v="20200000000"/>
    <n v="25546463658.26553"/>
  </r>
  <r>
    <n v="3"/>
    <s v="Bogotá positiva: para vivir mejor"/>
    <x v="2"/>
    <n v="201"/>
    <s v="Secretaría Distrital de Salud / Fondo Financiero Distrital de Salud"/>
    <n v="2"/>
    <s v="Establecimientos públicos"/>
    <n v="91"/>
    <s v="Sector Salud"/>
    <s v="Informacion validada por la entidad"/>
    <n v="1612021000000"/>
    <n v="2038684945191.1316"/>
    <n v="6"/>
    <s v="Gestión pública efectiva y transparente"/>
    <n v="49"/>
    <s v="Desarrollo institucional integral"/>
    <n v="614"/>
    <s v="Fortalecimiento de la gestión y de la planeación en salud para Bogotá"/>
    <n v="5500000000"/>
    <n v="6955720302.9930897"/>
  </r>
  <r>
    <n v="3"/>
    <s v="Bogotá positiva: para vivir mejor"/>
    <x v="2"/>
    <n v="201"/>
    <s v="Secretaría Distrital de Salud / Fondo Financiero Distrital de Salud"/>
    <n v="2"/>
    <s v="Establecimientos públicos"/>
    <n v="91"/>
    <s v="Sector Salud"/>
    <s v="Informacion validada por la entidad"/>
    <n v="1612021000000"/>
    <n v="2038684945191.1316"/>
    <n v="6"/>
    <s v="Gestión pública efectiva y transparente"/>
    <n v="49"/>
    <s v="Desarrollo institucional integral"/>
    <n v="622"/>
    <s v="Diseño e implementación de la política pública del talento humano en salud"/>
    <n v="2118560000"/>
    <n v="2679292873.6561894"/>
  </r>
  <r>
    <n v="3"/>
    <s v="Bogotá positiva: para vivir mejor"/>
    <x v="2"/>
    <n v="203"/>
    <s v="Instituto Distrital de Gestión de Riesgos y Cambio Climático"/>
    <n v="2"/>
    <s v="Establecimientos públicos"/>
    <n v="86"/>
    <s v="Sector Gobierno, seguridad y convivencia"/>
    <s v="Informacion validada por la entidad"/>
    <n v="27000000000"/>
    <n v="34146263305.60244"/>
    <n v="2"/>
    <s v="Derecho a la ciudad"/>
    <n v="31"/>
    <s v="Bogotá responsable ante el riesgo y las emergencias"/>
    <n v="560"/>
    <s v="Reducción del riesgo publico en los ámbitos urbano y regional"/>
    <n v="7500000000"/>
    <n v="9485073140.4451218"/>
  </r>
  <r>
    <n v="3"/>
    <s v="Bogotá positiva: para vivir mejor"/>
    <x v="2"/>
    <n v="203"/>
    <s v="Instituto Distrital de Gestión de Riesgos y Cambio Climático"/>
    <n v="2"/>
    <s v="Establecimientos públicos"/>
    <n v="86"/>
    <s v="Sector Gobierno, seguridad y convivencia"/>
    <s v="Informacion validada por la entidad"/>
    <n v="27000000000"/>
    <n v="34146263305.60244"/>
    <n v="2"/>
    <s v="Derecho a la ciudad"/>
    <n v="31"/>
    <s v="Bogotá responsable ante el riesgo y las emergencias"/>
    <n v="561"/>
    <s v="Fortalecimiento de la capacidad técnica y social para la prevención y manejo del riesgo"/>
    <n v="4000000000"/>
    <n v="5058705674.9040661"/>
  </r>
  <r>
    <n v="3"/>
    <s v="Bogotá positiva: para vivir mejor"/>
    <x v="2"/>
    <n v="203"/>
    <s v="Instituto Distrital de Gestión de Riesgos y Cambio Climático"/>
    <n v="2"/>
    <s v="Establecimientos públicos"/>
    <n v="86"/>
    <s v="Sector Gobierno, seguridad y convivencia"/>
    <s v="Informacion validada por la entidad"/>
    <n v="27000000000"/>
    <n v="34146263305.60244"/>
    <n v="2"/>
    <s v="Derecho a la ciudad"/>
    <n v="31"/>
    <s v="Bogotá responsable ante el riesgo y las emergencias"/>
    <n v="566"/>
    <s v="Coordinación y atención a situaciones de emergencia"/>
    <n v="4400000000"/>
    <n v="5564576242.3944721"/>
  </r>
  <r>
    <n v="3"/>
    <s v="Bogotá positiva: para vivir mejor"/>
    <x v="2"/>
    <n v="203"/>
    <s v="Instituto Distrital de Gestión de Riesgos y Cambio Climático"/>
    <n v="2"/>
    <s v="Establecimientos públicos"/>
    <n v="86"/>
    <s v="Sector Gobierno, seguridad y convivencia"/>
    <s v="Informacion validada por la entidad"/>
    <n v="27000000000"/>
    <n v="34146263305.60244"/>
    <n v="2"/>
    <s v="Derecho a la ciudad"/>
    <n v="31"/>
    <s v="Bogotá responsable ante el riesgo y las emergencias"/>
    <n v="570"/>
    <s v="Recuperación de la zona de alto riesgo del sector Altos de la Estancia de la localidad de Ciudad Bolívar"/>
    <n v="2000000000"/>
    <n v="2529352837.452033"/>
  </r>
  <r>
    <n v="3"/>
    <s v="Bogotá positiva: para vivir mejor"/>
    <x v="2"/>
    <n v="203"/>
    <s v="Instituto Distrital de Gestión de Riesgos y Cambio Climático"/>
    <n v="2"/>
    <s v="Establecimientos públicos"/>
    <n v="86"/>
    <s v="Sector Gobierno, seguridad y convivencia"/>
    <s v="Informacion validada por la entidad"/>
    <n v="27000000000"/>
    <n v="34146263305.60244"/>
    <n v="2"/>
    <s v="Derecho a la ciudad"/>
    <n v="31"/>
    <s v="Bogotá responsable ante el riesgo y las emergencias"/>
    <n v="7240"/>
    <s v="Atención de emergencias en el Distrito Capital"/>
    <n v="3000000000"/>
    <n v="3794029256.1780486"/>
  </r>
  <r>
    <n v="3"/>
    <s v="Bogotá positiva: para vivir mejor"/>
    <x v="2"/>
    <n v="203"/>
    <s v="Instituto Distrital de Gestión de Riesgos y Cambio Climático"/>
    <n v="2"/>
    <s v="Establecimientos públicos"/>
    <n v="86"/>
    <s v="Sector Gobierno, seguridad y convivencia"/>
    <s v="Informacion validada por la entidad"/>
    <n v="27000000000"/>
    <n v="34146263305.60244"/>
    <n v="5"/>
    <s v="Descentralización"/>
    <n v="40"/>
    <s v="Gestión distrital con enfoque territorial"/>
    <n v="546"/>
    <s v="Fortalecimiento de los comités locales de emergencia"/>
    <n v="1100000000"/>
    <n v="1391144060.598618"/>
  </r>
  <r>
    <n v="3"/>
    <s v="Bogotá positiva: para vivir mejor"/>
    <x v="2"/>
    <n v="203"/>
    <s v="Instituto Distrital de Gestión de Riesgos y Cambio Climático"/>
    <n v="2"/>
    <s v="Establecimientos públicos"/>
    <n v="86"/>
    <s v="Sector Gobierno, seguridad y convivencia"/>
    <s v="Informacion validada por la entidad"/>
    <n v="27000000000"/>
    <n v="34146263305.60244"/>
    <n v="6"/>
    <s v="Gestión pública efectiva y transparente"/>
    <n v="49"/>
    <s v="Desarrollo institucional integral"/>
    <n v="544"/>
    <s v="Fortalecimiento administrativo de la gestión integral del riesgo público"/>
    <n v="5000000000"/>
    <n v="6323382093.6300812"/>
  </r>
  <r>
    <n v="3"/>
    <s v="Bogotá positiva: para vivir mejor"/>
    <x v="2"/>
    <n v="204"/>
    <s v="Instituto de Desarrollo Urbano"/>
    <n v="2"/>
    <s v="Establecimientos públicos"/>
    <n v="95"/>
    <s v="Sector Movilidad"/>
    <s v="Informacion validada por la entidad"/>
    <n v="999504000000"/>
    <n v="1264049139222.3281"/>
    <n v="2"/>
    <s v="Derecho a la ciudad"/>
    <n v="17"/>
    <s v="Mejoremos el barrio"/>
    <n v="234"/>
    <s v="Desarrollo y sostenibilidad de la infraestructura local"/>
    <n v="25769316000"/>
    <n v="32589846271.899033"/>
  </r>
  <r>
    <n v="3"/>
    <s v="Bogotá positiva: para vivir mejor"/>
    <x v="2"/>
    <n v="204"/>
    <s v="Instituto de Desarrollo Urbano"/>
    <n v="2"/>
    <s v="Establecimientos públicos"/>
    <n v="95"/>
    <s v="Sector Movilidad"/>
    <s v="Informacion validada por la entidad"/>
    <n v="999504000000"/>
    <n v="1264049139222.3281"/>
    <n v="2"/>
    <s v="Derecho a la ciudad"/>
    <n v="21"/>
    <s v="Bogotá rural"/>
    <n v="247"/>
    <s v="Desarrollo y sostenibilidad de la infraestructura rural"/>
    <n v="818837000"/>
    <n v="1035563844.6803551"/>
  </r>
  <r>
    <n v="3"/>
    <s v="Bogotá positiva: para vivir mejor"/>
    <x v="2"/>
    <n v="204"/>
    <s v="Instituto de Desarrollo Urbano"/>
    <n v="2"/>
    <s v="Establecimientos públicos"/>
    <n v="95"/>
    <s v="Sector Movilidad"/>
    <s v="Informacion validada por la entidad"/>
    <n v="999504000000"/>
    <n v="1264049139222.3281"/>
    <n v="2"/>
    <s v="Derecho a la ciudad"/>
    <n v="22"/>
    <s v="Sistema Integrado de Transporte Público"/>
    <n v="543"/>
    <s v="Infraestructura para el Sistema Integrado de Transporte Público"/>
    <n v="74586119000"/>
    <n v="94327305863.592499"/>
  </r>
  <r>
    <n v="3"/>
    <s v="Bogotá positiva: para vivir mejor"/>
    <x v="2"/>
    <n v="204"/>
    <s v="Instituto de Desarrollo Urbano"/>
    <n v="2"/>
    <s v="Establecimientos públicos"/>
    <n v="95"/>
    <s v="Sector Movilidad"/>
    <s v="Informacion validada por la entidad"/>
    <n v="999504000000"/>
    <n v="1264049139222.3281"/>
    <n v="2"/>
    <s v="Derecho a la ciudad"/>
    <n v="23"/>
    <s v="Vías para la movilidad"/>
    <n v="520"/>
    <s v="Infraestructura para la movilidad"/>
    <n v="783805917000"/>
    <n v="991260860087.82129"/>
  </r>
  <r>
    <n v="3"/>
    <s v="Bogotá positiva: para vivir mejor"/>
    <x v="2"/>
    <n v="204"/>
    <s v="Instituto de Desarrollo Urbano"/>
    <n v="2"/>
    <s v="Establecimientos públicos"/>
    <n v="95"/>
    <s v="Sector Movilidad"/>
    <s v="Informacion validada por la entidad"/>
    <n v="999504000000"/>
    <n v="1264049139222.3281"/>
    <n v="2"/>
    <s v="Derecho a la ciudad"/>
    <n v="25"/>
    <s v="Espacio público para la inclusión"/>
    <n v="541"/>
    <s v="Infraestructura para el espacio público"/>
    <n v="54970537000"/>
    <n v="69519941868.605972"/>
  </r>
  <r>
    <n v="3"/>
    <s v="Bogotá positiva: para vivir mejor"/>
    <x v="2"/>
    <n v="204"/>
    <s v="Instituto de Desarrollo Urbano"/>
    <n v="2"/>
    <s v="Establecimientos públicos"/>
    <n v="95"/>
    <s v="Sector Movilidad"/>
    <s v="Informacion validada por la entidad"/>
    <n v="999504000000"/>
    <n v="1264049139222.3281"/>
    <n v="2"/>
    <s v="Derecho a la ciudad"/>
    <n v="25"/>
    <s v="Espacio público para la inclusión"/>
    <n v="7193"/>
    <s v="Gestión de actuaciones urbanísticas"/>
    <n v="100000000"/>
    <n v="126467641.87260163"/>
  </r>
  <r>
    <n v="3"/>
    <s v="Bogotá positiva: para vivir mejor"/>
    <x v="2"/>
    <n v="204"/>
    <s v="Instituto de Desarrollo Urbano"/>
    <n v="2"/>
    <s v="Establecimientos públicos"/>
    <n v="95"/>
    <s v="Sector Movilidad"/>
    <s v="Informacion validada por la entidad"/>
    <n v="999504000000"/>
    <n v="1264049139222.3281"/>
    <n v="6"/>
    <s v="Gestión pública efectiva y transparente"/>
    <n v="49"/>
    <s v="Desarrollo institucional integral"/>
    <n v="232"/>
    <s v="Fortalecimiento institucional para el mejoramiento de la gestión del IDU"/>
    <n v="59453274000"/>
    <n v="75189153643.856567"/>
  </r>
  <r>
    <n v="3"/>
    <s v="Bogotá positiva: para vivir mejor"/>
    <x v="2"/>
    <n v="206"/>
    <s v="Fondo de Prestaciones Económicas, Cesantías y Pensiones"/>
    <n v="2"/>
    <s v="Establecimientos públicos"/>
    <n v="87"/>
    <s v="Sector Hacienda"/>
    <s v="Informacion validada por la entidad"/>
    <n v="6500000000"/>
    <n v="8220396721.7191057"/>
    <n v="6"/>
    <s v="Gestión pública efectiva y transparente"/>
    <n v="49"/>
    <s v="Desarrollo institucional integral"/>
    <n v="368"/>
    <s v="Fortalecimiento institucional"/>
    <n v="1317000000"/>
    <n v="1665578843.4621637"/>
  </r>
  <r>
    <n v="3"/>
    <s v="Bogotá positiva: para vivir mejor"/>
    <x v="2"/>
    <n v="206"/>
    <s v="Fondo de Prestaciones Económicas, Cesantías y Pensiones"/>
    <n v="2"/>
    <s v="Establecimientos públicos"/>
    <n v="87"/>
    <s v="Sector Hacienda"/>
    <s v="Informacion validada por la entidad"/>
    <n v="6500000000"/>
    <n v="8220396721.7191057"/>
    <n v="7"/>
    <s v="Finanzas sostenibles"/>
    <n v="52"/>
    <s v="Gestión fiscal responsable e innovadora"/>
    <n v="465"/>
    <s v="Gestión de pensiones"/>
    <n v="5183000000"/>
    <n v="6554817878.2569418"/>
  </r>
  <r>
    <n v="3"/>
    <s v="Bogotá positiva: para vivir mejor"/>
    <x v="2"/>
    <n v="208"/>
    <s v="Caja de Vivienda Popular"/>
    <n v="2"/>
    <s v="Establecimientos públicos"/>
    <n v="96"/>
    <s v="Sector Hábitat"/>
    <s v="Informacion validada por la entidad"/>
    <n v="40666000000"/>
    <n v="51429331243.912186"/>
    <n v="1"/>
    <s v="Ciudad de derechos"/>
    <n v="9"/>
    <s v="Derecho a un techo"/>
    <n v="471"/>
    <s v="Titulación de predios y ejecución de obras de urbanismo"/>
    <n v="1504000000"/>
    <n v="1902073333.7639284"/>
  </r>
  <r>
    <n v="3"/>
    <s v="Bogotá positiva: para vivir mejor"/>
    <x v="2"/>
    <n v="208"/>
    <s v="Caja de Vivienda Popular"/>
    <n v="2"/>
    <s v="Establecimientos públicos"/>
    <n v="96"/>
    <s v="Sector Hábitat"/>
    <s v="Informacion validada por la entidad"/>
    <n v="40666000000"/>
    <n v="51429331243.912186"/>
    <n v="1"/>
    <s v="Ciudad de derechos"/>
    <n v="9"/>
    <s v="Derecho a un techo"/>
    <n v="3075"/>
    <s v="Reasentamiento de hogares localizados en zonas de alto riesgo no mitigable"/>
    <n v="31889000000"/>
    <n v="40329266316.753929"/>
  </r>
  <r>
    <n v="3"/>
    <s v="Bogotá positiva: para vivir mejor"/>
    <x v="2"/>
    <n v="208"/>
    <s v="Caja de Vivienda Popular"/>
    <n v="2"/>
    <s v="Establecimientos públicos"/>
    <n v="96"/>
    <s v="Sector Hábitat"/>
    <s v="Informacion validada por la entidad"/>
    <n v="40666000000"/>
    <n v="51429331243.912186"/>
    <n v="1"/>
    <s v="Ciudad de derechos"/>
    <n v="9"/>
    <s v="Derecho a un techo"/>
    <n v="7328"/>
    <s v="Mejoramiento de vivienda en sus condiciones físicas"/>
    <n v="3200000000"/>
    <n v="4046964539.9232521"/>
  </r>
  <r>
    <n v="3"/>
    <s v="Bogotá positiva: para vivir mejor"/>
    <x v="2"/>
    <n v="208"/>
    <s v="Caja de Vivienda Popular"/>
    <n v="2"/>
    <s v="Establecimientos públicos"/>
    <n v="96"/>
    <s v="Sector Hábitat"/>
    <s v="Informacion validada por la entidad"/>
    <n v="40666000000"/>
    <n v="51429331243.912186"/>
    <n v="2"/>
    <s v="Derecho a la ciudad"/>
    <n v="17"/>
    <s v="Mejoremos el barrio"/>
    <n v="208"/>
    <s v="Obras de intervención física a escala barrial"/>
    <n v="1400000000"/>
    <n v="1770546986.2164228"/>
  </r>
  <r>
    <n v="3"/>
    <s v="Bogotá positiva: para vivir mejor"/>
    <x v="2"/>
    <n v="208"/>
    <s v="Caja de Vivienda Popular"/>
    <n v="2"/>
    <s v="Establecimientos públicos"/>
    <n v="96"/>
    <s v="Sector Hábitat"/>
    <s v="Informacion validada por la entidad"/>
    <n v="40666000000"/>
    <n v="51429331243.912186"/>
    <n v="6"/>
    <s v="Gestión pública efectiva y transparente"/>
    <n v="49"/>
    <s v="Desarrollo institucional integral"/>
    <n v="404"/>
    <s v="Fortalecimiento institucional para aumentar la eficiencia de la gestión"/>
    <n v="2673000000"/>
    <n v="3380480067.2546415"/>
  </r>
  <r>
    <n v="3"/>
    <s v="Bogotá positiva: para vivir mejor"/>
    <x v="2"/>
    <n v="211"/>
    <s v="Instituto Distrital de Recreación y Deporte"/>
    <n v="2"/>
    <s v="Establecimientos públicos"/>
    <n v="93"/>
    <s v="Sector Cultura, recreación y deporte"/>
    <s v="Informacion validada por la entidad"/>
    <n v="118934000000"/>
    <n v="150413025184.76001"/>
    <n v="1"/>
    <s v="Ciudad de derechos"/>
    <n v="12"/>
    <s v="Bogotá viva"/>
    <n v="564"/>
    <s v="Deporte con altura"/>
    <n v="22950000000"/>
    <n v="29024323809.76207"/>
  </r>
  <r>
    <n v="3"/>
    <s v="Bogotá positiva: para vivir mejor"/>
    <x v="2"/>
    <n v="211"/>
    <s v="Instituto Distrital de Recreación y Deporte"/>
    <n v="2"/>
    <s v="Establecimientos públicos"/>
    <n v="93"/>
    <s v="Sector Cultura, recreación y deporte"/>
    <s v="Informacion validada por la entidad"/>
    <n v="118934000000"/>
    <n v="150413025184.76001"/>
    <n v="1"/>
    <s v="Ciudad de derechos"/>
    <n v="12"/>
    <s v="Bogotá viva"/>
    <n v="596"/>
    <s v="Recreación vital"/>
    <n v="15040000000"/>
    <n v="19020733337.639282"/>
  </r>
  <r>
    <n v="3"/>
    <s v="Bogotá positiva: para vivir mejor"/>
    <x v="2"/>
    <n v="211"/>
    <s v="Instituto Distrital de Recreación y Deporte"/>
    <n v="2"/>
    <s v="Establecimientos públicos"/>
    <n v="93"/>
    <s v="Sector Cultura, recreación y deporte"/>
    <s v="Informacion validada por la entidad"/>
    <n v="118934000000"/>
    <n v="150413025184.76001"/>
    <n v="2"/>
    <s v="Derecho a la ciudad"/>
    <n v="27"/>
    <s v="Bogotá espacio de vida"/>
    <n v="554"/>
    <s v="Construcción, adecuación y mejoramiento de parques y escenarios"/>
    <n v="34475000000"/>
    <n v="43599719535.579422"/>
  </r>
  <r>
    <n v="3"/>
    <s v="Bogotá positiva: para vivir mejor"/>
    <x v="2"/>
    <n v="211"/>
    <s v="Instituto Distrital de Recreación y Deporte"/>
    <n v="2"/>
    <s v="Establecimientos públicos"/>
    <n v="93"/>
    <s v="Sector Cultura, recreación y deporte"/>
    <s v="Informacion validada por la entidad"/>
    <n v="118934000000"/>
    <n v="150413025184.76001"/>
    <n v="2"/>
    <s v="Derecho a la ciudad"/>
    <n v="27"/>
    <s v="Bogotá espacio de vida"/>
    <n v="619"/>
    <s v="Sostenibilidad integral del sistema distrital de parques y escenarios"/>
    <n v="43892000000"/>
    <n v="55509177370.722313"/>
  </r>
  <r>
    <n v="3"/>
    <s v="Bogotá positiva: para vivir mejor"/>
    <x v="2"/>
    <n v="211"/>
    <s v="Instituto Distrital de Recreación y Deporte"/>
    <n v="2"/>
    <s v="Establecimientos públicos"/>
    <n v="93"/>
    <s v="Sector Cultura, recreación y deporte"/>
    <s v="Informacion validada por la entidad"/>
    <n v="118934000000"/>
    <n v="150413025184.76001"/>
    <n v="6"/>
    <s v="Gestión pública efectiva y transparente"/>
    <n v="49"/>
    <s v="Desarrollo institucional integral"/>
    <n v="6205"/>
    <s v="Apoyo institucional"/>
    <n v="2577000000"/>
    <n v="3259071131.0569439"/>
  </r>
  <r>
    <n v="3"/>
    <s v="Bogotá positiva: para vivir mejor"/>
    <x v="2"/>
    <n v="213"/>
    <s v="Instituto Distrital del Patrimonio Cultural"/>
    <n v="2"/>
    <s v="Establecimientos públicos"/>
    <n v="93"/>
    <s v="Sector Cultura, recreación y deporte"/>
    <s v="Informacion validada por la entidad"/>
    <n v="7958000000"/>
    <n v="10064294940.221638"/>
    <n v="1"/>
    <s v="Ciudad de derechos"/>
    <n v="12"/>
    <s v="Bogotá viva"/>
    <n v="506"/>
    <s v="Divulgación del patrimonio y expresiones culturales"/>
    <n v="2122000000"/>
    <n v="2683643360.5366063"/>
  </r>
  <r>
    <n v="3"/>
    <s v="Bogotá positiva: para vivir mejor"/>
    <x v="2"/>
    <n v="213"/>
    <s v="Instituto Distrital del Patrimonio Cultural"/>
    <n v="2"/>
    <s v="Establecimientos públicos"/>
    <n v="93"/>
    <s v="Sector Cultura, recreación y deporte"/>
    <s v="Informacion validada por la entidad"/>
    <n v="7958000000"/>
    <n v="10064294940.221638"/>
    <n v="2"/>
    <s v="Derecho a la ciudad"/>
    <n v="27"/>
    <s v="Bogotá espacio de vida"/>
    <n v="499"/>
    <s v="Conservación del patrimonio y paisajes culturales"/>
    <n v="4486000000"/>
    <n v="5673338414.4049091"/>
  </r>
  <r>
    <n v="3"/>
    <s v="Bogotá positiva: para vivir mejor"/>
    <x v="2"/>
    <n v="213"/>
    <s v="Instituto Distrital del Patrimonio Cultural"/>
    <n v="2"/>
    <s v="Establecimientos públicos"/>
    <n v="93"/>
    <s v="Sector Cultura, recreación y deporte"/>
    <s v="Informacion validada por la entidad"/>
    <n v="7958000000"/>
    <n v="10064294940.221638"/>
    <n v="2"/>
    <s v="Derecho a la ciudad"/>
    <n v="27"/>
    <s v="Bogotá espacio de vida"/>
    <n v="519"/>
    <s v="Fortalecimiento de la infraestructura física de los escenarios culturales"/>
    <n v="1200000000"/>
    <n v="1517611702.4712195"/>
  </r>
  <r>
    <n v="3"/>
    <s v="Bogotá positiva: para vivir mejor"/>
    <x v="2"/>
    <n v="213"/>
    <s v="Instituto Distrital del Patrimonio Cultural"/>
    <n v="2"/>
    <s v="Establecimientos públicos"/>
    <n v="93"/>
    <s v="Sector Cultura, recreación y deporte"/>
    <s v="Informacion validada por la entidad"/>
    <n v="7958000000"/>
    <n v="10064294940.221638"/>
    <n v="6"/>
    <s v="Gestión pública efectiva y transparente"/>
    <n v="49"/>
    <s v="Desarrollo institucional integral"/>
    <n v="527"/>
    <s v="Fortalecimiento institucional"/>
    <n v="150000000"/>
    <n v="189701462.80890244"/>
  </r>
  <r>
    <n v="3"/>
    <s v="Bogotá positiva: para vivir mejor"/>
    <x v="2"/>
    <n v="214"/>
    <s v="Instituto Distrital para la Protección de la Niñez y la Juventud"/>
    <n v="2"/>
    <s v="Establecimientos públicos"/>
    <n v="92"/>
    <s v="Sector Integración social"/>
    <s v="Informacion validada por la entidad"/>
    <n v="108159000000"/>
    <n v="136786136772.9872"/>
    <n v="1"/>
    <s v="Ciudad de derechos"/>
    <n v="4"/>
    <s v="Bogotá bien alimentada"/>
    <n v="198"/>
    <s v="Comedores comunitarios: Primer paso del proceso educativo de los sectores más vulnerables"/>
    <n v="12802009000"/>
    <n v="16190398894.618231"/>
  </r>
  <r>
    <n v="3"/>
    <s v="Bogotá positiva: para vivir mejor"/>
    <x v="2"/>
    <n v="214"/>
    <s v="Instituto Distrital para la Protección de la Niñez y la Juventud"/>
    <n v="2"/>
    <s v="Establecimientos públicos"/>
    <n v="92"/>
    <s v="Sector Integración social"/>
    <s v="Informacion validada por la entidad"/>
    <n v="108159000000"/>
    <n v="136786136772.9872"/>
    <n v="1"/>
    <s v="Ciudad de derechos"/>
    <n v="4"/>
    <s v="Bogotá bien alimentada"/>
    <n v="7194"/>
    <s v="Atención alimenticia a los asistidos"/>
    <n v="8102058000"/>
    <n v="10246481695.750469"/>
  </r>
  <r>
    <n v="3"/>
    <s v="Bogotá positiva: para vivir mejor"/>
    <x v="2"/>
    <n v="214"/>
    <s v="Instituto Distrital para la Protección de la Niñez y la Juventud"/>
    <n v="2"/>
    <s v="Establecimientos públicos"/>
    <n v="92"/>
    <s v="Sector Integración social"/>
    <s v="Informacion validada por la entidad"/>
    <n v="108159000000"/>
    <n v="136786136772.9872"/>
    <n v="1"/>
    <s v="Ciudad de derechos"/>
    <n v="14"/>
    <s v="Toda la vida integralmente protegidos"/>
    <n v="547"/>
    <s v="Atención integral y educación especial a la niñez en situación de vida en calle, alto riesgo y abandono"/>
    <n v="7010172000"/>
    <n v="8865599219.6133938"/>
  </r>
  <r>
    <n v="3"/>
    <s v="Bogotá positiva: para vivir mejor"/>
    <x v="2"/>
    <n v="214"/>
    <s v="Instituto Distrital para la Protección de la Niñez y la Juventud"/>
    <n v="2"/>
    <s v="Establecimientos públicos"/>
    <n v="92"/>
    <s v="Sector Integración social"/>
    <s v="Informacion validada por la entidad"/>
    <n v="108159000000"/>
    <n v="136786136772.9872"/>
    <n v="1"/>
    <s v="Ciudad de derechos"/>
    <n v="14"/>
    <s v="Toda la vida integralmente protegidos"/>
    <n v="548"/>
    <s v="Atención integral y educación especial a jóvenes en situación de vida en calle, pandilleros y en alto riesgo"/>
    <n v="16074255000"/>
    <n v="20328731247.08876"/>
  </r>
  <r>
    <n v="3"/>
    <s v="Bogotá positiva: para vivir mejor"/>
    <x v="2"/>
    <n v="214"/>
    <s v="Instituto Distrital para la Protección de la Niñez y la Juventud"/>
    <n v="2"/>
    <s v="Establecimientos públicos"/>
    <n v="92"/>
    <s v="Sector Integración social"/>
    <s v="Informacion validada por la entidad"/>
    <n v="108159000000"/>
    <n v="136786136772.9872"/>
    <n v="1"/>
    <s v="Ciudad de derechos"/>
    <n v="14"/>
    <s v="Toda la vida integralmente protegidos"/>
    <n v="550"/>
    <s v="Capacitación y generación de oportunidades de ingreso a mujeres en pobreza extrema y atención al habitante de la calle"/>
    <n v="14712260000"/>
    <n v="18606248288.166019"/>
  </r>
  <r>
    <n v="3"/>
    <s v="Bogotá positiva: para vivir mejor"/>
    <x v="2"/>
    <n v="214"/>
    <s v="Instituto Distrital para la Protección de la Niñez y la Juventud"/>
    <n v="2"/>
    <s v="Establecimientos públicos"/>
    <n v="92"/>
    <s v="Sector Integración social"/>
    <s v="Informacion validada por la entidad"/>
    <n v="108159000000"/>
    <n v="136786136772.9872"/>
    <n v="1"/>
    <s v="Ciudad de derechos"/>
    <n v="14"/>
    <s v="Toda la vida integralmente protegidos"/>
    <n v="4021"/>
    <s v="Generación de ingresos y oportunidades como herramienta de recuperación para la juventud en alta vulnerabilidad social"/>
    <n v="30884039000"/>
    <n v="39058315838.314613"/>
  </r>
  <r>
    <n v="3"/>
    <s v="Bogotá positiva: para vivir mejor"/>
    <x v="2"/>
    <n v="214"/>
    <s v="Instituto Distrital para la Protección de la Niñez y la Juventud"/>
    <n v="2"/>
    <s v="Establecimientos públicos"/>
    <n v="92"/>
    <s v="Sector Integración social"/>
    <s v="Informacion validada por la entidad"/>
    <n v="108159000000"/>
    <n v="136786136772.9872"/>
    <n v="3"/>
    <s v="Ciudad global"/>
    <n v="34"/>
    <s v="Bogotá sociedad del conocimiento"/>
    <n v="7055"/>
    <s v="Sistemática, investigación del fenómeno callejero"/>
    <n v="156981000"/>
    <n v="198530168.88802874"/>
  </r>
  <r>
    <n v="3"/>
    <s v="Bogotá positiva: para vivir mejor"/>
    <x v="2"/>
    <n v="214"/>
    <s v="Instituto Distrital para la Protección de la Niñez y la Juventud"/>
    <n v="2"/>
    <s v="Establecimientos públicos"/>
    <n v="92"/>
    <s v="Sector Integración social"/>
    <s v="Informacion validada por la entidad"/>
    <n v="108159000000"/>
    <n v="136786136772.9872"/>
    <n v="6"/>
    <s v="Gestión pública efectiva y transparente"/>
    <n v="49"/>
    <s v="Desarrollo institucional integral"/>
    <n v="640"/>
    <s v="Modernización y fortalecimiento de las tecnologías de información y comunicaciones TIC"/>
    <n v="2102398000"/>
    <n v="2658853173.376739"/>
  </r>
  <r>
    <n v="3"/>
    <s v="Bogotá positiva: para vivir mejor"/>
    <x v="2"/>
    <n v="214"/>
    <s v="Instituto Distrital para la Protección de la Niñez y la Juventud"/>
    <n v="2"/>
    <s v="Establecimientos públicos"/>
    <n v="92"/>
    <s v="Sector Integración social"/>
    <s v="Informacion validada por la entidad"/>
    <n v="108159000000"/>
    <n v="136786136772.9872"/>
    <n v="6"/>
    <s v="Gestión pública efectiva y transparente"/>
    <n v="49"/>
    <s v="Desarrollo institucional integral"/>
    <n v="4006"/>
    <s v="Fortalecimiento de la infraestructura física de las unidades educativas y las dependencias"/>
    <n v="8504500000"/>
    <n v="10755440603.055405"/>
  </r>
  <r>
    <n v="3"/>
    <s v="Bogotá positiva: para vivir mejor"/>
    <x v="2"/>
    <n v="214"/>
    <s v="Instituto Distrital para la Protección de la Niñez y la Juventud"/>
    <n v="2"/>
    <s v="Establecimientos públicos"/>
    <n v="92"/>
    <s v="Sector Integración social"/>
    <s v="Informacion validada por la entidad"/>
    <n v="108159000000"/>
    <n v="136786136772.9872"/>
    <n v="6"/>
    <s v="Gestión pública efectiva y transparente"/>
    <n v="49"/>
    <s v="Desarrollo institucional integral"/>
    <n v="7243"/>
    <s v="Servicios de apoyo operativo y de seguridad a las unidades educativas y dependencias"/>
    <n v="7810328000"/>
    <n v="9877537644.1155281"/>
  </r>
  <r>
    <n v="3"/>
    <s v="Bogotá positiva: para vivir mejor"/>
    <x v="2"/>
    <n v="215"/>
    <s v="Fundación Gilberto Alzate Avendaño"/>
    <n v="2"/>
    <s v="Establecimientos públicos"/>
    <n v="93"/>
    <s v="Sector Cultura, recreación y deporte"/>
    <s v="Informacion validada por la entidad"/>
    <n v="3000000000"/>
    <n v="3794029256.1780486"/>
    <n v="1"/>
    <s v="Ciudad de derechos"/>
    <n v="12"/>
    <s v="Bogotá viva"/>
    <n v="656"/>
    <s v="Realización de actividades artísticas y culturales"/>
    <n v="2180000000"/>
    <n v="2756994592.8227158"/>
  </r>
  <r>
    <n v="3"/>
    <s v="Bogotá positiva: para vivir mejor"/>
    <x v="2"/>
    <n v="215"/>
    <s v="Fundación Gilberto Alzate Avendaño"/>
    <n v="2"/>
    <s v="Establecimientos públicos"/>
    <n v="93"/>
    <s v="Sector Cultura, recreación y deporte"/>
    <s v="Informacion validada por la entidad"/>
    <n v="3000000000"/>
    <n v="3794029256.1780486"/>
    <n v="2"/>
    <s v="Derecho a la ciudad"/>
    <n v="27"/>
    <s v="Bogotá espacio de vida"/>
    <n v="7032"/>
    <s v="Dotación, adecuación y mantenimiento de la infraestructura física, técnica e informática"/>
    <n v="500000000"/>
    <n v="632338209.36300826"/>
  </r>
  <r>
    <n v="3"/>
    <s v="Bogotá positiva: para vivir mejor"/>
    <x v="2"/>
    <n v="215"/>
    <s v="Fundación Gilberto Alzate Avendaño"/>
    <n v="2"/>
    <s v="Establecimientos públicos"/>
    <n v="93"/>
    <s v="Sector Cultura, recreación y deporte"/>
    <s v="Informacion validada por la entidad"/>
    <n v="3000000000"/>
    <n v="3794029256.1780486"/>
    <n v="4"/>
    <s v="Participación"/>
    <n v="37"/>
    <s v="Ahora decidimos juntos"/>
    <n v="477"/>
    <s v="Formación para la democracia"/>
    <n v="234000000"/>
    <n v="295934281.98188782"/>
  </r>
  <r>
    <n v="3"/>
    <s v="Bogotá positiva: para vivir mejor"/>
    <x v="2"/>
    <n v="215"/>
    <s v="Fundación Gilberto Alzate Avendaño"/>
    <n v="2"/>
    <s v="Establecimientos públicos"/>
    <n v="93"/>
    <s v="Sector Cultura, recreación y deporte"/>
    <s v="Informacion validada por la entidad"/>
    <n v="3000000000"/>
    <n v="3794029256.1780486"/>
    <n v="6"/>
    <s v="Gestión pública efectiva y transparente"/>
    <n v="49"/>
    <s v="Desarrollo institucional integral"/>
    <n v="475"/>
    <s v="Fortalecimiento institucional"/>
    <n v="86000000"/>
    <n v="108762172.01043741"/>
  </r>
  <r>
    <n v="3"/>
    <s v="Bogotá positiva: para vivir mejor"/>
    <x v="2"/>
    <n v="216"/>
    <s v="Orquesta Filarmónica de Bogotá"/>
    <n v="2"/>
    <s v="Establecimientos públicos"/>
    <n v="93"/>
    <s v="Sector Cultura, recreación y deporte"/>
    <s v="Informacion validada por la entidad"/>
    <n v="5900000000"/>
    <n v="7461590870.4834957"/>
    <n v="1"/>
    <s v="Ciudad de derechos"/>
    <n v="12"/>
    <s v="Bogotá viva"/>
    <n v="513"/>
    <s v="Fomento de la música sinfónica"/>
    <n v="4622931000"/>
    <n v="5846511821.0974817"/>
  </r>
  <r>
    <n v="3"/>
    <s v="Bogotá positiva: para vivir mejor"/>
    <x v="2"/>
    <n v="216"/>
    <s v="Orquesta Filarmónica de Bogotá"/>
    <n v="2"/>
    <s v="Establecimientos públicos"/>
    <n v="93"/>
    <s v="Sector Cultura, recreación y deporte"/>
    <s v="Informacion validada por la entidad"/>
    <n v="5900000000"/>
    <n v="7461590870.4834957"/>
    <n v="2"/>
    <s v="Derecho a la ciudad"/>
    <n v="27"/>
    <s v="Bogotá espacio de vida"/>
    <n v="450"/>
    <s v="Mantenimiento y sostenimiento de la infraestructura cultural pública"/>
    <n v="689069000"/>
    <n v="871449315.17511725"/>
  </r>
  <r>
    <n v="3"/>
    <s v="Bogotá positiva: para vivir mejor"/>
    <x v="2"/>
    <n v="216"/>
    <s v="Orquesta Filarmónica de Bogotá"/>
    <n v="2"/>
    <s v="Establecimientos públicos"/>
    <n v="93"/>
    <s v="Sector Cultura, recreación y deporte"/>
    <s v="Informacion validada por la entidad"/>
    <n v="5900000000"/>
    <n v="7461590870.4834957"/>
    <n v="6"/>
    <s v="Gestión pública efectiva y transparente"/>
    <n v="49"/>
    <s v="Desarrollo institucional integral"/>
    <n v="518"/>
    <s v="Fortalecimiento institucional"/>
    <n v="588000000"/>
    <n v="743629734.21089756"/>
  </r>
  <r>
    <n v="3"/>
    <s v="Bogotá positiva: para vivir mejor"/>
    <x v="2"/>
    <n v="217"/>
    <s v="Fondo de Vigilancia y Seguridad"/>
    <n v="2"/>
    <s v="Establecimientos públicos"/>
    <n v="86"/>
    <s v="Sector Gobierno, seguridad y convivencia"/>
    <s v="Informacion validada por la entidad"/>
    <n v="161000000000"/>
    <n v="203612903414.88864"/>
    <n v="2"/>
    <s v="Derecho a la ciudad"/>
    <n v="29"/>
    <s v="Bogotá segura y humana"/>
    <n v="126"/>
    <s v="Implementación y desarrollo de infraestructura militar para la seguridad de Bogotá D. C."/>
    <n v="5081657000"/>
    <n v="6426651775.9539928"/>
  </r>
  <r>
    <n v="3"/>
    <s v="Bogotá positiva: para vivir mejor"/>
    <x v="2"/>
    <n v="217"/>
    <s v="Fondo de Vigilancia y Seguridad"/>
    <n v="2"/>
    <s v="Establecimientos públicos"/>
    <n v="86"/>
    <s v="Sector Gobierno, seguridad y convivencia"/>
    <s v="Informacion validada por la entidad"/>
    <n v="161000000000"/>
    <n v="203612903414.88864"/>
    <n v="2"/>
    <s v="Derecho a la ciudad"/>
    <n v="29"/>
    <s v="Bogotá segura y humana"/>
    <n v="130"/>
    <s v="Fortalecimiento del sistema de seguridad y vigilancia de las entidades del Distrito"/>
    <n v="791000000"/>
    <n v="1000359047.212279"/>
  </r>
  <r>
    <n v="3"/>
    <s v="Bogotá positiva: para vivir mejor"/>
    <x v="2"/>
    <n v="217"/>
    <s v="Fondo de Vigilancia y Seguridad"/>
    <n v="2"/>
    <s v="Establecimientos públicos"/>
    <n v="86"/>
    <s v="Sector Gobierno, seguridad y convivencia"/>
    <s v="Informacion validada por la entidad"/>
    <n v="161000000000"/>
    <n v="203612903414.88864"/>
    <n v="2"/>
    <s v="Derecho a la ciudad"/>
    <n v="29"/>
    <s v="Bogotá segura y humana"/>
    <n v="157"/>
    <s v="Fortalecimiento de los organismos de la policía judicial para incrementar la seguridad y la investigación"/>
    <n v="2158465000"/>
    <n v="2729759786.1454506"/>
  </r>
  <r>
    <n v="3"/>
    <s v="Bogotá positiva: para vivir mejor"/>
    <x v="2"/>
    <n v="217"/>
    <s v="Fondo de Vigilancia y Seguridad"/>
    <n v="2"/>
    <s v="Establecimientos públicos"/>
    <n v="86"/>
    <s v="Sector Gobierno, seguridad y convivencia"/>
    <s v="Informacion validada por la entidad"/>
    <n v="161000000000"/>
    <n v="203612903414.88864"/>
    <n v="2"/>
    <s v="Derecho a la ciudad"/>
    <n v="29"/>
    <s v="Bogotá segura y humana"/>
    <n v="159"/>
    <s v="Capacitación, bienestar y vivienda para el personal de la Policía Metropolitana de Bogotá"/>
    <n v="669555000"/>
    <n v="846770419.54009783"/>
  </r>
  <r>
    <n v="3"/>
    <s v="Bogotá positiva: para vivir mejor"/>
    <x v="2"/>
    <n v="217"/>
    <s v="Fondo de Vigilancia y Seguridad"/>
    <n v="2"/>
    <s v="Establecimientos públicos"/>
    <n v="86"/>
    <s v="Sector Gobierno, seguridad y convivencia"/>
    <s v="Informacion validada por la entidad"/>
    <n v="161000000000"/>
    <n v="203612903414.88864"/>
    <n v="2"/>
    <s v="Derecho a la ciudad"/>
    <n v="29"/>
    <s v="Bogotá segura y humana"/>
    <n v="175"/>
    <s v="Apoyo para la convivencia en Bogotá"/>
    <n v="6014380000"/>
    <n v="7606244559.2573767"/>
  </r>
  <r>
    <n v="3"/>
    <s v="Bogotá positiva: para vivir mejor"/>
    <x v="2"/>
    <n v="217"/>
    <s v="Fondo de Vigilancia y Seguridad"/>
    <n v="2"/>
    <s v="Establecimientos públicos"/>
    <n v="86"/>
    <s v="Sector Gobierno, seguridad y convivencia"/>
    <s v="Informacion validada por la entidad"/>
    <n v="161000000000"/>
    <n v="203612903414.88864"/>
    <n v="2"/>
    <s v="Derecho a la ciudad"/>
    <n v="29"/>
    <s v="Bogotá segura y humana"/>
    <n v="264"/>
    <s v="Fortalecimiento integral de la infraestructura física para la policía metropolitana"/>
    <n v="13519131000"/>
    <n v="17097326177.367867"/>
  </r>
  <r>
    <n v="3"/>
    <s v="Bogotá positiva: para vivir mejor"/>
    <x v="2"/>
    <n v="217"/>
    <s v="Fondo de Vigilancia y Seguridad"/>
    <n v="2"/>
    <s v="Establecimientos públicos"/>
    <n v="86"/>
    <s v="Sector Gobierno, seguridad y convivencia"/>
    <s v="Informacion validada por la entidad"/>
    <n v="161000000000"/>
    <n v="203612903414.88864"/>
    <n v="2"/>
    <s v="Derecho a la ciudad"/>
    <n v="29"/>
    <s v="Bogotá segura y humana"/>
    <n v="366"/>
    <s v="Construcción, dotación y sostenimiento de Unidades Permanentes de Justicia - UPJ"/>
    <n v="50000000"/>
    <n v="63233820.936300814"/>
  </r>
  <r>
    <n v="3"/>
    <s v="Bogotá positiva: para vivir mejor"/>
    <x v="2"/>
    <n v="217"/>
    <s v="Fondo de Vigilancia y Seguridad"/>
    <n v="2"/>
    <s v="Establecimientos públicos"/>
    <n v="86"/>
    <s v="Sector Gobierno, seguridad y convivencia"/>
    <s v="Informacion validada por la entidad"/>
    <n v="161000000000"/>
    <n v="203612903414.88864"/>
    <n v="2"/>
    <s v="Derecho a la ciudad"/>
    <n v="29"/>
    <s v="Bogotá segura y humana"/>
    <n v="402"/>
    <s v="Prevención de conflictos urbanos, las violencias y el delito"/>
    <n v="3310000000"/>
    <n v="4186078945.9831138"/>
  </r>
  <r>
    <n v="3"/>
    <s v="Bogotá positiva: para vivir mejor"/>
    <x v="2"/>
    <n v="217"/>
    <s v="Fondo de Vigilancia y Seguridad"/>
    <n v="2"/>
    <s v="Establecimientos públicos"/>
    <n v="86"/>
    <s v="Sector Gobierno, seguridad y convivencia"/>
    <s v="Informacion validada por la entidad"/>
    <n v="161000000000"/>
    <n v="203612903414.88864"/>
    <n v="2"/>
    <s v="Derecho a la ciudad"/>
    <n v="29"/>
    <s v="Bogotá segura y humana"/>
    <n v="6049"/>
    <s v="Fortalecimiento de medios de transporte destinados a la prevención y la seguridad"/>
    <n v="50068684000"/>
    <n v="63320683971.444595"/>
  </r>
  <r>
    <n v="3"/>
    <s v="Bogotá positiva: para vivir mejor"/>
    <x v="2"/>
    <n v="217"/>
    <s v="Fondo de Vigilancia y Seguridad"/>
    <n v="2"/>
    <s v="Establecimientos públicos"/>
    <n v="86"/>
    <s v="Sector Gobierno, seguridad y convivencia"/>
    <s v="Informacion validada por la entidad"/>
    <n v="161000000000"/>
    <n v="203612903414.88864"/>
    <n v="2"/>
    <s v="Derecho a la ciudad"/>
    <n v="29"/>
    <s v="Bogotá segura y humana"/>
    <n v="6133"/>
    <s v="Apoyo a los programas especiales que garanticen la presencia policial en la ciudad"/>
    <n v="5959153000"/>
    <n v="7536400274.6803951"/>
  </r>
  <r>
    <n v="3"/>
    <s v="Bogotá positiva: para vivir mejor"/>
    <x v="2"/>
    <n v="217"/>
    <s v="Fondo de Vigilancia y Seguridad"/>
    <n v="2"/>
    <s v="Establecimientos públicos"/>
    <n v="86"/>
    <s v="Sector Gobierno, seguridad y convivencia"/>
    <s v="Informacion validada por la entidad"/>
    <n v="161000000000"/>
    <n v="203612903414.88864"/>
    <n v="2"/>
    <s v="Derecho a la ciudad"/>
    <n v="29"/>
    <s v="Bogotá segura y humana"/>
    <n v="6134"/>
    <s v="Mejoramiento de programas de vigilancia y comunicaciones para la seguridad en Bogotá"/>
    <n v="34405423000"/>
    <n v="43511727144.393715"/>
  </r>
  <r>
    <n v="3"/>
    <s v="Bogotá positiva: para vivir mejor"/>
    <x v="2"/>
    <n v="217"/>
    <s v="Fondo de Vigilancia y Seguridad"/>
    <n v="2"/>
    <s v="Establecimientos públicos"/>
    <n v="86"/>
    <s v="Sector Gobierno, seguridad y convivencia"/>
    <s v="Informacion validada por la entidad"/>
    <n v="161000000000"/>
    <n v="203612903414.88864"/>
    <n v="2"/>
    <s v="Derecho a la ciudad"/>
    <n v="29"/>
    <s v="Bogotá segura y humana"/>
    <n v="6135"/>
    <s v="Adecuación logística e informática de la policía y el desarrollo institucional del FVS"/>
    <n v="6693040000"/>
    <n v="8464529857.5899754"/>
  </r>
  <r>
    <n v="3"/>
    <s v="Bogotá positiva: para vivir mejor"/>
    <x v="2"/>
    <n v="217"/>
    <s v="Fondo de Vigilancia y Seguridad"/>
    <n v="2"/>
    <s v="Establecimientos públicos"/>
    <n v="86"/>
    <s v="Sector Gobierno, seguridad y convivencia"/>
    <s v="Informacion validada por la entidad"/>
    <n v="161000000000"/>
    <n v="203612903414.88864"/>
    <n v="2"/>
    <s v="Derecho a la ciudad"/>
    <n v="29"/>
    <s v="Bogotá segura y humana"/>
    <n v="7093"/>
    <s v="Adquisición de equipo técnico y desarrollo de actividades de inteligencia policial"/>
    <n v="1722512000"/>
    <n v="2178420307.3725882"/>
  </r>
  <r>
    <n v="3"/>
    <s v="Bogotá positiva: para vivir mejor"/>
    <x v="2"/>
    <n v="217"/>
    <s v="Fondo de Vigilancia y Seguridad"/>
    <n v="2"/>
    <s v="Establecimientos públicos"/>
    <n v="86"/>
    <s v="Sector Gobierno, seguridad y convivencia"/>
    <s v="Informacion validada por la entidad"/>
    <n v="161000000000"/>
    <n v="203612903414.88864"/>
    <n v="2"/>
    <s v="Derecho a la ciudad"/>
    <n v="30"/>
    <s v="Amor por Bogotá"/>
    <n v="607"/>
    <s v="Apoyo logístico de gestores de convivencia del Distrito Capital"/>
    <n v="1100000000"/>
    <n v="1391144060.598618"/>
  </r>
  <r>
    <n v="3"/>
    <s v="Bogotá positiva: para vivir mejor"/>
    <x v="2"/>
    <n v="217"/>
    <s v="Fondo de Vigilancia y Seguridad"/>
    <n v="2"/>
    <s v="Establecimientos públicos"/>
    <n v="86"/>
    <s v="Sector Gobierno, seguridad y convivencia"/>
    <s v="Informacion validada por la entidad"/>
    <n v="161000000000"/>
    <n v="203612903414.88864"/>
    <n v="2"/>
    <s v="Derecho a la ciudad"/>
    <n v="31"/>
    <s v="Bogotá responsable ante el riesgo y las emergencias"/>
    <n v="383"/>
    <s v="Número Único de Seguridad y Emergencias (NUSE 123)"/>
    <n v="23117000000"/>
    <n v="29235524771.68932"/>
  </r>
  <r>
    <n v="3"/>
    <s v="Bogotá positiva: para vivir mejor"/>
    <x v="2"/>
    <n v="217"/>
    <s v="Fondo de Vigilancia y Seguridad"/>
    <n v="2"/>
    <s v="Establecimientos públicos"/>
    <n v="86"/>
    <s v="Sector Gobierno, seguridad y convivencia"/>
    <s v="Informacion validada por la entidad"/>
    <n v="161000000000"/>
    <n v="203612903414.88864"/>
    <n v="5"/>
    <s v="Descentralización"/>
    <n v="40"/>
    <s v="Gestión distrital con enfoque territorial"/>
    <n v="265"/>
    <s v="Consolidación del sistema distrital para la gestión pública de la convivencia y la seguridad ciudadana"/>
    <n v="6340000000"/>
    <n v="8018048494.7229433"/>
  </r>
  <r>
    <n v="3"/>
    <s v="Bogotá positiva: para vivir mejor"/>
    <x v="2"/>
    <n v="218"/>
    <s v="Jardín Botánico José Celestino Mutis"/>
    <n v="2"/>
    <s v="Establecimientos públicos"/>
    <n v="94"/>
    <s v="Sector Ambiente"/>
    <s v="Informacion validada por la entidad"/>
    <n v="15263000000"/>
    <n v="19302756179.015182"/>
    <n v="1"/>
    <s v="Ciudad de derechos"/>
    <n v="4"/>
    <s v="Bogotá bien alimentada"/>
    <n v="319"/>
    <s v="Investigación y formación para el aprovechamiento de los usos potenciales de especies vegetales andinas y exóticas de clima frío a través de cultivos urbanos"/>
    <n v="1372676000"/>
    <n v="1735990967.7511532"/>
  </r>
  <r>
    <n v="3"/>
    <s v="Bogotá positiva: para vivir mejor"/>
    <x v="2"/>
    <n v="218"/>
    <s v="Jardín Botánico José Celestino Mutis"/>
    <n v="2"/>
    <s v="Establecimientos públicos"/>
    <n v="94"/>
    <s v="Sector Ambiente"/>
    <s v="Informacion validada por la entidad"/>
    <n v="15263000000"/>
    <n v="19302756179.015182"/>
    <n v="1"/>
    <s v="Ciudad de derechos"/>
    <n v="6"/>
    <s v="Educación de calidad y pertinencia para vivir mejor"/>
    <n v="317"/>
    <s v="Procesos de educación y cultura para la conservación y uso sostenible de la biodiversidad del Distrito Capital"/>
    <n v="3029547000"/>
    <n v="3831396650.3221464"/>
  </r>
  <r>
    <n v="3"/>
    <s v="Bogotá positiva: para vivir mejor"/>
    <x v="2"/>
    <n v="218"/>
    <s v="Jardín Botánico José Celestino Mutis"/>
    <n v="2"/>
    <s v="Establecimientos públicos"/>
    <n v="94"/>
    <s v="Sector Ambiente"/>
    <s v="Informacion validada por la entidad"/>
    <n v="15263000000"/>
    <n v="19302756179.015182"/>
    <n v="1"/>
    <s v="Ciudad de derechos"/>
    <n v="10"/>
    <s v="En Bogotá se vive un mejor ambiente"/>
    <n v="638"/>
    <s v="Restauración, rehabilitación y/o recuperación ecológica de áreas alteradas en el Distrito Capital y la región"/>
    <n v="2679645000"/>
    <n v="3388883842.057076"/>
  </r>
  <r>
    <n v="3"/>
    <s v="Bogotá positiva: para vivir mejor"/>
    <x v="2"/>
    <n v="218"/>
    <s v="Jardín Botánico José Celestino Mutis"/>
    <n v="2"/>
    <s v="Establecimientos públicos"/>
    <n v="94"/>
    <s v="Sector Ambiente"/>
    <s v="Informacion validada por la entidad"/>
    <n v="15263000000"/>
    <n v="19302756179.015182"/>
    <n v="1"/>
    <s v="Ciudad de derechos"/>
    <n v="10"/>
    <s v="En Bogotá se vive un mejor ambiente"/>
    <n v="7059"/>
    <s v="Planificación y fomento de la arborización de la ciudad, para un mejor hábitat"/>
    <n v="4946302000"/>
    <n v="6255471499.2973318"/>
  </r>
  <r>
    <n v="3"/>
    <s v="Bogotá positiva: para vivir mejor"/>
    <x v="2"/>
    <n v="218"/>
    <s v="Jardín Botánico José Celestino Mutis"/>
    <n v="2"/>
    <s v="Establecimientos públicos"/>
    <n v="94"/>
    <s v="Sector Ambiente"/>
    <s v="Informacion validada por la entidad"/>
    <n v="15263000000"/>
    <n v="19302756179.015182"/>
    <n v="3"/>
    <s v="Ciudad global"/>
    <n v="34"/>
    <s v="Bogotá sociedad del conocimiento"/>
    <n v="318"/>
    <s v="Uso sostenible de los recursos vegetales del Distrito Capital y la región"/>
    <n v="626164000"/>
    <n v="791894845.05515718"/>
  </r>
  <r>
    <n v="3"/>
    <s v="Bogotá positiva: para vivir mejor"/>
    <x v="2"/>
    <n v="218"/>
    <s v="Jardín Botánico José Celestino Mutis"/>
    <n v="2"/>
    <s v="Establecimientos públicos"/>
    <n v="94"/>
    <s v="Sector Ambiente"/>
    <s v="Informacion validada por la entidad"/>
    <n v="15263000000"/>
    <n v="19302756179.015182"/>
    <n v="3"/>
    <s v="Ciudad global"/>
    <n v="34"/>
    <s v="Bogotá sociedad del conocimiento"/>
    <n v="2006"/>
    <s v="Conservación de la flora de bosque andino y páramo del Distrito Capital y la región"/>
    <n v="751004000"/>
    <n v="949777049.16891325"/>
  </r>
  <r>
    <n v="3"/>
    <s v="Bogotá positiva: para vivir mejor"/>
    <x v="2"/>
    <n v="218"/>
    <s v="Jardín Botánico José Celestino Mutis"/>
    <n v="2"/>
    <s v="Establecimientos públicos"/>
    <n v="94"/>
    <s v="Sector Ambiente"/>
    <s v="Informacion validada por la entidad"/>
    <n v="15263000000"/>
    <n v="19302756179.015182"/>
    <n v="6"/>
    <s v="Gestión pública efectiva y transparente"/>
    <n v="49"/>
    <s v="Desarrollo institucional integral"/>
    <n v="298"/>
    <s v="Fortalecimiento institucional del Jardín Botánico José Celestino Mutis"/>
    <n v="1112727000"/>
    <n v="1407239597.3797441"/>
  </r>
  <r>
    <n v="3"/>
    <s v="Bogotá positiva: para vivir mejor"/>
    <x v="2"/>
    <n v="218"/>
    <s v="Jardín Botánico José Celestino Mutis"/>
    <n v="2"/>
    <s v="Establecimientos públicos"/>
    <n v="94"/>
    <s v="Sector Ambiente"/>
    <s v="Informacion validada por la entidad"/>
    <n v="15263000000"/>
    <n v="19302756179.015182"/>
    <n v="6"/>
    <s v="Gestión pública efectiva y transparente"/>
    <n v="49"/>
    <s v="Desarrollo institucional integral"/>
    <n v="639"/>
    <s v="Procesos de comunicación para el posicionamiento y fortalecimiento institucional del Jardín Botánico José Celestino Mutis"/>
    <n v="744935000"/>
    <n v="942101727.98366487"/>
  </r>
  <r>
    <n v="3"/>
    <s v="Bogotá positiva: para vivir mejor"/>
    <x v="2"/>
    <n v="219"/>
    <s v="Instituto para la Investigación Educativa y el Desarrollo Pedagógico"/>
    <n v="2"/>
    <s v="Establecimientos públicos"/>
    <n v="90"/>
    <s v="Sector Educación"/>
    <s v="Informacion validada por la entidad"/>
    <n v="5840000000"/>
    <n v="7385710285.3599358"/>
    <n v="1"/>
    <s v="Ciudad de derechos"/>
    <n v="6"/>
    <s v="Educación de calidad y pertinencia para vivir mejor"/>
    <n v="538"/>
    <s v="Investigación e innovación educativa y pedagógica para mejorar la calidad en el campo de la educación"/>
    <n v="5840000000"/>
    <n v="7385710285.3599358"/>
  </r>
  <r>
    <n v="3"/>
    <s v="Bogotá positiva: para vivir mejor"/>
    <x v="2"/>
    <n v="220"/>
    <s v="Instituto Distrital de la Participación y Acción Comunal"/>
    <n v="2"/>
    <s v="Establecimientos públicos"/>
    <n v="86"/>
    <s v="Sector Gobierno, seguridad y convivencia"/>
    <s v="Informacion validada por la entidad"/>
    <n v="17900000000"/>
    <n v="22637707895.19569"/>
    <n v="1"/>
    <s v="Ciudad de derechos"/>
    <n v="15"/>
    <s v="Bogotá respeta la diversidad"/>
    <n v="610"/>
    <s v="Centros comunitarios LGBT"/>
    <n v="698000000"/>
    <n v="882744140.27075934"/>
  </r>
  <r>
    <n v="3"/>
    <s v="Bogotá positiva: para vivir mejor"/>
    <x v="2"/>
    <n v="220"/>
    <s v="Instituto Distrital de la Participación y Acción Comunal"/>
    <n v="2"/>
    <s v="Establecimientos públicos"/>
    <n v="86"/>
    <s v="Sector Gobierno, seguridad y convivencia"/>
    <s v="Informacion validada por la entidad"/>
    <n v="17900000000"/>
    <n v="22637707895.19569"/>
    <n v="1"/>
    <s v="Ciudad de derechos"/>
    <n v="15"/>
    <s v="Bogotá respeta la diversidad"/>
    <n v="652"/>
    <s v="Apoyo a procesos organizativos y participativos de grupos étnicos"/>
    <n v="977788000"/>
    <n v="1236585426.1132741"/>
  </r>
  <r>
    <n v="3"/>
    <s v="Bogotá positiva: para vivir mejor"/>
    <x v="2"/>
    <n v="220"/>
    <s v="Instituto Distrital de la Participación y Acción Comunal"/>
    <n v="2"/>
    <s v="Establecimientos públicos"/>
    <n v="86"/>
    <s v="Sector Gobierno, seguridad y convivencia"/>
    <s v="Informacion validada por la entidad"/>
    <n v="17900000000"/>
    <n v="22637707895.19569"/>
    <n v="1"/>
    <s v="Ciudad de derechos"/>
    <n v="15"/>
    <s v="Bogotá respeta la diversidad"/>
    <n v="659"/>
    <s v="Fortalecimiento de comunidades y organizaciones afrocolombianas"/>
    <n v="1041822000"/>
    <n v="1317567715.9099755"/>
  </r>
  <r>
    <n v="3"/>
    <s v="Bogotá positiva: para vivir mejor"/>
    <x v="2"/>
    <n v="220"/>
    <s v="Instituto Distrital de la Participación y Acción Comunal"/>
    <n v="2"/>
    <s v="Establecimientos públicos"/>
    <n v="86"/>
    <s v="Sector Gobierno, seguridad y convivencia"/>
    <s v="Informacion validada por la entidad"/>
    <n v="17900000000"/>
    <n v="22637707895.19569"/>
    <n v="1"/>
    <s v="Ciudad de derechos"/>
    <n v="16"/>
    <s v="Bogotá positiva con las mujeres y la equidad de género"/>
    <n v="446"/>
    <s v="Bogotá una casa de igualdad de oportunidades"/>
    <n v="3935000000"/>
    <n v="4976501707.6868734"/>
  </r>
  <r>
    <n v="3"/>
    <s v="Bogotá positiva: para vivir mejor"/>
    <x v="2"/>
    <n v="220"/>
    <s v="Instituto Distrital de la Participación y Acción Comunal"/>
    <n v="2"/>
    <s v="Establecimientos públicos"/>
    <n v="86"/>
    <s v="Sector Gobierno, seguridad y convivencia"/>
    <s v="Informacion validada por la entidad"/>
    <n v="17900000000"/>
    <n v="22637707895.19569"/>
    <n v="4"/>
    <s v="Participación"/>
    <n v="37"/>
    <s v="Ahora decidimos juntos"/>
    <n v="330"/>
    <s v="Escuela de participación y gestión social"/>
    <n v="908813000"/>
    <n v="1149354370.1316469"/>
  </r>
  <r>
    <n v="3"/>
    <s v="Bogotá positiva: para vivir mejor"/>
    <x v="2"/>
    <n v="220"/>
    <s v="Instituto Distrital de la Participación y Acción Comunal"/>
    <n v="2"/>
    <s v="Establecimientos públicos"/>
    <n v="86"/>
    <s v="Sector Gobierno, seguridad y convivencia"/>
    <s v="Informacion validada por la entidad"/>
    <n v="17900000000"/>
    <n v="22637707895.19569"/>
    <n v="4"/>
    <s v="Participación"/>
    <n v="37"/>
    <s v="Ahora decidimos juntos"/>
    <n v="372"/>
    <s v="Comunicación para la participación de todos y todas"/>
    <n v="1463888000"/>
    <n v="1851344633.2559905"/>
  </r>
  <r>
    <n v="3"/>
    <s v="Bogotá positiva: para vivir mejor"/>
    <x v="2"/>
    <n v="220"/>
    <s v="Instituto Distrital de la Participación y Acción Comunal"/>
    <n v="2"/>
    <s v="Establecimientos públicos"/>
    <n v="86"/>
    <s v="Sector Gobierno, seguridad y convivencia"/>
    <s v="Informacion validada por la entidad"/>
    <n v="17900000000"/>
    <n v="22637707895.19569"/>
    <n v="4"/>
    <s v="Participación"/>
    <n v="37"/>
    <s v="Ahora decidimos juntos"/>
    <n v="494"/>
    <s v="Sistema distrital de participación"/>
    <n v="1118473000"/>
    <n v="1414506428.081744"/>
  </r>
  <r>
    <n v="3"/>
    <s v="Bogotá positiva: para vivir mejor"/>
    <x v="2"/>
    <n v="220"/>
    <s v="Instituto Distrital de la Participación y Acción Comunal"/>
    <n v="2"/>
    <s v="Establecimientos públicos"/>
    <n v="86"/>
    <s v="Sector Gobierno, seguridad y convivencia"/>
    <s v="Informacion validada por la entidad"/>
    <n v="17900000000"/>
    <n v="22637707895.19569"/>
    <n v="4"/>
    <s v="Participación"/>
    <n v="38"/>
    <s v="Organizaciones y redes sociales"/>
    <n v="334"/>
    <s v="Fortalecimiento de las organizaciones sociales"/>
    <n v="658980000"/>
    <n v="833396466.41207004"/>
  </r>
  <r>
    <n v="3"/>
    <s v="Bogotá positiva: para vivir mejor"/>
    <x v="2"/>
    <n v="220"/>
    <s v="Instituto Distrital de la Participación y Acción Comunal"/>
    <n v="2"/>
    <s v="Establecimientos públicos"/>
    <n v="86"/>
    <s v="Sector Gobierno, seguridad y convivencia"/>
    <s v="Informacion validada por la entidad"/>
    <n v="17900000000"/>
    <n v="22637707895.19569"/>
    <n v="4"/>
    <s v="Participación"/>
    <n v="38"/>
    <s v="Organizaciones y redes sociales"/>
    <n v="335"/>
    <s v="Obras con participación ciudadana"/>
    <n v="4350000000"/>
    <n v="5501342421.4581709"/>
  </r>
  <r>
    <n v="3"/>
    <s v="Bogotá positiva: para vivir mejor"/>
    <x v="2"/>
    <n v="220"/>
    <s v="Instituto Distrital de la Participación y Acción Comunal"/>
    <n v="2"/>
    <s v="Establecimientos públicos"/>
    <n v="86"/>
    <s v="Sector Gobierno, seguridad y convivencia"/>
    <s v="Informacion validada por la entidad"/>
    <n v="17900000000"/>
    <n v="22637707895.19569"/>
    <n v="4"/>
    <s v="Participación"/>
    <n v="38"/>
    <s v="Organizaciones y redes sociales"/>
    <n v="507"/>
    <s v="Fortalecimiento y control de la organización comunal"/>
    <n v="1230084000"/>
    <n v="1555658227.8521733"/>
  </r>
  <r>
    <n v="3"/>
    <s v="Bogotá positiva: para vivir mejor"/>
    <x v="2"/>
    <n v="220"/>
    <s v="Instituto Distrital de la Participación y Acción Comunal"/>
    <n v="2"/>
    <s v="Establecimientos públicos"/>
    <n v="86"/>
    <s v="Sector Gobierno, seguridad y convivencia"/>
    <s v="Informacion validada por la entidad"/>
    <n v="17900000000"/>
    <n v="22637707895.19569"/>
    <n v="4"/>
    <s v="Participación"/>
    <n v="38"/>
    <s v="Organizaciones y redes sociales"/>
    <n v="654"/>
    <s v="Fortalecimiento y apoyo a los procesos de participación juvenil de la ciudad"/>
    <n v="870000000"/>
    <n v="1100268484.2916343"/>
  </r>
  <r>
    <n v="3"/>
    <s v="Bogotá positiva: para vivir mejor"/>
    <x v="2"/>
    <n v="220"/>
    <s v="Instituto Distrital de la Participación y Acción Comunal"/>
    <n v="2"/>
    <s v="Establecimientos públicos"/>
    <n v="86"/>
    <s v="Sector Gobierno, seguridad y convivencia"/>
    <s v="Informacion validada por la entidad"/>
    <n v="17900000000"/>
    <n v="22637707895.19569"/>
    <n v="6"/>
    <s v="Gestión pública efectiva y transparente"/>
    <n v="46"/>
    <s v="Tecnologías de la información y comunicación al servicio de la ciudad"/>
    <n v="7352"/>
    <s v="Modernización tecnológica y de comunicaciones"/>
    <n v="357389000"/>
    <n v="451981440.61207223"/>
  </r>
  <r>
    <n v="3"/>
    <s v="Bogotá positiva: para vivir mejor"/>
    <x v="2"/>
    <n v="220"/>
    <s v="Instituto Distrital de la Participación y Acción Comunal"/>
    <n v="2"/>
    <s v="Establecimientos públicos"/>
    <n v="86"/>
    <s v="Sector Gobierno, seguridad y convivencia"/>
    <s v="Informacion validada por la entidad"/>
    <n v="17900000000"/>
    <n v="22637707895.19569"/>
    <n v="6"/>
    <s v="Gestión pública efectiva y transparente"/>
    <n v="49"/>
    <s v="Desarrollo institucional integral"/>
    <n v="508"/>
    <s v="Gestión del desarrollo organizacional y fortalecimiento institucional"/>
    <n v="289763000"/>
    <n v="366456433.11930662"/>
  </r>
  <r>
    <n v="3"/>
    <s v="Bogotá positiva: para vivir mejor"/>
    <x v="2"/>
    <n v="221"/>
    <s v="Instituto Distrital de Turismo"/>
    <n v="2"/>
    <s v="Establecimientos públicos"/>
    <n v="89"/>
    <s v="Sector Desarrollo económico, industria y turismo"/>
    <s v="Informacion validada por la entidad"/>
    <n v="12000000000"/>
    <n v="15176117024.712194"/>
    <n v="3"/>
    <s v="Ciudad global"/>
    <n v="35"/>
    <s v="Bogotá competitiva e internacional"/>
    <n v="436"/>
    <s v="Bogotá internacional, turística y atractiva"/>
    <n v="7650000000"/>
    <n v="9674774603.2540245"/>
  </r>
  <r>
    <n v="3"/>
    <s v="Bogotá positiva: para vivir mejor"/>
    <x v="2"/>
    <n v="221"/>
    <s v="Instituto Distrital de Turismo"/>
    <n v="2"/>
    <s v="Establecimientos públicos"/>
    <n v="89"/>
    <s v="Sector Desarrollo económico, industria y turismo"/>
    <s v="Informacion validada por la entidad"/>
    <n v="12000000000"/>
    <n v="15176117024.712194"/>
    <n v="3"/>
    <s v="Ciudad global"/>
    <n v="35"/>
    <s v="Bogotá competitiva e internacional"/>
    <n v="464"/>
    <s v="Fortalecimiento de la productividad y la competitividad en el sector turístico de Bogotá en su entorno regional"/>
    <n v="3150000000"/>
    <n v="3983730718.9869514"/>
  </r>
  <r>
    <n v="3"/>
    <s v="Bogotá positiva: para vivir mejor"/>
    <x v="2"/>
    <n v="221"/>
    <s v="Instituto Distrital de Turismo"/>
    <n v="2"/>
    <s v="Establecimientos públicos"/>
    <n v="89"/>
    <s v="Sector Desarrollo económico, industria y turismo"/>
    <s v="Informacion validada por la entidad"/>
    <n v="12000000000"/>
    <n v="15176117024.712194"/>
    <n v="6"/>
    <s v="Gestión pública efectiva y transparente"/>
    <n v="49"/>
    <s v="Desarrollo institucional integral"/>
    <n v="444"/>
    <s v="Fortalecimiento institucional"/>
    <n v="1200000000"/>
    <n v="1517611702.4712195"/>
  </r>
  <r>
    <n v="3"/>
    <s v="Bogotá positiva: para vivir mejor"/>
    <x v="2"/>
    <n v="222"/>
    <s v="Instituto Distrital de las Artes"/>
    <n v="2"/>
    <s v="Establecimientos públicos"/>
    <n v="93"/>
    <s v="Sector Cultura, recreación y deporte"/>
    <s v="Informacion validada por la entidad"/>
    <n v="29110000000"/>
    <n v="36814730549.114334"/>
    <n v="1"/>
    <s v="Ciudad de derechos"/>
    <n v="12"/>
    <s v="Bogotá viva"/>
    <n v="668"/>
    <s v="Fomento a las prácticas artísticas"/>
    <n v="8600000000"/>
    <n v="10876217201.043739"/>
  </r>
  <r>
    <n v="3"/>
    <s v="Bogotá positiva: para vivir mejor"/>
    <x v="2"/>
    <n v="222"/>
    <s v="Instituto Distrital de las Artes"/>
    <n v="2"/>
    <s v="Establecimientos públicos"/>
    <n v="93"/>
    <s v="Sector Cultura, recreación y deporte"/>
    <s v="Informacion validada por la entidad"/>
    <n v="29110000000"/>
    <n v="36814730549.114334"/>
    <n v="1"/>
    <s v="Ciudad de derechos"/>
    <n v="12"/>
    <s v="Bogotá viva"/>
    <n v="669"/>
    <s v="Desarrollo y promoción de prácticas artísticas y culturales en el Distrito Capital"/>
    <n v="3200000000"/>
    <n v="4046964539.9232521"/>
  </r>
  <r>
    <n v="3"/>
    <s v="Bogotá positiva: para vivir mejor"/>
    <x v="2"/>
    <n v="222"/>
    <s v="Instituto Distrital de las Artes"/>
    <n v="2"/>
    <s v="Establecimientos públicos"/>
    <n v="93"/>
    <s v="Sector Cultura, recreación y deporte"/>
    <s v="Informacion validada por la entidad"/>
    <n v="29110000000"/>
    <n v="36814730549.114334"/>
    <n v="2"/>
    <s v="Derecho a la ciudad"/>
    <n v="27"/>
    <s v="Bogotá espacio de vida"/>
    <n v="667"/>
    <s v="MANTENIMIENTO Y SOSTENIMIENTO DE LOS ESCENARIOS CULTURALES PÚBLICOS."/>
    <n v="2500000000"/>
    <n v="3161691046.8150406"/>
  </r>
  <r>
    <n v="3"/>
    <s v="Bogotá positiva: para vivir mejor"/>
    <x v="2"/>
    <n v="222"/>
    <s v="Instituto Distrital de las Artes"/>
    <n v="2"/>
    <s v="Establecimientos públicos"/>
    <n v="93"/>
    <s v="Sector Cultura, recreación y deporte"/>
    <s v="Informacion validada por la entidad"/>
    <n v="29110000000"/>
    <n v="36814730549.114334"/>
    <n v="2"/>
    <s v="Derecho a la ciudad"/>
    <n v="27"/>
    <s v="Bogotá espacio de vida"/>
    <n v="672"/>
    <s v="PLANEACIÓN, GESTIÓN, ADECUACIÓN, DOTACIÓN, OPERACIÓN, MANTENIMIENTO, PROGRAMACIÓN, DIVULGACIÓN Y SOSTENIBILIDAD DEL TEATRO MAYOR Y EL TEATRO ESTUDIO DEL CENTRO CULTURAL BIBLIOTECA PÚBLICA JULIO MARIO SANTO DOMINGO"/>
    <n v="13710000000"/>
    <n v="17338713700.733685"/>
  </r>
  <r>
    <n v="3"/>
    <s v="Bogotá positiva: para vivir mejor"/>
    <x v="2"/>
    <n v="222"/>
    <s v="Instituto Distrital de las Artes"/>
    <n v="2"/>
    <s v="Establecimientos públicos"/>
    <n v="93"/>
    <s v="Sector Cultura, recreación y deporte"/>
    <s v="Informacion validada por la entidad"/>
    <n v="29110000000"/>
    <n v="36814730549.114334"/>
    <n v="6"/>
    <s v="Gestión pública efectiva y transparente"/>
    <n v="45"/>
    <s v="Comunicación al servicio de todas y todos"/>
    <n v="671"/>
    <s v="Comunicaciones Instituto Distrital de las Artes"/>
    <n v="400000000"/>
    <n v="505870567.49040651"/>
  </r>
  <r>
    <n v="3"/>
    <s v="Bogotá positiva: para vivir mejor"/>
    <x v="2"/>
    <n v="222"/>
    <s v="Instituto Distrital de las Artes"/>
    <n v="2"/>
    <s v="Establecimientos públicos"/>
    <n v="93"/>
    <s v="Sector Cultura, recreación y deporte"/>
    <s v="Informacion validada por la entidad"/>
    <n v="29110000000"/>
    <n v="36814730549.114334"/>
    <n v="6"/>
    <s v="Gestión pública efectiva y transparente"/>
    <n v="49"/>
    <s v="Desarrollo institucional integral"/>
    <n v="670"/>
    <s v="Modernización y fortalecimiento de la infraestructura y la gestión del Instituto Distrital de las Artes - IDARTES"/>
    <n v="700000000"/>
    <n v="885273493.1082114"/>
  </r>
  <r>
    <n v="3"/>
    <s v="Bogotá positiva: para vivir mejor"/>
    <x v="2"/>
    <n v="226"/>
    <s v="Unidad Administrativa Especial de Catastro Distrital"/>
    <n v="2"/>
    <s v="Establecimientos públicos"/>
    <n v="87"/>
    <s v="Sector Hacienda"/>
    <s v="Informacion validada por la entidad"/>
    <n v="15317000000"/>
    <n v="19371048705.626392"/>
    <n v="2"/>
    <s v="Derecho a la ciudad"/>
    <n v="17"/>
    <s v="Mejoremos el barrio"/>
    <n v="6211"/>
    <s v="Unificación y materialización de nomenclatura de Bogotá D. C."/>
    <n v="2831000000"/>
    <n v="3580298941.413352"/>
  </r>
  <r>
    <n v="3"/>
    <s v="Bogotá positiva: para vivir mejor"/>
    <x v="2"/>
    <n v="226"/>
    <s v="Unidad Administrativa Especial de Catastro Distrital"/>
    <n v="2"/>
    <s v="Establecimientos públicos"/>
    <n v="87"/>
    <s v="Sector Hacienda"/>
    <s v="Informacion validada por la entidad"/>
    <n v="15317000000"/>
    <n v="19371048705.626392"/>
    <n v="6"/>
    <s v="Gestión pública efectiva y transparente"/>
    <n v="49"/>
    <s v="Desarrollo institucional integral"/>
    <n v="586"/>
    <s v="Fortalecimiento y modernización tecnológica de la UAECD"/>
    <n v="3458000000"/>
    <n v="4373251055.9545641"/>
  </r>
  <r>
    <n v="3"/>
    <s v="Bogotá positiva: para vivir mejor"/>
    <x v="2"/>
    <n v="226"/>
    <s v="Unidad Administrativa Especial de Catastro Distrital"/>
    <n v="2"/>
    <s v="Establecimientos públicos"/>
    <n v="87"/>
    <s v="Sector Hacienda"/>
    <s v="Informacion validada por la entidad"/>
    <n v="15317000000"/>
    <n v="19371048705.626392"/>
    <n v="6"/>
    <s v="Gestión pública efectiva y transparente"/>
    <n v="49"/>
    <s v="Desarrollo institucional integral"/>
    <n v="7014"/>
    <s v="Modernización institucional"/>
    <n v="5378000000"/>
    <n v="6801429779.908514"/>
  </r>
  <r>
    <n v="3"/>
    <s v="Bogotá positiva: para vivir mejor"/>
    <x v="2"/>
    <n v="226"/>
    <s v="Unidad Administrativa Especial de Catastro Distrital"/>
    <n v="2"/>
    <s v="Establecimientos públicos"/>
    <n v="87"/>
    <s v="Sector Hacienda"/>
    <s v="Informacion validada por la entidad"/>
    <n v="15317000000"/>
    <n v="19371048705.626392"/>
    <n v="7"/>
    <s v="Finanzas sostenibles"/>
    <n v="51"/>
    <s v="Optimización de los ingresos distritales"/>
    <n v="6031"/>
    <s v="Actualización y conservación catastral de Bogotá, D. C."/>
    <n v="3650000000"/>
    <n v="4616068928.3499594"/>
  </r>
  <r>
    <n v="3"/>
    <s v="Bogotá positiva: para vivir mejor"/>
    <x v="2"/>
    <n v="227"/>
    <s v="Unidad Administrativa Especial de Rehabilitación y Mantenimiento Vial"/>
    <n v="2"/>
    <s v="Establecimientos públicos"/>
    <n v="95"/>
    <s v="Sector Movilidad"/>
    <s v="Informacion validada por la entidad"/>
    <n v="125450000000"/>
    <n v="158653656729.17874"/>
    <n v="2"/>
    <s v="Derecho a la ciudad"/>
    <n v="17"/>
    <s v="Mejoremos el barrio"/>
    <n v="408"/>
    <s v="Recuperación, rehabilitación y mantenimiento de la malla vial"/>
    <n v="122950000000"/>
    <n v="155491965682.36371"/>
  </r>
  <r>
    <n v="3"/>
    <s v="Bogotá positiva: para vivir mejor"/>
    <x v="2"/>
    <n v="227"/>
    <s v="Unidad Administrativa Especial de Rehabilitación y Mantenimiento Vial"/>
    <n v="2"/>
    <s v="Establecimientos públicos"/>
    <n v="95"/>
    <s v="Sector Movilidad"/>
    <s v="Informacion validada por la entidad"/>
    <n v="125450000000"/>
    <n v="158653656729.17874"/>
    <n v="6"/>
    <s v="Gestión pública efectiva y transparente"/>
    <n v="49"/>
    <s v="Desarrollo institucional integral"/>
    <n v="398"/>
    <s v="Fortalecimiento y desarrollo institucional"/>
    <n v="2500000000"/>
    <n v="3161691046.8150406"/>
  </r>
  <r>
    <n v="3"/>
    <s v="Bogotá positiva: para vivir mejor"/>
    <x v="2"/>
    <n v="228"/>
    <s v="Unidad Administrativa Especial de Servicios Públicos"/>
    <n v="2"/>
    <s v="Establecimientos públicos"/>
    <n v="96"/>
    <s v="Sector Hábitat"/>
    <s v="Informacion validada por la entidad"/>
    <n v="23845000000"/>
    <n v="30156209204.521858"/>
    <n v="2"/>
    <s v="Derecho a la ciudad"/>
    <n v="17"/>
    <s v="Mejoremos el barrio"/>
    <n v="582"/>
    <s v="Gestión para el servicio de alumbrado público en Bogotá, D. C."/>
    <n v="2748429000"/>
    <n v="3475873344.8427262"/>
  </r>
  <r>
    <n v="3"/>
    <s v="Bogotá positiva: para vivir mejor"/>
    <x v="2"/>
    <n v="228"/>
    <s v="Unidad Administrativa Especial de Servicios Públicos"/>
    <n v="2"/>
    <s v="Establecimientos públicos"/>
    <n v="96"/>
    <s v="Sector Hábitat"/>
    <s v="Informacion validada por la entidad"/>
    <n v="23845000000"/>
    <n v="30156209204.521858"/>
    <n v="2"/>
    <s v="Derecho a la ciudad"/>
    <n v="18"/>
    <s v="Transformación urbana positiva"/>
    <n v="583"/>
    <s v="Gestión para los servicios funerarios distritales"/>
    <n v="6256562000"/>
    <n v="7912526423.6972828"/>
  </r>
  <r>
    <n v="3"/>
    <s v="Bogotá positiva: para vivir mejor"/>
    <x v="2"/>
    <n v="228"/>
    <s v="Unidad Administrativa Especial de Servicios Públicos"/>
    <n v="2"/>
    <s v="Establecimientos públicos"/>
    <n v="96"/>
    <s v="Sector Hábitat"/>
    <s v="Informacion validada por la entidad"/>
    <n v="23845000000"/>
    <n v="30156209204.521858"/>
    <n v="2"/>
    <s v="Derecho a la ciudad"/>
    <n v="18"/>
    <s v="Transformación urbana positiva"/>
    <n v="584"/>
    <s v="Gestión integral de residuos sólidos para el Distrito Capital y la región"/>
    <n v="12686565000"/>
    <n v="16044399590.134825"/>
  </r>
  <r>
    <n v="3"/>
    <s v="Bogotá positiva: para vivir mejor"/>
    <x v="2"/>
    <n v="228"/>
    <s v="Unidad Administrativa Especial de Servicios Públicos"/>
    <n v="2"/>
    <s v="Establecimientos públicos"/>
    <n v="96"/>
    <s v="Sector Hábitat"/>
    <s v="Informacion validada por la entidad"/>
    <n v="23845000000"/>
    <n v="30156209204.521858"/>
    <n v="6"/>
    <s v="Gestión pública efectiva y transparente"/>
    <n v="49"/>
    <s v="Desarrollo institucional integral"/>
    <n v="581"/>
    <s v="Gestión institucional"/>
    <n v="2153444000"/>
    <n v="2723409845.8470278"/>
  </r>
  <r>
    <n v="3"/>
    <s v="Bogotá positiva: para vivir mejor"/>
    <x v="2"/>
    <n v="230"/>
    <s v="Universidad Distrital Francisco José de Caldas"/>
    <n v="2"/>
    <s v="Establecimientos públicos"/>
    <n v="90"/>
    <s v="Sector Educación"/>
    <s v="Informacion validada por la entidad"/>
    <n v="75000000000"/>
    <n v="94850731404.451218"/>
    <n v="1"/>
    <s v="Ciudad de derechos"/>
    <n v="6"/>
    <s v="Educación de calidad y pertinencia para vivir mejor"/>
    <n v="378"/>
    <s v="Promoción de la investigación y desarrollo científico"/>
    <n v="3000000000"/>
    <n v="3794029256.1780486"/>
  </r>
  <r>
    <n v="3"/>
    <s v="Bogotá positiva: para vivir mejor"/>
    <x v="2"/>
    <n v="230"/>
    <s v="Universidad Distrital Francisco José de Caldas"/>
    <n v="2"/>
    <s v="Establecimientos públicos"/>
    <n v="90"/>
    <s v="Sector Educación"/>
    <s v="Informacion validada por la entidad"/>
    <n v="75000000000"/>
    <n v="94850731404.451218"/>
    <n v="1"/>
    <s v="Ciudad de derechos"/>
    <n v="6"/>
    <s v="Educación de calidad y pertinencia para vivir mejor"/>
    <n v="389"/>
    <s v="Desarrollo y fortalecimiento doctorados y maestrías"/>
    <n v="3750000000"/>
    <n v="4742536570.2225609"/>
  </r>
  <r>
    <n v="3"/>
    <s v="Bogotá positiva: para vivir mejor"/>
    <x v="2"/>
    <n v="230"/>
    <s v="Universidad Distrital Francisco José de Caldas"/>
    <n v="2"/>
    <s v="Establecimientos públicos"/>
    <n v="90"/>
    <s v="Sector Educación"/>
    <s v="Informacion validada por la entidad"/>
    <n v="75000000000"/>
    <n v="94850731404.451218"/>
    <n v="1"/>
    <s v="Ciudad de derechos"/>
    <n v="6"/>
    <s v="Educación de calidad y pertinencia para vivir mejor"/>
    <n v="4149"/>
    <s v="Dotación de laboratorios Universidad Distrital"/>
    <n v="11250000000"/>
    <n v="14227609710.667683"/>
  </r>
  <r>
    <n v="3"/>
    <s v="Bogotá positiva: para vivir mejor"/>
    <x v="2"/>
    <n v="230"/>
    <s v="Universidad Distrital Francisco José de Caldas"/>
    <n v="2"/>
    <s v="Establecimientos públicos"/>
    <n v="90"/>
    <s v="Sector Educación"/>
    <s v="Informacion validada por la entidad"/>
    <n v="75000000000"/>
    <n v="94850731404.451218"/>
    <n v="1"/>
    <s v="Ciudad de derechos"/>
    <n v="6"/>
    <s v="Educación de calidad y pertinencia para vivir mejor"/>
    <n v="4150"/>
    <s v="Dotación y actualización biblioteca"/>
    <n v="4125000000"/>
    <n v="5216790227.2448168"/>
  </r>
  <r>
    <n v="3"/>
    <s v="Bogotá positiva: para vivir mejor"/>
    <x v="2"/>
    <n v="230"/>
    <s v="Universidad Distrital Francisco José de Caldas"/>
    <n v="2"/>
    <s v="Establecimientos públicos"/>
    <n v="90"/>
    <s v="Sector Educación"/>
    <s v="Informacion validada por la entidad"/>
    <n v="75000000000"/>
    <n v="94850731404.451218"/>
    <n v="6"/>
    <s v="Gestión pública efectiva y transparente"/>
    <n v="46"/>
    <s v="Tecnologías de la información y comunicación al servicio de la ciudad"/>
    <n v="188"/>
    <s v="Sistema integral de información"/>
    <n v="4125000000"/>
    <n v="5216790227.2448168"/>
  </r>
  <r>
    <n v="3"/>
    <s v="Bogotá positiva: para vivir mejor"/>
    <x v="2"/>
    <n v="230"/>
    <s v="Universidad Distrital Francisco José de Caldas"/>
    <n v="2"/>
    <s v="Establecimientos públicos"/>
    <n v="90"/>
    <s v="Sector Educación"/>
    <s v="Informacion validada por la entidad"/>
    <n v="75000000000"/>
    <n v="94850731404.451218"/>
    <n v="6"/>
    <s v="Gestión pública efectiva y transparente"/>
    <n v="49"/>
    <s v="Desarrollo institucional integral"/>
    <n v="379"/>
    <s v="Construcción nueva sede universitaria Ciudadela El Porvenir - Bosa"/>
    <n v="18750000000"/>
    <n v="23712682851.112804"/>
  </r>
  <r>
    <n v="3"/>
    <s v="Bogotá positiva: para vivir mejor"/>
    <x v="2"/>
    <n v="230"/>
    <s v="Universidad Distrital Francisco José de Caldas"/>
    <n v="2"/>
    <s v="Establecimientos públicos"/>
    <n v="90"/>
    <s v="Sector Educación"/>
    <s v="Informacion validada por la entidad"/>
    <n v="75000000000"/>
    <n v="94850731404.451218"/>
    <n v="6"/>
    <s v="Gestión pública efectiva y transparente"/>
    <n v="49"/>
    <s v="Desarrollo institucional integral"/>
    <n v="380"/>
    <s v="Mejoramiento y ampliación de la infraestructura física de la Universidad"/>
    <n v="30000000000"/>
    <n v="37940292561.780487"/>
  </r>
  <r>
    <n v="3"/>
    <s v="Bogotá positiva: para vivir mejor"/>
    <x v="2"/>
    <n v="235"/>
    <s v="Contraloría Distrital"/>
    <n v="2"/>
    <s v="Establecimientos públicos"/>
    <n v="198"/>
    <s v="Otras entidades distritales"/>
    <s v="Informacion validada por la entidad"/>
    <n v="3500000000"/>
    <n v="4426367465.5410566"/>
    <n v="4"/>
    <s v="Participación"/>
    <n v="39"/>
    <s v="Control social al alcance de todas y todos"/>
    <n v="250"/>
    <s v="Promover cultura de la participación y el control fiscal"/>
    <n v="700000000"/>
    <n v="885273493.1082114"/>
  </r>
  <r>
    <n v="3"/>
    <s v="Bogotá positiva: para vivir mejor"/>
    <x v="2"/>
    <n v="235"/>
    <s v="Contraloría Distrital"/>
    <n v="2"/>
    <s v="Establecimientos públicos"/>
    <n v="198"/>
    <s v="Otras entidades distritales"/>
    <s v="Informacion validada por la entidad"/>
    <n v="3500000000"/>
    <n v="4426367465.5410566"/>
    <n v="6"/>
    <s v="Gestión pública efectiva y transparente"/>
    <n v="46"/>
    <s v="Tecnologías de la información y comunicación al servicio de la ciudad"/>
    <n v="7440"/>
    <s v="Renovación e implementación de la plataforma tecnológica para el soporte de la participación ciudadana y el control fiscal en la Contraloría de Bogotá, D. C."/>
    <n v="1000000000"/>
    <n v="1264676418.7260165"/>
  </r>
  <r>
    <n v="3"/>
    <s v="Bogotá positiva: para vivir mejor"/>
    <x v="2"/>
    <n v="235"/>
    <s v="Contraloría Distrital"/>
    <n v="2"/>
    <s v="Establecimientos públicos"/>
    <n v="198"/>
    <s v="Otras entidades distritales"/>
    <s v="Informacion validada por la entidad"/>
    <n v="3500000000"/>
    <n v="4426367465.5410566"/>
    <n v="6"/>
    <s v="Gestión pública efectiva y transparente"/>
    <n v="49"/>
    <s v="Desarrollo institucional integral"/>
    <n v="7203"/>
    <s v="Adquirir, adecuar y remodelar áreas de trabajo"/>
    <n v="1300000000"/>
    <n v="1644079344.3438213"/>
  </r>
  <r>
    <n v="3"/>
    <s v="Bogotá positiva: para vivir mejor"/>
    <x v="2"/>
    <n v="235"/>
    <s v="Contraloría Distrital"/>
    <n v="2"/>
    <s v="Establecimientos públicos"/>
    <n v="198"/>
    <s v="Otras entidades distritales"/>
    <s v="Informacion validada por la entidad"/>
    <n v="3500000000"/>
    <n v="4426367465.5410566"/>
    <n v="6"/>
    <s v="Gestión pública efectiva y transparente"/>
    <n v="49"/>
    <s v="Desarrollo institucional integral"/>
    <n v="7205"/>
    <s v="Dotar a la Contraloría de Bogotá del equipamiento para el fortalecimiento de la territorialización del control fiscal"/>
    <n v="500000000"/>
    <n v="632338209.36300826"/>
  </r>
  <r>
    <n v="3"/>
    <s v="Bogotá positiva: para vivir mejor"/>
    <x v="3"/>
    <n v="102"/>
    <s v="Personería Distrital"/>
    <n v="1"/>
    <s v="Administración central"/>
    <n v="198"/>
    <s v="Otras entidades distritales"/>
    <s v="Informacion validada por la entidad"/>
    <n v="1200000000"/>
    <n v="1481531303.9373465"/>
    <n v="6"/>
    <s v="Gestión pública efectiva y transparente"/>
    <n v="43"/>
    <s v="Servicios más cerca del ciudadano"/>
    <n v="6104"/>
    <s v="Fortalecer y mejorar la infraestructura física, administrativa, tecnológica y del servicio de la Personería Distrital"/>
    <n v="1200000000"/>
    <n v="1481531303.9373465"/>
  </r>
  <r>
    <n v="3"/>
    <s v="Bogotá positiva: para vivir mejor"/>
    <x v="3"/>
    <n v="104"/>
    <s v="Secretaría General"/>
    <n v="1"/>
    <s v="Administración central"/>
    <n v="85"/>
    <s v="Sector Gestión pública"/>
    <s v="Informacion validada por la entidad"/>
    <n v="36480380000"/>
    <n v="45039020791.274918"/>
    <n v="3"/>
    <s v="Ciudad global"/>
    <n v="35"/>
    <s v="Bogotá competitiva e internacional"/>
    <n v="485"/>
    <s v="Presencia internacional de Bogotá y cooperación para el desarrollo"/>
    <n v="1250000000"/>
    <n v="1543261774.934736"/>
  </r>
  <r>
    <n v="3"/>
    <s v="Bogotá positiva: para vivir mejor"/>
    <x v="3"/>
    <n v="104"/>
    <s v="Secretaría General"/>
    <n v="1"/>
    <s v="Administración central"/>
    <n v="85"/>
    <s v="Sector Gestión pública"/>
    <s v="Informacion validada por la entidad"/>
    <n v="36480380000"/>
    <n v="45039020791.274918"/>
    <n v="6"/>
    <s v="Gestión pública efectiva y transparente"/>
    <n v="43"/>
    <s v="Servicios más cerca del ciudadano"/>
    <n v="1122"/>
    <s v="Más y mejores servicios a la ciudadanía"/>
    <n v="13392000000"/>
    <n v="16533889351.940788"/>
  </r>
  <r>
    <n v="3"/>
    <s v="Bogotá positiva: para vivir mejor"/>
    <x v="3"/>
    <n v="104"/>
    <s v="Secretaría General"/>
    <n v="1"/>
    <s v="Administración central"/>
    <n v="85"/>
    <s v="Sector Gestión pública"/>
    <s v="Informacion validada por la entidad"/>
    <n v="36480380000"/>
    <n v="45039020791.274918"/>
    <n v="6"/>
    <s v="Gestión pública efectiva y transparente"/>
    <n v="44"/>
    <s v="Ciudad digital"/>
    <n v="6036"/>
    <s v="Fortalecimiento de tecnologías de información y comunicaciones"/>
    <n v="2538000000"/>
    <n v="3133438707.8274884"/>
  </r>
  <r>
    <n v="3"/>
    <s v="Bogotá positiva: para vivir mejor"/>
    <x v="3"/>
    <n v="104"/>
    <s v="Secretaría General"/>
    <n v="1"/>
    <s v="Administración central"/>
    <n v="85"/>
    <s v="Sector Gestión pública"/>
    <s v="Informacion validada por la entidad"/>
    <n v="36480380000"/>
    <n v="45039020791.274918"/>
    <n v="6"/>
    <s v="Gestión pública efectiva y transparente"/>
    <n v="44"/>
    <s v="Ciudad digital"/>
    <n v="7378"/>
    <s v="Coordinación de políticas de tecnologías de la información y comunicación (TIC)"/>
    <n v="1109000000"/>
    <n v="1369181846.7220979"/>
  </r>
  <r>
    <n v="3"/>
    <s v="Bogotá positiva: para vivir mejor"/>
    <x v="3"/>
    <n v="104"/>
    <s v="Secretaría General"/>
    <n v="1"/>
    <s v="Administración central"/>
    <n v="85"/>
    <s v="Sector Gestión pública"/>
    <s v="Informacion validada por la entidad"/>
    <n v="36480380000"/>
    <n v="45039020791.274918"/>
    <n v="6"/>
    <s v="Gestión pública efectiva y transparente"/>
    <n v="45"/>
    <s v="Comunicación al servicio de todas y todos"/>
    <n v="323"/>
    <s v="Fortalecimiento de la comunicación organizacional del Distrito"/>
    <n v="468000000"/>
    <n v="577797208.53556514"/>
  </r>
  <r>
    <n v="3"/>
    <s v="Bogotá positiva: para vivir mejor"/>
    <x v="3"/>
    <n v="104"/>
    <s v="Secretaría General"/>
    <n v="1"/>
    <s v="Administración central"/>
    <n v="85"/>
    <s v="Sector Gestión pública"/>
    <s v="Informacion validada por la entidad"/>
    <n v="36480380000"/>
    <n v="45039020791.274918"/>
    <n v="6"/>
    <s v="Gestión pública efectiva y transparente"/>
    <n v="45"/>
    <s v="Comunicación al servicio de todas y todos"/>
    <n v="326"/>
    <s v="Fortalecimiento de la comunicación pública"/>
    <n v="2330000000"/>
    <n v="2876639948.4783487"/>
  </r>
  <r>
    <n v="3"/>
    <s v="Bogotá positiva: para vivir mejor"/>
    <x v="3"/>
    <n v="104"/>
    <s v="Secretaría General"/>
    <n v="1"/>
    <s v="Administración central"/>
    <n v="85"/>
    <s v="Sector Gestión pública"/>
    <s v="Informacion validada por la entidad"/>
    <n v="36480380000"/>
    <n v="45039020791.274918"/>
    <n v="6"/>
    <s v="Gestión pública efectiva y transparente"/>
    <n v="47"/>
    <s v="Gerencia jurídica pública integral"/>
    <n v="483"/>
    <s v="Gerencia jurídica integral y transparente para el Distrito Capital"/>
    <n v="3000000000"/>
    <n v="3703828259.8433661"/>
  </r>
  <r>
    <n v="3"/>
    <s v="Bogotá positiva: para vivir mejor"/>
    <x v="3"/>
    <n v="104"/>
    <s v="Secretaría General"/>
    <n v="1"/>
    <s v="Administración central"/>
    <n v="85"/>
    <s v="Sector Gestión pública"/>
    <s v="Informacion validada por la entidad"/>
    <n v="36480380000"/>
    <n v="45039020791.274918"/>
    <n v="6"/>
    <s v="Gestión pública efectiva y transparente"/>
    <n v="48"/>
    <s v="Gestión documental integral"/>
    <n v="655"/>
    <s v="Implementación del sistema de gestión documental y archivos en la Secretaría General"/>
    <n v="1200000000"/>
    <n v="1481531303.9373465"/>
  </r>
  <r>
    <n v="3"/>
    <s v="Bogotá positiva: para vivir mejor"/>
    <x v="3"/>
    <n v="104"/>
    <s v="Secretaría General"/>
    <n v="1"/>
    <s v="Administración central"/>
    <n v="85"/>
    <s v="Sector Gestión pública"/>
    <s v="Informacion validada por la entidad"/>
    <n v="36480380000"/>
    <n v="45039020791.274918"/>
    <n v="6"/>
    <s v="Gestión pública efectiva y transparente"/>
    <n v="48"/>
    <s v="Gestión documental integral"/>
    <n v="7379"/>
    <s v="Archivo de Bogotá, memoria viva"/>
    <n v="2480000000"/>
    <n v="3061831361.4705162"/>
  </r>
  <r>
    <n v="3"/>
    <s v="Bogotá positiva: para vivir mejor"/>
    <x v="3"/>
    <n v="104"/>
    <s v="Secretaría General"/>
    <n v="1"/>
    <s v="Administración central"/>
    <n v="85"/>
    <s v="Sector Gestión pública"/>
    <s v="Informacion validada por la entidad"/>
    <n v="36480380000"/>
    <n v="45039020791.274918"/>
    <n v="6"/>
    <s v="Gestión pública efectiva y transparente"/>
    <n v="49"/>
    <s v="Desarrollo institucional integral"/>
    <n v="272"/>
    <s v="Construcción, reforzamiento, restauración y dotación de la sede de la Alcaldía Mayor"/>
    <n v="650000000"/>
    <n v="802496122.96606278"/>
  </r>
  <r>
    <n v="3"/>
    <s v="Bogotá positiva: para vivir mejor"/>
    <x v="3"/>
    <n v="104"/>
    <s v="Secretaría General"/>
    <n v="1"/>
    <s v="Administración central"/>
    <n v="85"/>
    <s v="Sector Gestión pública"/>
    <s v="Informacion validada por la entidad"/>
    <n v="36480380000"/>
    <n v="45039020791.274918"/>
    <n v="6"/>
    <s v="Gestión pública efectiva y transparente"/>
    <n v="49"/>
    <s v="Desarrollo institucional integral"/>
    <n v="484"/>
    <s v="Sistema de mejoramiento de la gestión en la Secretaría General"/>
    <n v="855380000"/>
    <n v="1056060205.6349396"/>
  </r>
  <r>
    <n v="3"/>
    <s v="Bogotá positiva: para vivir mejor"/>
    <x v="3"/>
    <n v="104"/>
    <s v="Secretaría General"/>
    <n v="1"/>
    <s v="Administración central"/>
    <n v="85"/>
    <s v="Sector Gestión pública"/>
    <s v="Informacion validada por la entidad"/>
    <n v="36480380000"/>
    <n v="45039020791.274918"/>
    <n v="6"/>
    <s v="Gestión pública efectiva y transparente"/>
    <n v="49"/>
    <s v="Desarrollo institucional integral"/>
    <n v="7096"/>
    <s v="Fortalecimiento de la gestión pública del nuevo milenio"/>
    <n v="3000000000"/>
    <n v="3703828259.8433661"/>
  </r>
  <r>
    <n v="3"/>
    <s v="Bogotá positiva: para vivir mejor"/>
    <x v="3"/>
    <n v="104"/>
    <s v="Secretaría General"/>
    <n v="1"/>
    <s v="Administración central"/>
    <n v="85"/>
    <s v="Sector Gestión pública"/>
    <s v="Informacion validada por la entidad"/>
    <n v="36480380000"/>
    <n v="45039020791.274918"/>
    <n v="6"/>
    <s v="Gestión pública efectiva y transparente"/>
    <n v="49"/>
    <s v="Desarrollo institucional integral"/>
    <n v="7377"/>
    <s v="Transformación de la organización distrital y fortalecimiento de la capacidad operativa de sus entidades centrales y descentralizadas"/>
    <n v="2208000000"/>
    <n v="2726017599.2447176"/>
  </r>
  <r>
    <n v="3"/>
    <s v="Bogotá positiva: para vivir mejor"/>
    <x v="3"/>
    <n v="104"/>
    <s v="Secretaría General"/>
    <n v="1"/>
    <s v="Administración central"/>
    <n v="85"/>
    <s v="Sector Gestión pública"/>
    <s v="Informacion validada por la entidad"/>
    <n v="36480380000"/>
    <n v="45039020791.274918"/>
    <n v="7"/>
    <s v="Finanzas sostenibles"/>
    <n v="52"/>
    <s v="Gestión fiscal responsable e innovadora"/>
    <n v="648"/>
    <s v="Tarjeta ciudadana multiservicios, Bogotá Capital"/>
    <n v="2000000000"/>
    <n v="2469218839.8955779"/>
  </r>
  <r>
    <n v="3"/>
    <s v="Bogotá positiva: para vivir mejor"/>
    <x v="3"/>
    <n v="105"/>
    <s v="Veeduría Distrital"/>
    <n v="1"/>
    <s v="Administración central"/>
    <n v="198"/>
    <s v="Otras entidades distritales"/>
    <s v="Informacion validada por la entidad"/>
    <n v="500000000"/>
    <n v="617304709.97389448"/>
    <n v="4"/>
    <s v="Participación"/>
    <n v="39"/>
    <s v="Control social al alcance de todas y todos"/>
    <n v="562"/>
    <s v="Consolidación de la Casa Ciudadana del Control Social y fortalecimiento del ejercicio cualificado del control social"/>
    <n v="185000000"/>
    <n v="228402742.69034094"/>
  </r>
  <r>
    <n v="3"/>
    <s v="Bogotá positiva: para vivir mejor"/>
    <x v="3"/>
    <n v="105"/>
    <s v="Veeduría Distrital"/>
    <n v="1"/>
    <s v="Administración central"/>
    <n v="198"/>
    <s v="Otras entidades distritales"/>
    <s v="Informacion validada por la entidad"/>
    <n v="500000000"/>
    <n v="617304709.97389448"/>
    <n v="6"/>
    <s v="Gestión pública efectiva y transparente"/>
    <n v="49"/>
    <s v="Desarrollo institucional integral"/>
    <n v="558"/>
    <s v="Desarrollo y fortalecimiento de prácticas para un buen gobierno"/>
    <n v="315000000"/>
    <n v="388901967.28355348"/>
  </r>
  <r>
    <n v="3"/>
    <s v="Bogotá positiva: para vivir mejor"/>
    <x v="3"/>
    <n v="110"/>
    <s v="Secretaría Distrital de Gobierno"/>
    <n v="1"/>
    <s v="Administración central"/>
    <n v="86"/>
    <s v="Sector Gobierno, seguridad y convivencia"/>
    <s v="Informacion validada por la entidad"/>
    <n v="55584266000"/>
    <n v="68624858404.483597"/>
    <n v="1"/>
    <s v="Ciudad de derechos"/>
    <n v="11"/>
    <s v="Construcción de paz y reconciliación"/>
    <n v="269"/>
    <s v="Implementación de una cultura de los derechos humanos en el Distrito Capital"/>
    <n v="600000000"/>
    <n v="740765651.96867323"/>
  </r>
  <r>
    <n v="3"/>
    <s v="Bogotá positiva: para vivir mejor"/>
    <x v="3"/>
    <n v="110"/>
    <s v="Secretaría Distrital de Gobierno"/>
    <n v="1"/>
    <s v="Administración central"/>
    <n v="86"/>
    <s v="Sector Gobierno, seguridad y convivencia"/>
    <s v="Informacion validada por la entidad"/>
    <n v="55584266000"/>
    <n v="68624858404.483597"/>
    <n v="1"/>
    <s v="Ciudad de derechos"/>
    <n v="11"/>
    <s v="Construcción de paz y reconciliación"/>
    <n v="295"/>
    <s v="Atención integral a la población desplazada"/>
    <n v="8811600000"/>
    <n v="10878884364.811937"/>
  </r>
  <r>
    <n v="3"/>
    <s v="Bogotá positiva: para vivir mejor"/>
    <x v="3"/>
    <n v="110"/>
    <s v="Secretaría Distrital de Gobierno"/>
    <n v="1"/>
    <s v="Administración central"/>
    <n v="86"/>
    <s v="Sector Gobierno, seguridad y convivencia"/>
    <s v="Informacion validada por la entidad"/>
    <n v="55584266000"/>
    <n v="68624858404.483597"/>
    <n v="1"/>
    <s v="Ciudad de derechos"/>
    <n v="11"/>
    <s v="Construcción de paz y reconciliación"/>
    <n v="595"/>
    <s v="Programa de atención al proceso de desmovilización y reintegración en Bogotá, D. C."/>
    <n v="1300000000"/>
    <n v="1604992245.9321256"/>
  </r>
  <r>
    <n v="3"/>
    <s v="Bogotá positiva: para vivir mejor"/>
    <x v="3"/>
    <n v="110"/>
    <s v="Secretaría Distrital de Gobierno"/>
    <n v="1"/>
    <s v="Administración central"/>
    <n v="86"/>
    <s v="Sector Gobierno, seguridad y convivencia"/>
    <s v="Informacion validada por la entidad"/>
    <n v="55584266000"/>
    <n v="68624858404.483597"/>
    <n v="1"/>
    <s v="Ciudad de derechos"/>
    <n v="11"/>
    <s v="Construcción de paz y reconciliación"/>
    <n v="600"/>
    <s v="Diseño participativo del programa de desarrollo y paz en la región capital"/>
    <n v="500000000"/>
    <n v="617304709.97389448"/>
  </r>
  <r>
    <n v="3"/>
    <s v="Bogotá positiva: para vivir mejor"/>
    <x v="3"/>
    <n v="110"/>
    <s v="Secretaría Distrital de Gobierno"/>
    <n v="1"/>
    <s v="Administración central"/>
    <n v="86"/>
    <s v="Sector Gobierno, seguridad y convivencia"/>
    <s v="Informacion validada por la entidad"/>
    <n v="55584266000"/>
    <n v="68624858404.483597"/>
    <n v="1"/>
    <s v="Ciudad de derechos"/>
    <n v="11"/>
    <s v="Construcción de paz y reconciliación"/>
    <n v="603"/>
    <s v="Atención a las victimas de violencias y delitos para la garantía de sus derechos"/>
    <n v="1227000000"/>
    <n v="1514865758.2759368"/>
  </r>
  <r>
    <n v="3"/>
    <s v="Bogotá positiva: para vivir mejor"/>
    <x v="3"/>
    <n v="110"/>
    <s v="Secretaría Distrital de Gobierno"/>
    <n v="1"/>
    <s v="Administración central"/>
    <n v="86"/>
    <s v="Sector Gobierno, seguridad y convivencia"/>
    <s v="Informacion validada por la entidad"/>
    <n v="55584266000"/>
    <n v="68624858404.483597"/>
    <n v="1"/>
    <s v="Ciudad de derechos"/>
    <n v="11"/>
    <s v="Construcción de paz y reconciliación"/>
    <n v="606"/>
    <s v="Promoción de una cultura de paz, reconciliación y movilización social en Bogotá"/>
    <n v="350000000"/>
    <n v="432113296.98172611"/>
  </r>
  <r>
    <n v="3"/>
    <s v="Bogotá positiva: para vivir mejor"/>
    <x v="3"/>
    <n v="110"/>
    <s v="Secretaría Distrital de Gobierno"/>
    <n v="1"/>
    <s v="Administración central"/>
    <n v="86"/>
    <s v="Sector Gobierno, seguridad y convivencia"/>
    <s v="Informacion validada por la entidad"/>
    <n v="55584266000"/>
    <n v="68624858404.483597"/>
    <n v="1"/>
    <s v="Ciudad de derechos"/>
    <n v="11"/>
    <s v="Construcción de paz y reconciliación"/>
    <n v="643"/>
    <s v="Diseño e implementación del Sistema Distrital de Atención al Migrante - Casa del Migrante"/>
    <n v="100000000"/>
    <n v="123460941.99477889"/>
  </r>
  <r>
    <n v="3"/>
    <s v="Bogotá positiva: para vivir mejor"/>
    <x v="3"/>
    <n v="110"/>
    <s v="Secretaría Distrital de Gobierno"/>
    <n v="1"/>
    <s v="Administración central"/>
    <n v="86"/>
    <s v="Sector Gobierno, seguridad y convivencia"/>
    <s v="Informacion validada por la entidad"/>
    <n v="55584266000"/>
    <n v="68624858404.483597"/>
    <n v="1"/>
    <s v="Ciudad de derechos"/>
    <n v="14"/>
    <s v="Toda la vida integralmente protegidos"/>
    <n v="593"/>
    <s v="Atención a jóvenes en situación de vulnerabilidad vinculados en actividades por la vida, la libertad y la seguridad"/>
    <n v="948800000"/>
    <n v="1171397417.646462"/>
  </r>
  <r>
    <n v="3"/>
    <s v="Bogotá positiva: para vivir mejor"/>
    <x v="3"/>
    <n v="110"/>
    <s v="Secretaría Distrital de Gobierno"/>
    <n v="1"/>
    <s v="Administración central"/>
    <n v="86"/>
    <s v="Sector Gobierno, seguridad y convivencia"/>
    <s v="Informacion validada por la entidad"/>
    <n v="55584266000"/>
    <n v="68624858404.483597"/>
    <n v="1"/>
    <s v="Ciudad de derechos"/>
    <n v="15"/>
    <s v="Bogotá respeta la diversidad"/>
    <n v="588"/>
    <s v="Promoción e implementación de acciones afirmativas para una Bogotá positiva e incluyente de la diversidad"/>
    <n v="2600000000"/>
    <n v="3209984491.8642511"/>
  </r>
  <r>
    <n v="3"/>
    <s v="Bogotá positiva: para vivir mejor"/>
    <x v="3"/>
    <n v="110"/>
    <s v="Secretaría Distrital de Gobierno"/>
    <n v="1"/>
    <s v="Administración central"/>
    <n v="86"/>
    <s v="Sector Gobierno, seguridad y convivencia"/>
    <s v="Informacion validada por la entidad"/>
    <n v="55584266000"/>
    <n v="68624858404.483597"/>
    <n v="2"/>
    <s v="Derecho a la ciudad"/>
    <n v="29"/>
    <s v="Bogotá segura y humana"/>
    <n v="270"/>
    <s v="Fortalecimiento al programa vida sagrada y el desarme"/>
    <n v="550000000"/>
    <n v="679035180.97128391"/>
  </r>
  <r>
    <n v="3"/>
    <s v="Bogotá positiva: para vivir mejor"/>
    <x v="3"/>
    <n v="110"/>
    <s v="Secretaría Distrital de Gobierno"/>
    <n v="1"/>
    <s v="Administración central"/>
    <n v="86"/>
    <s v="Sector Gobierno, seguridad y convivencia"/>
    <s v="Informacion validada por la entidad"/>
    <n v="55584266000"/>
    <n v="68624858404.483597"/>
    <n v="2"/>
    <s v="Derecho a la ciudad"/>
    <n v="29"/>
    <s v="Bogotá segura y humana"/>
    <n v="357"/>
    <s v="Creación y fortalecimiento del Centro de Estudio y Análisis en Convivencia y Seguridad Ciudadana de Bogotá"/>
    <n v="1835000000"/>
    <n v="2265508285.6041927"/>
  </r>
  <r>
    <n v="3"/>
    <s v="Bogotá positiva: para vivir mejor"/>
    <x v="3"/>
    <n v="110"/>
    <s v="Secretaría Distrital de Gobierno"/>
    <n v="1"/>
    <s v="Administración central"/>
    <n v="86"/>
    <s v="Sector Gobierno, seguridad y convivencia"/>
    <s v="Informacion validada por la entidad"/>
    <n v="55584266000"/>
    <n v="68624858404.483597"/>
    <n v="2"/>
    <s v="Derecho a la ciudad"/>
    <n v="29"/>
    <s v="Bogotá segura y humana"/>
    <n v="605"/>
    <s v="Programa de reclusión, redención y reinserción, dirigido a las personas privadas de la libertad"/>
    <n v="7750000000"/>
    <n v="9568223004.5953617"/>
  </r>
  <r>
    <n v="3"/>
    <s v="Bogotá positiva: para vivir mejor"/>
    <x v="3"/>
    <n v="110"/>
    <s v="Secretaría Distrital de Gobierno"/>
    <n v="1"/>
    <s v="Administración central"/>
    <n v="86"/>
    <s v="Sector Gobierno, seguridad y convivencia"/>
    <s v="Informacion validada por la entidad"/>
    <n v="55584266000"/>
    <n v="68624858404.483597"/>
    <n v="2"/>
    <s v="Derecho a la ciudad"/>
    <n v="29"/>
    <s v="Bogotá segura y humana"/>
    <n v="663"/>
    <s v="Fortalecer el acceso al sistema distrital de justicia formal e informal para la convivencia pacífica"/>
    <n v="2774000000"/>
    <n v="3424806530.9351668"/>
  </r>
  <r>
    <n v="3"/>
    <s v="Bogotá positiva: para vivir mejor"/>
    <x v="3"/>
    <n v="110"/>
    <s v="Secretaría Distrital de Gobierno"/>
    <n v="1"/>
    <s v="Administración central"/>
    <n v="86"/>
    <s v="Sector Gobierno, seguridad y convivencia"/>
    <s v="Informacion validada por la entidad"/>
    <n v="55584266000"/>
    <n v="68624858404.483597"/>
    <n v="2"/>
    <s v="Derecho a la ciudad"/>
    <n v="30"/>
    <s v="Amor por Bogotá"/>
    <n v="594"/>
    <s v="Comunicación para una ciudad segura, humana, participativa y descentralizada"/>
    <n v="1226000000"/>
    <n v="1513631148.8559892"/>
  </r>
  <r>
    <n v="3"/>
    <s v="Bogotá positiva: para vivir mejor"/>
    <x v="3"/>
    <n v="110"/>
    <s v="Secretaría Distrital de Gobierno"/>
    <n v="1"/>
    <s v="Administración central"/>
    <n v="86"/>
    <s v="Sector Gobierno, seguridad y convivencia"/>
    <s v="Informacion validada por la entidad"/>
    <n v="55584266000"/>
    <n v="68624858404.483597"/>
    <n v="2"/>
    <s v="Derecho a la ciudad"/>
    <n v="30"/>
    <s v="Amor por Bogotá"/>
    <n v="598"/>
    <s v="Autorregulación y corresponsabilidad ciudadana"/>
    <n v="770000000"/>
    <n v="950649253.35979748"/>
  </r>
  <r>
    <n v="3"/>
    <s v="Bogotá positiva: para vivir mejor"/>
    <x v="3"/>
    <n v="110"/>
    <s v="Secretaría Distrital de Gobierno"/>
    <n v="1"/>
    <s v="Administración central"/>
    <n v="86"/>
    <s v="Sector Gobierno, seguridad y convivencia"/>
    <s v="Informacion validada por la entidad"/>
    <n v="55584266000"/>
    <n v="68624858404.483597"/>
    <n v="2"/>
    <s v="Derecho a la ciudad"/>
    <n v="30"/>
    <s v="Amor por Bogotá"/>
    <n v="601"/>
    <s v="Creación del Centro del Bicentenario: memoria, paz y reconciliación"/>
    <n v="3479600000"/>
    <n v="4295946937.6503267"/>
  </r>
  <r>
    <n v="3"/>
    <s v="Bogotá positiva: para vivir mejor"/>
    <x v="3"/>
    <n v="110"/>
    <s v="Secretaría Distrital de Gobierno"/>
    <n v="1"/>
    <s v="Administración central"/>
    <n v="86"/>
    <s v="Sector Gobierno, seguridad y convivencia"/>
    <s v="Informacion validada por la entidad"/>
    <n v="55584266000"/>
    <n v="68624858404.483597"/>
    <n v="2"/>
    <s v="Derecho a la ciudad"/>
    <n v="31"/>
    <s v="Bogotá responsable ante el riesgo y las emergencias"/>
    <n v="428"/>
    <s v="Dirección, control y supervisión del sistema integrado de seguridad y emergencias - NUSE 123 del Distrito Capital"/>
    <n v="1090000000"/>
    <n v="1345724267.7430899"/>
  </r>
  <r>
    <n v="3"/>
    <s v="Bogotá positiva: para vivir mejor"/>
    <x v="3"/>
    <n v="110"/>
    <s v="Secretaría Distrital de Gobierno"/>
    <n v="1"/>
    <s v="Administración central"/>
    <n v="86"/>
    <s v="Sector Gobierno, seguridad y convivencia"/>
    <s v="Informacion validada por la entidad"/>
    <n v="55584266000"/>
    <n v="68624858404.483597"/>
    <n v="5"/>
    <s v="Descentralización"/>
    <n v="40"/>
    <s v="Gestión distrital con enfoque territorial"/>
    <n v="280"/>
    <s v="Articulación distrital y fortalecimiento local de la convivencia y la seguridad ciudadana"/>
    <n v="760000000"/>
    <n v="938303159.16031957"/>
  </r>
  <r>
    <n v="3"/>
    <s v="Bogotá positiva: para vivir mejor"/>
    <x v="3"/>
    <n v="110"/>
    <s v="Secretaría Distrital de Gobierno"/>
    <n v="1"/>
    <s v="Administración central"/>
    <n v="86"/>
    <s v="Sector Gobierno, seguridad y convivencia"/>
    <s v="Informacion validada por la entidad"/>
    <n v="55584266000"/>
    <n v="68624858404.483597"/>
    <n v="5"/>
    <s v="Descentralización"/>
    <n v="41"/>
    <s v="Localidades efectivas"/>
    <n v="362"/>
    <s v="Fortalecimiento de la gobernabilidad local"/>
    <n v="4000000000"/>
    <n v="4938437679.7911558"/>
  </r>
  <r>
    <n v="3"/>
    <s v="Bogotá positiva: para vivir mejor"/>
    <x v="3"/>
    <n v="110"/>
    <s v="Secretaría Distrital de Gobierno"/>
    <n v="1"/>
    <s v="Administración central"/>
    <n v="86"/>
    <s v="Sector Gobierno, seguridad y convivencia"/>
    <s v="Informacion validada por la entidad"/>
    <n v="55584266000"/>
    <n v="68624858404.483597"/>
    <n v="5"/>
    <s v="Descentralización"/>
    <n v="41"/>
    <s v="Localidades efectivas"/>
    <n v="642"/>
    <s v="Modernización de la infraestructura física de las sedes administrativas locales"/>
    <n v="2500000000"/>
    <n v="3086523549.869472"/>
  </r>
  <r>
    <n v="3"/>
    <s v="Bogotá positiva: para vivir mejor"/>
    <x v="3"/>
    <n v="110"/>
    <s v="Secretaría Distrital de Gobierno"/>
    <n v="1"/>
    <s v="Administración central"/>
    <n v="86"/>
    <s v="Sector Gobierno, seguridad y convivencia"/>
    <s v="Informacion validada por la entidad"/>
    <n v="55584266000"/>
    <n v="68624858404.483597"/>
    <n v="6"/>
    <s v="Gestión pública efectiva y transparente"/>
    <n v="44"/>
    <s v="Ciudad digital"/>
    <n v="597"/>
    <s v="Fortalecimiento y mejoramiento de la infraestructura de tecnología de información y de comunicaciones"/>
    <n v="4012266000"/>
    <n v="4953581398.9362345"/>
  </r>
  <r>
    <n v="3"/>
    <s v="Bogotá positiva: para vivir mejor"/>
    <x v="3"/>
    <n v="110"/>
    <s v="Secretaría Distrital de Gobierno"/>
    <n v="1"/>
    <s v="Administración central"/>
    <n v="86"/>
    <s v="Sector Gobierno, seguridad y convivencia"/>
    <s v="Informacion validada por la entidad"/>
    <n v="55584266000"/>
    <n v="68624858404.483597"/>
    <n v="6"/>
    <s v="Gestión pública efectiva y transparente"/>
    <n v="49"/>
    <s v="Desarrollo institucional integral"/>
    <n v="286"/>
    <s v="Consolidación del sistema unificado de información sobre las relaciones políticas estratégicas del gobierno distrital"/>
    <n v="1600000000"/>
    <n v="1975375071.9164622"/>
  </r>
  <r>
    <n v="3"/>
    <s v="Bogotá positiva: para vivir mejor"/>
    <x v="3"/>
    <n v="110"/>
    <s v="Secretaría Distrital de Gobierno"/>
    <n v="1"/>
    <s v="Administración central"/>
    <n v="86"/>
    <s v="Sector Gobierno, seguridad y convivencia"/>
    <s v="Informacion validada por la entidad"/>
    <n v="55584266000"/>
    <n v="68624858404.483597"/>
    <n v="6"/>
    <s v="Gestión pública efectiva y transparente"/>
    <n v="49"/>
    <s v="Desarrollo institucional integral"/>
    <n v="7089"/>
    <s v="Apoyo institucional para aumentar la eficiencia en la gestión del sector gobierno"/>
    <n v="6800000000"/>
    <n v="8395344055.6449633"/>
  </r>
  <r>
    <n v="3"/>
    <s v="Bogotá positiva: para vivir mejor"/>
    <x v="3"/>
    <n v="111"/>
    <s v="Secretaría Distrital de Hacienda"/>
    <n v="1"/>
    <s v="Administración central"/>
    <n v="87"/>
    <s v="Sector Hacienda"/>
    <s v="Informacion validada por la entidad"/>
    <n v="46845042000"/>
    <n v="57835330131.049805"/>
    <n v="6"/>
    <s v="Gestión pública efectiva y transparente"/>
    <n v="45"/>
    <s v="Comunicación al servicio de todas y todos"/>
    <n v="395"/>
    <s v="Comunicación al servicio de los ciudadanos"/>
    <n v="1113000000"/>
    <n v="1374120284.4018891"/>
  </r>
  <r>
    <n v="3"/>
    <s v="Bogotá positiva: para vivir mejor"/>
    <x v="3"/>
    <n v="111"/>
    <s v="Secretaría Distrital de Hacienda"/>
    <n v="1"/>
    <s v="Administración central"/>
    <n v="87"/>
    <s v="Sector Hacienda"/>
    <s v="Informacion validada por la entidad"/>
    <n v="46845042000"/>
    <n v="57835330131.049805"/>
    <n v="6"/>
    <s v="Gestión pública efectiva y transparente"/>
    <n v="49"/>
    <s v="Desarrollo institucional integral"/>
    <n v="172"/>
    <s v="Fortalecimiento del sistema de gestión del Concejo de Bogotá D. C."/>
    <n v="3345000000"/>
    <n v="4129768509.7253542"/>
  </r>
  <r>
    <n v="3"/>
    <s v="Bogotá positiva: para vivir mejor"/>
    <x v="3"/>
    <n v="111"/>
    <s v="Secretaría Distrital de Hacienda"/>
    <n v="1"/>
    <s v="Administración central"/>
    <n v="87"/>
    <s v="Sector Hacienda"/>
    <s v="Informacion validada por la entidad"/>
    <n v="46845042000"/>
    <n v="57835330131.049805"/>
    <n v="6"/>
    <s v="Gestión pública efectiva y transparente"/>
    <n v="49"/>
    <s v="Desarrollo institucional integral"/>
    <n v="350"/>
    <s v="Implementación de un modelo de desarrollo organizacional en la SHD y el CAD"/>
    <n v="12431866000"/>
    <n v="15348498871.128639"/>
  </r>
  <r>
    <n v="3"/>
    <s v="Bogotá positiva: para vivir mejor"/>
    <x v="3"/>
    <n v="111"/>
    <s v="Secretaría Distrital de Hacienda"/>
    <n v="1"/>
    <s v="Administración central"/>
    <n v="87"/>
    <s v="Sector Hacienda"/>
    <s v="Informacion validada por la entidad"/>
    <n v="46845042000"/>
    <n v="57835330131.049805"/>
    <n v="6"/>
    <s v="Gestión pública efectiva y transparente"/>
    <n v="49"/>
    <s v="Desarrollo institucional integral"/>
    <n v="579"/>
    <s v="Consolidación del sistema integral de gestión hacendaria"/>
    <n v="489026000"/>
    <n v="603756106.19938743"/>
  </r>
  <r>
    <n v="3"/>
    <s v="Bogotá positiva: para vivir mejor"/>
    <x v="3"/>
    <n v="111"/>
    <s v="Secretaría Distrital de Hacienda"/>
    <n v="1"/>
    <s v="Administración central"/>
    <n v="87"/>
    <s v="Sector Hacienda"/>
    <s v="Informacion validada por la entidad"/>
    <n v="46845042000"/>
    <n v="57835330131.049805"/>
    <n v="7"/>
    <s v="Finanzas sostenibles"/>
    <n v="51"/>
    <s v="Optimización de los ingresos distritales"/>
    <n v="351"/>
    <s v="Gestión de ingresos y antievasión"/>
    <n v="8416688000"/>
    <n v="10391322289.561516"/>
  </r>
  <r>
    <n v="3"/>
    <s v="Bogotá positiva: para vivir mejor"/>
    <x v="3"/>
    <n v="111"/>
    <s v="Secretaría Distrital de Hacienda"/>
    <n v="1"/>
    <s v="Administración central"/>
    <n v="87"/>
    <s v="Sector Hacienda"/>
    <s v="Informacion validada por la entidad"/>
    <n v="46845042000"/>
    <n v="57835330131.049805"/>
    <n v="7"/>
    <s v="Finanzas sostenibles"/>
    <n v="51"/>
    <s v="Optimización de los ingresos distritales"/>
    <n v="7199"/>
    <s v="Fortalecimiento de la cultura tributaria y servicio al contribuyente"/>
    <n v="10059251000"/>
    <n v="12419246042.219217"/>
  </r>
  <r>
    <n v="3"/>
    <s v="Bogotá positiva: para vivir mejor"/>
    <x v="3"/>
    <n v="111"/>
    <s v="Secretaría Distrital de Hacienda"/>
    <n v="1"/>
    <s v="Administración central"/>
    <n v="87"/>
    <s v="Sector Hacienda"/>
    <s v="Informacion validada por la entidad"/>
    <n v="46845042000"/>
    <n v="57835330131.049805"/>
    <n v="7"/>
    <s v="Finanzas sostenibles"/>
    <n v="52"/>
    <s v="Gestión fiscal responsable e innovadora"/>
    <n v="169"/>
    <s v="Coordinación de inversiones de banca multilateral, y apoyo a proyectos de impacto distrital"/>
    <n v="1076000000"/>
    <n v="1328439735.8638208"/>
  </r>
  <r>
    <n v="3"/>
    <s v="Bogotá positiva: para vivir mejor"/>
    <x v="3"/>
    <n v="111"/>
    <s v="Secretaría Distrital de Hacienda"/>
    <n v="1"/>
    <s v="Administración central"/>
    <n v="87"/>
    <s v="Sector Hacienda"/>
    <s v="Informacion validada por la entidad"/>
    <n v="46845042000"/>
    <n v="57835330131.049805"/>
    <n v="7"/>
    <s v="Finanzas sostenibles"/>
    <n v="52"/>
    <s v="Gestión fiscal responsable e innovadora"/>
    <n v="410"/>
    <s v="Diseño y desarrollo de estudios económicos y fiscales para la sostenibilidad de las finanzas distritales"/>
    <n v="139000000"/>
    <n v="171610709.37274268"/>
  </r>
  <r>
    <n v="3"/>
    <s v="Bogotá positiva: para vivir mejor"/>
    <x v="3"/>
    <n v="111"/>
    <s v="Secretaría Distrital de Hacienda"/>
    <n v="1"/>
    <s v="Administración central"/>
    <n v="87"/>
    <s v="Sector Hacienda"/>
    <s v="Informacion validada por la entidad"/>
    <n v="46845042000"/>
    <n v="57835330131.049805"/>
    <n v="7"/>
    <s v="Finanzas sostenibles"/>
    <n v="52"/>
    <s v="Gestión fiscal responsable e innovadora"/>
    <n v="580"/>
    <s v="Tecnologías de información y comunicación (TIC) para las finanzas distritales"/>
    <n v="9775211000"/>
    <n v="12068567582.577244"/>
  </r>
  <r>
    <n v="3"/>
    <s v="Bogotá positiva: para vivir mejor"/>
    <x v="3"/>
    <n v="112"/>
    <s v="Secretaría de Educación del Distrito"/>
    <n v="1"/>
    <s v="Administración central"/>
    <n v="90"/>
    <s v="Sector Educación"/>
    <s v="Informacion validada por la entidad"/>
    <n v="2302594723000"/>
    <n v="2842805135337.8696"/>
    <n v="1"/>
    <s v="Ciudad de derechos"/>
    <n v="4"/>
    <s v="Bogotá bien alimentada"/>
    <n v="7361"/>
    <s v="Alimentación escolar en los colegios oficiales del Distrito Capital"/>
    <n v="179281024000"/>
    <n v="221342041048.28564"/>
  </r>
  <r>
    <n v="3"/>
    <s v="Bogotá positiva: para vivir mejor"/>
    <x v="3"/>
    <n v="112"/>
    <s v="Secretaría de Educación del Distrito"/>
    <n v="1"/>
    <s v="Administración central"/>
    <n v="90"/>
    <s v="Sector Educación"/>
    <s v="Informacion validada por la entidad"/>
    <n v="2302594723000"/>
    <n v="2842805135337.8696"/>
    <n v="1"/>
    <s v="Ciudad de derechos"/>
    <n v="6"/>
    <s v="Educación de calidad y pertinencia para vivir mejor"/>
    <n v="195"/>
    <s v="Evaluación e incentivos económicos para promover la calidad de la educación en los colegios oficiales del Distrito"/>
    <n v="3455000000"/>
    <n v="4265575545.919611"/>
  </r>
  <r>
    <n v="3"/>
    <s v="Bogotá positiva: para vivir mejor"/>
    <x v="3"/>
    <n v="112"/>
    <s v="Secretaría de Educación del Distrito"/>
    <n v="1"/>
    <s v="Administración central"/>
    <n v="90"/>
    <s v="Sector Educación"/>
    <s v="Informacion validada por la entidad"/>
    <n v="2302594723000"/>
    <n v="2842805135337.8696"/>
    <n v="1"/>
    <s v="Ciudad de derechos"/>
    <n v="6"/>
    <s v="Educación de calidad y pertinencia para vivir mejor"/>
    <n v="273"/>
    <s v="Cualificación profesional y ampliación del horizonte cultural de docentes, coordinadores y rectores de los colegios oficiales"/>
    <n v="4995000000"/>
    <n v="6166874052.639205"/>
  </r>
  <r>
    <n v="3"/>
    <s v="Bogotá positiva: para vivir mejor"/>
    <x v="3"/>
    <n v="112"/>
    <s v="Secretaría de Educación del Distrito"/>
    <n v="1"/>
    <s v="Administración central"/>
    <n v="90"/>
    <s v="Sector Educación"/>
    <s v="Informacion validada por la entidad"/>
    <n v="2302594723000"/>
    <n v="2842805135337.8696"/>
    <n v="1"/>
    <s v="Ciudad de derechos"/>
    <n v="6"/>
    <s v="Educación de calidad y pertinencia para vivir mejor"/>
    <n v="552"/>
    <s v="Transformación pedagógica para la calidad de la educación del sistema educativo oficial"/>
    <n v="17584365000"/>
    <n v="21709822672.800201"/>
  </r>
  <r>
    <n v="3"/>
    <s v="Bogotá positiva: para vivir mejor"/>
    <x v="3"/>
    <n v="112"/>
    <s v="Secretaría de Educación del Distrito"/>
    <n v="1"/>
    <s v="Administración central"/>
    <n v="90"/>
    <s v="Sector Educación"/>
    <s v="Informacion validada por la entidad"/>
    <n v="2302594723000"/>
    <n v="2842805135337.8696"/>
    <n v="1"/>
    <s v="Ciudad de derechos"/>
    <n v="6"/>
    <s v="Educación de calidad y pertinencia para vivir mejor"/>
    <n v="650"/>
    <s v="Fomento del conocimiento en ciencia y tecnología de la comunidad educativa del Distrito Capital para incrementar su competitividad"/>
    <n v="12326000000"/>
    <n v="15217795710.276445"/>
  </r>
  <r>
    <n v="3"/>
    <s v="Bogotá positiva: para vivir mejor"/>
    <x v="3"/>
    <n v="112"/>
    <s v="Secretaría de Educación del Distrito"/>
    <n v="1"/>
    <s v="Administración central"/>
    <n v="90"/>
    <s v="Sector Educación"/>
    <s v="Informacion validada por la entidad"/>
    <n v="2302594723000"/>
    <n v="2842805135337.8696"/>
    <n v="1"/>
    <s v="Ciudad de derechos"/>
    <n v="6"/>
    <s v="Educación de calidad y pertinencia para vivir mejor"/>
    <n v="1121"/>
    <s v="Administración de la Red de Participación Educativa de Bogotá - REDP"/>
    <n v="32308918000"/>
    <n v="39888894511.120667"/>
  </r>
  <r>
    <n v="3"/>
    <s v="Bogotá positiva: para vivir mejor"/>
    <x v="3"/>
    <n v="112"/>
    <s v="Secretaría de Educación del Distrito"/>
    <n v="1"/>
    <s v="Administración central"/>
    <n v="90"/>
    <s v="Sector Educación"/>
    <s v="Informacion validada por la entidad"/>
    <n v="2302594723000"/>
    <n v="2842805135337.8696"/>
    <n v="1"/>
    <s v="Ciudad de derechos"/>
    <n v="6"/>
    <s v="Educación de calidad y pertinencia para vivir mejor"/>
    <n v="7369"/>
    <s v="Fortalecimiento de la Red Distrital de Bibliotecas de Bogotá - Biblored"/>
    <n v="17510000000"/>
    <n v="21618010943.285782"/>
  </r>
  <r>
    <n v="3"/>
    <s v="Bogotá positiva: para vivir mejor"/>
    <x v="3"/>
    <n v="112"/>
    <s v="Secretaría de Educación del Distrito"/>
    <n v="1"/>
    <s v="Administración central"/>
    <n v="90"/>
    <s v="Sector Educación"/>
    <s v="Informacion validada por la entidad"/>
    <n v="2302594723000"/>
    <n v="2842805135337.8696"/>
    <n v="1"/>
    <s v="Ciudad de derechos"/>
    <n v="7"/>
    <s v="Acceso y permanencia a la educación para todas y todos"/>
    <n v="178"/>
    <s v="Gestión del proceso de matricula del sistema educativo oficial de Bogotá"/>
    <n v="1880000000"/>
    <n v="2321065709.5018425"/>
  </r>
  <r>
    <n v="3"/>
    <s v="Bogotá positiva: para vivir mejor"/>
    <x v="3"/>
    <n v="112"/>
    <s v="Secretaría de Educación del Distrito"/>
    <n v="1"/>
    <s v="Administración central"/>
    <n v="90"/>
    <s v="Sector Educación"/>
    <s v="Informacion validada por la entidad"/>
    <n v="2302594723000"/>
    <n v="2842805135337.8696"/>
    <n v="1"/>
    <s v="Ciudad de derechos"/>
    <n v="7"/>
    <s v="Acceso y permanencia a la educación para todas y todos"/>
    <n v="200"/>
    <s v="Fortalecimiento de la gestión institucional de la Secretaría de Educación Distrital"/>
    <n v="6851000000"/>
    <n v="8458309136.0623007"/>
  </r>
  <r>
    <n v="3"/>
    <s v="Bogotá positiva: para vivir mejor"/>
    <x v="3"/>
    <n v="112"/>
    <s v="Secretaría de Educación del Distrito"/>
    <n v="1"/>
    <s v="Administración central"/>
    <n v="90"/>
    <s v="Sector Educación"/>
    <s v="Informacion validada por la entidad"/>
    <n v="2302594723000"/>
    <n v="2842805135337.8696"/>
    <n v="1"/>
    <s v="Ciudad de derechos"/>
    <n v="7"/>
    <s v="Acceso y permanencia a la educación para todas y todos"/>
    <n v="290"/>
    <s v="Jóvenes con mejor educación media y mayores oportunidades en educación superior"/>
    <n v="28333000000"/>
    <n v="34980188695.380699"/>
  </r>
  <r>
    <n v="3"/>
    <s v="Bogotá positiva: para vivir mejor"/>
    <x v="3"/>
    <n v="112"/>
    <s v="Secretaría de Educación del Distrito"/>
    <n v="1"/>
    <s v="Administración central"/>
    <n v="90"/>
    <s v="Sector Educación"/>
    <s v="Informacion validada por la entidad"/>
    <n v="2302594723000"/>
    <n v="2842805135337.8696"/>
    <n v="1"/>
    <s v="Ciudad de derechos"/>
    <n v="7"/>
    <s v="Acceso y permanencia a la educación para todas y todos"/>
    <n v="396"/>
    <s v="Gratuidad total en el sistema educativo oficial del Distrito Capital"/>
    <n v="76135000000"/>
    <n v="93996988187.724899"/>
  </r>
  <r>
    <n v="3"/>
    <s v="Bogotá positiva: para vivir mejor"/>
    <x v="3"/>
    <n v="112"/>
    <s v="Secretaría de Educación del Distrito"/>
    <n v="1"/>
    <s v="Administración central"/>
    <n v="90"/>
    <s v="Sector Educación"/>
    <s v="Informacion validada por la entidad"/>
    <n v="2302594723000"/>
    <n v="2842805135337.8696"/>
    <n v="1"/>
    <s v="Ciudad de derechos"/>
    <n v="7"/>
    <s v="Acceso y permanencia a la educación para todas y todos"/>
    <n v="557"/>
    <s v="Apoyo a estudiantes de los colegios oficiales de Bogotá"/>
    <n v="65013000000"/>
    <n v="80265662219.065613"/>
  </r>
  <r>
    <n v="3"/>
    <s v="Bogotá positiva: para vivir mejor"/>
    <x v="3"/>
    <n v="112"/>
    <s v="Secretaría de Educación del Distrito"/>
    <n v="1"/>
    <s v="Administración central"/>
    <n v="90"/>
    <s v="Sector Educación"/>
    <s v="Informacion validada por la entidad"/>
    <n v="2302594723000"/>
    <n v="2842805135337.8696"/>
    <n v="1"/>
    <s v="Ciudad de derechos"/>
    <n v="7"/>
    <s v="Acceso y permanencia a la educación para todas y todos"/>
    <n v="4232"/>
    <s v="Nómina de colegios oficiales del Distrito Capital y bienestar de su recurso humano"/>
    <n v="1185181000000"/>
    <n v="1463235626943.1404"/>
  </r>
  <r>
    <n v="3"/>
    <s v="Bogotá positiva: para vivir mejor"/>
    <x v="3"/>
    <n v="112"/>
    <s v="Secretaría de Educación del Distrito"/>
    <n v="1"/>
    <s v="Administración central"/>
    <n v="90"/>
    <s v="Sector Educación"/>
    <s v="Informacion validada por la entidad"/>
    <n v="2302594723000"/>
    <n v="2842805135337.8696"/>
    <n v="1"/>
    <s v="Ciudad de derechos"/>
    <n v="7"/>
    <s v="Acceso y permanencia a la educación para todas y todos"/>
    <n v="4248"/>
    <s v="Subsidios a la demanda educativa"/>
    <n v="224595000000"/>
    <n v="277287102673.17365"/>
  </r>
  <r>
    <n v="3"/>
    <s v="Bogotá positiva: para vivir mejor"/>
    <x v="3"/>
    <n v="112"/>
    <s v="Secretaría de Educación del Distrito"/>
    <n v="1"/>
    <s v="Administración central"/>
    <n v="90"/>
    <s v="Sector Educación"/>
    <s v="Informacion validada por la entidad"/>
    <n v="2302594723000"/>
    <n v="2842805135337.8696"/>
    <n v="1"/>
    <s v="Ciudad de derechos"/>
    <n v="7"/>
    <s v="Acceso y permanencia a la educación para todas y todos"/>
    <n v="7195"/>
    <s v="Operación de colegios oficiales del Distrito Capital"/>
    <n v="185095000000"/>
    <n v="228520030585.23596"/>
  </r>
  <r>
    <n v="3"/>
    <s v="Bogotá positiva: para vivir mejor"/>
    <x v="3"/>
    <n v="112"/>
    <s v="Secretaría de Educación del Distrito"/>
    <n v="1"/>
    <s v="Administración central"/>
    <n v="90"/>
    <s v="Sector Educación"/>
    <s v="Informacion validada por la entidad"/>
    <n v="2302594723000"/>
    <n v="2842805135337.8696"/>
    <n v="1"/>
    <s v="Ciudad de derechos"/>
    <n v="8"/>
    <s v="Mejoramiento de la infraestructura y dotación de colegios"/>
    <n v="559"/>
    <s v="Dotación de la infraestructura educativa y administrativa de la Secretaría de Educación Distrital"/>
    <n v="75543888000"/>
    <n v="93267195744.280716"/>
  </r>
  <r>
    <n v="3"/>
    <s v="Bogotá positiva: para vivir mejor"/>
    <x v="3"/>
    <n v="112"/>
    <s v="Secretaría de Educación del Distrito"/>
    <n v="1"/>
    <s v="Administración central"/>
    <n v="90"/>
    <s v="Sector Educación"/>
    <s v="Informacion validada por la entidad"/>
    <n v="2302594723000"/>
    <n v="2842805135337.8696"/>
    <n v="1"/>
    <s v="Ciudad de derechos"/>
    <n v="8"/>
    <s v="Mejoramiento de la infraestructura y dotación de colegios"/>
    <n v="563"/>
    <s v="Construcción y conservación de la infraestructura del sector educativo oficial"/>
    <n v="162774552000"/>
    <n v="200962995226.98117"/>
  </r>
  <r>
    <n v="3"/>
    <s v="Bogotá positiva: para vivir mejor"/>
    <x v="3"/>
    <n v="112"/>
    <s v="Secretaría de Educación del Distrito"/>
    <n v="1"/>
    <s v="Administración central"/>
    <n v="90"/>
    <s v="Sector Educación"/>
    <s v="Informacion validada por la entidad"/>
    <n v="2302594723000"/>
    <n v="2842805135337.8696"/>
    <n v="1"/>
    <s v="Ciudad de derechos"/>
    <n v="11"/>
    <s v="Construcción de paz y reconciliación"/>
    <n v="289"/>
    <s v="Promover los derechos humanos, la participación y la convivencia en el sistema educativo oficial"/>
    <n v="10909000000"/>
    <n v="13468354162.21043"/>
  </r>
  <r>
    <n v="3"/>
    <s v="Bogotá positiva: para vivir mejor"/>
    <x v="3"/>
    <n v="112"/>
    <s v="Secretaría de Educación del Distrito"/>
    <n v="1"/>
    <s v="Administración central"/>
    <n v="90"/>
    <s v="Sector Educación"/>
    <s v="Informacion validada por la entidad"/>
    <n v="2302594723000"/>
    <n v="2842805135337.8696"/>
    <n v="1"/>
    <s v="Ciudad de derechos"/>
    <n v="14"/>
    <s v="Toda la vida integralmente protegidos"/>
    <n v="260"/>
    <s v="Inclusión social de la diversidad y atención a población vulnerable en la escuela"/>
    <n v="3128000000"/>
    <n v="3861858265.5966835"/>
  </r>
  <r>
    <n v="3"/>
    <s v="Bogotá positiva: para vivir mejor"/>
    <x v="3"/>
    <n v="112"/>
    <s v="Secretaría de Educación del Distrito"/>
    <n v="1"/>
    <s v="Administración central"/>
    <n v="90"/>
    <s v="Sector Educación"/>
    <s v="Informacion validada por la entidad"/>
    <n v="2302594723000"/>
    <n v="2842805135337.8696"/>
    <n v="6"/>
    <s v="Gestión pública efectiva y transparente"/>
    <n v="45"/>
    <s v="Comunicación al servicio de todas y todos"/>
    <n v="658"/>
    <s v="Gestión de la Información, Divulgación y Comunicaciones de la Secretaría de Educación del Distrito"/>
    <n v="2124000000"/>
    <n v="2622310407.9691038"/>
  </r>
  <r>
    <n v="3"/>
    <s v="Bogotá positiva: para vivir mejor"/>
    <x v="3"/>
    <n v="112"/>
    <s v="Secretaría de Educación del Distrito"/>
    <n v="1"/>
    <s v="Administración central"/>
    <n v="90"/>
    <s v="Sector Educación"/>
    <s v="Informacion validada por la entidad"/>
    <n v="2302594723000"/>
    <n v="2842805135337.8696"/>
    <n v="6"/>
    <s v="Gestión pública efectiva y transparente"/>
    <n v="49"/>
    <s v="Desarrollo institucional integral"/>
    <n v="651"/>
    <s v="Organización de la gestión interinstitucional para la modernización y funcionamiento integral y participativo del sistema educativo distrital"/>
    <n v="7571976000"/>
    <n v="9348432897.2185783"/>
  </r>
  <r>
    <n v="3"/>
    <s v="Bogotá positiva: para vivir mejor"/>
    <x v="3"/>
    <n v="113"/>
    <s v="Secretaría Distrital de Movilidad"/>
    <n v="1"/>
    <s v="Administración central"/>
    <n v="95"/>
    <s v="Sector Movilidad"/>
    <s v="Informacion validada por la entidad"/>
    <n v="206572172000"/>
    <n v="255035949450.27484"/>
    <n v="2"/>
    <s v="Derecho a la ciudad"/>
    <n v="22"/>
    <s v="Sistema Integrado de Transporte Público"/>
    <n v="339"/>
    <s v="Implementación del plan maestro de movilidad para Bogotá"/>
    <n v="31037007000"/>
    <n v="38318581209.185463"/>
  </r>
  <r>
    <n v="3"/>
    <s v="Bogotá positiva: para vivir mejor"/>
    <x v="3"/>
    <n v="113"/>
    <s v="Secretaría Distrital de Movilidad"/>
    <n v="1"/>
    <s v="Administración central"/>
    <n v="95"/>
    <s v="Sector Movilidad"/>
    <s v="Informacion validada por la entidad"/>
    <n v="206572172000"/>
    <n v="255035949450.27484"/>
    <n v="2"/>
    <s v="Derecho a la ciudad"/>
    <n v="24"/>
    <s v="Tráfico eficiente"/>
    <n v="6219"/>
    <s v="Apoyo institucional en convenio con la Policía Nacional"/>
    <n v="24000000000"/>
    <n v="29630626078.746929"/>
  </r>
  <r>
    <n v="3"/>
    <s v="Bogotá positiva: para vivir mejor"/>
    <x v="3"/>
    <n v="113"/>
    <s v="Secretaría Distrital de Movilidad"/>
    <n v="1"/>
    <s v="Administración central"/>
    <n v="95"/>
    <s v="Sector Movilidad"/>
    <s v="Informacion validada por la entidad"/>
    <n v="206572172000"/>
    <n v="255035949450.27484"/>
    <n v="2"/>
    <s v="Derecho a la ciudad"/>
    <n v="24"/>
    <s v="Tráfico eficiente"/>
    <n v="7254"/>
    <s v="Modernización, expansión y mantenimiento del sistema integral de control de tránsito"/>
    <n v="96480633000"/>
    <n v="119115898344.3255"/>
  </r>
  <r>
    <n v="3"/>
    <s v="Bogotá positiva: para vivir mejor"/>
    <x v="3"/>
    <n v="113"/>
    <s v="Secretaría Distrital de Movilidad"/>
    <n v="1"/>
    <s v="Administración central"/>
    <n v="95"/>
    <s v="Sector Movilidad"/>
    <s v="Informacion validada por la entidad"/>
    <n v="206572172000"/>
    <n v="255035949450.27484"/>
    <n v="2"/>
    <s v="Derecho a la ciudad"/>
    <n v="30"/>
    <s v="Amor por Bogotá"/>
    <n v="1165"/>
    <s v="Promoción de la movilidad segura y prevención de la accidentalidad vial"/>
    <n v="10787257000"/>
    <n v="13318049107.597723"/>
  </r>
  <r>
    <n v="3"/>
    <s v="Bogotá positiva: para vivir mejor"/>
    <x v="3"/>
    <n v="113"/>
    <s v="Secretaría Distrital de Movilidad"/>
    <n v="1"/>
    <s v="Administración central"/>
    <n v="95"/>
    <s v="Sector Movilidad"/>
    <s v="Informacion validada por la entidad"/>
    <n v="206572172000"/>
    <n v="255035949450.27484"/>
    <n v="4"/>
    <s v="Participación"/>
    <n v="37"/>
    <s v="Ahora decidimos juntos"/>
    <n v="7253"/>
    <s v="Generar movilidad con seguridad comprometiendo al ciudadano en el conocimiento y cumplimiento de las normas de tránsito"/>
    <n v="5415360000"/>
    <n v="6685854468.4084568"/>
  </r>
  <r>
    <n v="3"/>
    <s v="Bogotá positiva: para vivir mejor"/>
    <x v="3"/>
    <n v="113"/>
    <s v="Secretaría Distrital de Movilidad"/>
    <n v="1"/>
    <s v="Administración central"/>
    <n v="95"/>
    <s v="Sector Movilidad"/>
    <s v="Informacion validada por la entidad"/>
    <n v="206572172000"/>
    <n v="255035949450.27484"/>
    <n v="6"/>
    <s v="Gestión pública efectiva y transparente"/>
    <n v="43"/>
    <s v="Servicios más cerca del ciudadano"/>
    <n v="348"/>
    <s v="Fortalecimiento a los servicios concesionados"/>
    <n v="8267258000"/>
    <n v="10206834603.938715"/>
  </r>
  <r>
    <n v="3"/>
    <s v="Bogotá positiva: para vivir mejor"/>
    <x v="3"/>
    <n v="113"/>
    <s v="Secretaría Distrital de Movilidad"/>
    <n v="1"/>
    <s v="Administración central"/>
    <n v="95"/>
    <s v="Sector Movilidad"/>
    <s v="Informacion validada por la entidad"/>
    <n v="206572172000"/>
    <n v="255035949450.27484"/>
    <n v="6"/>
    <s v="Gestión pública efectiva y transparente"/>
    <n v="45"/>
    <s v="Comunicación al servicio de todas y todos"/>
    <n v="585"/>
    <s v="Sistema distrital de información para la movilidad"/>
    <n v="3314976000"/>
    <n v="4092700596.5008411"/>
  </r>
  <r>
    <n v="3"/>
    <s v="Bogotá positiva: para vivir mejor"/>
    <x v="3"/>
    <n v="113"/>
    <s v="Secretaría Distrital de Movilidad"/>
    <n v="1"/>
    <s v="Administración central"/>
    <n v="95"/>
    <s v="Sector Movilidad"/>
    <s v="Informacion validada por la entidad"/>
    <n v="206572172000"/>
    <n v="255035949450.27484"/>
    <n v="6"/>
    <s v="Gestión pública efectiva y transparente"/>
    <n v="49"/>
    <s v="Desarrollo institucional integral"/>
    <n v="6094"/>
    <s v="Fortalecimiento institucional"/>
    <n v="13066396000"/>
    <n v="16131895586.368111"/>
  </r>
  <r>
    <n v="3"/>
    <s v="Bogotá positiva: para vivir mejor"/>
    <x v="3"/>
    <n v="113"/>
    <s v="Secretaría Distrital de Movilidad"/>
    <n v="1"/>
    <s v="Administración central"/>
    <n v="95"/>
    <s v="Sector Movilidad"/>
    <s v="Informacion validada por la entidad"/>
    <n v="206572172000"/>
    <n v="255035949450.27484"/>
    <n v="7"/>
    <s v="Finanzas sostenibles"/>
    <n v="51"/>
    <s v="Optimización de los ingresos distritales"/>
    <n v="7132"/>
    <s v="Sustanciación de procesos, recaudo y cobro de la cartera"/>
    <n v="14203285000"/>
    <n v="17535509455.203133"/>
  </r>
  <r>
    <n v="3"/>
    <s v="Bogotá positiva: para vivir mejor"/>
    <x v="3"/>
    <n v="117"/>
    <s v="Secretaría Distrital de Desarrollo Económico"/>
    <n v="1"/>
    <s v="Administración central"/>
    <n v="89"/>
    <s v="Sector Desarrollo económico, industria y turismo"/>
    <s v="Informacion validada por la entidad"/>
    <n v="51849440000"/>
    <n v="64013807043.017685"/>
    <n v="1"/>
    <s v="Ciudad de derechos"/>
    <n v="4"/>
    <s v="Bogotá bien alimentada"/>
    <n v="442"/>
    <s v="Implementación del Plan Maestro de Abastecimiento de Alimentos y Seguridad Alimentaría de Bogota, D. C., PMASAB"/>
    <n v="8950000000"/>
    <n v="11049754308.532709"/>
  </r>
  <r>
    <n v="3"/>
    <s v="Bogotá positiva: para vivir mejor"/>
    <x v="3"/>
    <n v="117"/>
    <s v="Secretaría Distrital de Desarrollo Económico"/>
    <n v="1"/>
    <s v="Administración central"/>
    <n v="89"/>
    <s v="Sector Desarrollo económico, industria y turismo"/>
    <s v="Informacion validada por la entidad"/>
    <n v="51849440000"/>
    <n v="64013807043.017685"/>
    <n v="2"/>
    <s v="Derecho a la ciudad"/>
    <n v="21"/>
    <s v="Bogotá rural"/>
    <n v="462"/>
    <s v="Fortalecimiento de la economía campesina en la ruralidad del Distrito Capital"/>
    <n v="4000000000"/>
    <n v="4938437679.7911558"/>
  </r>
  <r>
    <n v="3"/>
    <s v="Bogotá positiva: para vivir mejor"/>
    <x v="3"/>
    <n v="117"/>
    <s v="Secretaría Distrital de Desarrollo Económico"/>
    <n v="1"/>
    <s v="Administración central"/>
    <n v="89"/>
    <s v="Sector Desarrollo económico, industria y turismo"/>
    <s v="Informacion validada por la entidad"/>
    <n v="51849440000"/>
    <n v="64013807043.017685"/>
    <n v="3"/>
    <s v="Ciudad global"/>
    <n v="33"/>
    <s v="Fomento para el desarrollo económico"/>
    <n v="411"/>
    <s v="Apoyo a iniciativas de desarrollo empresarial y formación para el trabajo"/>
    <n v="8000000000"/>
    <n v="9876875359.5823116"/>
  </r>
  <r>
    <n v="3"/>
    <s v="Bogotá positiva: para vivir mejor"/>
    <x v="3"/>
    <n v="117"/>
    <s v="Secretaría Distrital de Desarrollo Económico"/>
    <n v="1"/>
    <s v="Administración central"/>
    <n v="89"/>
    <s v="Sector Desarrollo económico, industria y turismo"/>
    <s v="Informacion validada por la entidad"/>
    <n v="51849440000"/>
    <n v="64013807043.017685"/>
    <n v="3"/>
    <s v="Ciudad global"/>
    <n v="33"/>
    <s v="Fomento para el desarrollo económico"/>
    <n v="438"/>
    <s v="Estudios, incentivos y acciones regulatorias para el desarrollo económico de la ciudad y la región"/>
    <n v="3849440000"/>
    <n v="4752554885.5238161"/>
  </r>
  <r>
    <n v="3"/>
    <s v="Bogotá positiva: para vivir mejor"/>
    <x v="3"/>
    <n v="117"/>
    <s v="Secretaría Distrital de Desarrollo Económico"/>
    <n v="1"/>
    <s v="Administración central"/>
    <n v="89"/>
    <s v="Sector Desarrollo económico, industria y turismo"/>
    <s v="Informacion validada por la entidad"/>
    <n v="51849440000"/>
    <n v="64013807043.017685"/>
    <n v="3"/>
    <s v="Ciudad global"/>
    <n v="33"/>
    <s v="Fomento para el desarrollo económico"/>
    <n v="529"/>
    <s v="Promoción de oportunidades de vinculación al primer empleo"/>
    <n v="1000000000"/>
    <n v="1234609419.947789"/>
  </r>
  <r>
    <n v="3"/>
    <s v="Bogotá positiva: para vivir mejor"/>
    <x v="3"/>
    <n v="117"/>
    <s v="Secretaría Distrital de Desarrollo Económico"/>
    <n v="1"/>
    <s v="Administración central"/>
    <n v="89"/>
    <s v="Sector Desarrollo económico, industria y turismo"/>
    <s v="Informacion validada por la entidad"/>
    <n v="51849440000"/>
    <n v="64013807043.017685"/>
    <n v="3"/>
    <s v="Ciudad global"/>
    <n v="33"/>
    <s v="Fomento para el desarrollo económico"/>
    <n v="530"/>
    <s v="Banca capital"/>
    <n v="16000000000"/>
    <n v="19753750719.164623"/>
  </r>
  <r>
    <n v="3"/>
    <s v="Bogotá positiva: para vivir mejor"/>
    <x v="3"/>
    <n v="117"/>
    <s v="Secretaría Distrital de Desarrollo Económico"/>
    <n v="1"/>
    <s v="Administración central"/>
    <n v="89"/>
    <s v="Sector Desarrollo económico, industria y turismo"/>
    <s v="Informacion validada por la entidad"/>
    <n v="51849440000"/>
    <n v="64013807043.017685"/>
    <n v="3"/>
    <s v="Ciudad global"/>
    <n v="34"/>
    <s v="Bogotá sociedad del conocimiento"/>
    <n v="525"/>
    <s v="Desarrollo tecnológico sostenible e innovación y modernización de las actividades productivas"/>
    <n v="1550000000"/>
    <n v="1913644600.9190726"/>
  </r>
  <r>
    <n v="3"/>
    <s v="Bogotá positiva: para vivir mejor"/>
    <x v="3"/>
    <n v="117"/>
    <s v="Secretaría Distrital de Desarrollo Económico"/>
    <n v="1"/>
    <s v="Administración central"/>
    <n v="89"/>
    <s v="Sector Desarrollo económico, industria y turismo"/>
    <s v="Informacion validada por la entidad"/>
    <n v="51849440000"/>
    <n v="64013807043.017685"/>
    <n v="3"/>
    <s v="Ciudad global"/>
    <n v="35"/>
    <s v="Bogotá competitiva e internacional"/>
    <n v="521"/>
    <s v="Ampliación, promoción y mejoramiento de la oferta exportable"/>
    <n v="800000000"/>
    <n v="987687535.95823109"/>
  </r>
  <r>
    <n v="3"/>
    <s v="Bogotá positiva: para vivir mejor"/>
    <x v="3"/>
    <n v="117"/>
    <s v="Secretaría Distrital de Desarrollo Económico"/>
    <n v="1"/>
    <s v="Administración central"/>
    <n v="89"/>
    <s v="Sector Desarrollo económico, industria y turismo"/>
    <s v="Informacion validada por la entidad"/>
    <n v="51849440000"/>
    <n v="64013807043.017685"/>
    <n v="3"/>
    <s v="Ciudad global"/>
    <n v="35"/>
    <s v="Bogotá competitiva e internacional"/>
    <n v="526"/>
    <s v="Idioma extranjero para población en edad de trabajar"/>
    <n v="1000000000"/>
    <n v="1234609419.947789"/>
  </r>
  <r>
    <n v="3"/>
    <s v="Bogotá positiva: para vivir mejor"/>
    <x v="3"/>
    <n v="117"/>
    <s v="Secretaría Distrital de Desarrollo Económico"/>
    <n v="1"/>
    <s v="Administración central"/>
    <n v="89"/>
    <s v="Sector Desarrollo económico, industria y turismo"/>
    <s v="Informacion validada por la entidad"/>
    <n v="51849440000"/>
    <n v="64013807043.017685"/>
    <n v="5"/>
    <s v="Descentralización"/>
    <n v="40"/>
    <s v="Gestión distrital con enfoque territorial"/>
    <n v="492"/>
    <s v="Desarrollo económico local"/>
    <n v="2000000000"/>
    <n v="2469218839.8955779"/>
  </r>
  <r>
    <n v="3"/>
    <s v="Bogotá positiva: para vivir mejor"/>
    <x v="3"/>
    <n v="117"/>
    <s v="Secretaría Distrital de Desarrollo Económico"/>
    <n v="1"/>
    <s v="Administración central"/>
    <n v="89"/>
    <s v="Sector Desarrollo económico, industria y turismo"/>
    <s v="Informacion validada por la entidad"/>
    <n v="51849440000"/>
    <n v="64013807043.017685"/>
    <n v="6"/>
    <s v="Gestión pública efectiva y transparente"/>
    <n v="49"/>
    <s v="Desarrollo institucional integral"/>
    <n v="429"/>
    <s v="Fortalecimiento institucional"/>
    <n v="4700000000"/>
    <n v="5802664273.7546062"/>
  </r>
  <r>
    <n v="3"/>
    <s v="Bogotá positiva: para vivir mejor"/>
    <x v="3"/>
    <n v="118"/>
    <s v="Secretaría Distrital del Hábitat"/>
    <n v="1"/>
    <s v="Administración central"/>
    <n v="96"/>
    <s v="Sector Hábitat"/>
    <s v="Informacion validada por la entidad"/>
    <n v="67245000000"/>
    <n v="83021310444.389053"/>
    <n v="1"/>
    <s v="Ciudad de derechos"/>
    <n v="9"/>
    <s v="Derecho a un techo"/>
    <n v="487"/>
    <s v="Acciones y soluciones integrales de vivienda de interés social y prioritario"/>
    <n v="565000000"/>
    <n v="697554322.27050066"/>
  </r>
  <r>
    <n v="3"/>
    <s v="Bogotá positiva: para vivir mejor"/>
    <x v="3"/>
    <n v="118"/>
    <s v="Secretaría Distrital del Hábitat"/>
    <n v="1"/>
    <s v="Administración central"/>
    <n v="96"/>
    <s v="Sector Hábitat"/>
    <s v="Informacion validada por la entidad"/>
    <n v="67245000000"/>
    <n v="83021310444.389053"/>
    <n v="1"/>
    <s v="Ciudad de derechos"/>
    <n v="9"/>
    <s v="Derecho a un techo"/>
    <n v="644"/>
    <s v="Soluciones de vivienda para población en situación de desplazamiento"/>
    <n v="13792000000"/>
    <n v="17027733119.919901"/>
  </r>
  <r>
    <n v="3"/>
    <s v="Bogotá positiva: para vivir mejor"/>
    <x v="3"/>
    <n v="118"/>
    <s v="Secretaría Distrital del Hábitat"/>
    <n v="1"/>
    <s v="Administración central"/>
    <n v="96"/>
    <s v="Sector Hábitat"/>
    <s v="Informacion validada por la entidad"/>
    <n v="67245000000"/>
    <n v="83021310444.389053"/>
    <n v="2"/>
    <s v="Derecho a la ciudad"/>
    <n v="17"/>
    <s v="Mejoremos el barrio"/>
    <n v="435"/>
    <s v="Procesos integrales para el desarrollo de áreas de origen informal"/>
    <n v="2167400000"/>
    <n v="2675892456.7948375"/>
  </r>
  <r>
    <n v="3"/>
    <s v="Bogotá positiva: para vivir mejor"/>
    <x v="3"/>
    <n v="118"/>
    <s v="Secretaría Distrital del Hábitat"/>
    <n v="1"/>
    <s v="Administración central"/>
    <n v="96"/>
    <s v="Sector Hábitat"/>
    <s v="Informacion validada por la entidad"/>
    <n v="67245000000"/>
    <n v="83021310444.389053"/>
    <n v="2"/>
    <s v="Derecho a la ciudad"/>
    <n v="19"/>
    <s v="Alianzas por el hábitat"/>
    <n v="417"/>
    <s v="Control administrativo a la enajenación y arrendamiento de vivienda en el Distrito Capital"/>
    <n v="5775000000"/>
    <n v="7129869400.1984806"/>
  </r>
  <r>
    <n v="3"/>
    <s v="Bogotá positiva: para vivir mejor"/>
    <x v="3"/>
    <n v="118"/>
    <s v="Secretaría Distrital del Hábitat"/>
    <n v="1"/>
    <s v="Administración central"/>
    <n v="96"/>
    <s v="Sector Hábitat"/>
    <s v="Informacion validada por la entidad"/>
    <n v="67245000000"/>
    <n v="83021310444.389053"/>
    <n v="2"/>
    <s v="Derecho a la ciudad"/>
    <n v="19"/>
    <s v="Alianzas por el hábitat"/>
    <n v="488"/>
    <s v="Instrumentos de financiación para adquisición, construcción y mejoramiento de vivienda"/>
    <n v="36799600000"/>
    <n v="45433132810.310654"/>
  </r>
  <r>
    <n v="3"/>
    <s v="Bogotá positiva: para vivir mejor"/>
    <x v="3"/>
    <n v="118"/>
    <s v="Secretaría Distrital del Hábitat"/>
    <n v="1"/>
    <s v="Administración central"/>
    <n v="96"/>
    <s v="Sector Hábitat"/>
    <s v="Informacion validada por la entidad"/>
    <n v="67245000000"/>
    <n v="83021310444.389053"/>
    <n v="2"/>
    <s v="Derecho a la ciudad"/>
    <n v="19"/>
    <s v="Alianzas por el hábitat"/>
    <n v="490"/>
    <s v="Alianzas por el hábitat"/>
    <n v="3069000000"/>
    <n v="3789016309.8197637"/>
  </r>
  <r>
    <n v="3"/>
    <s v="Bogotá positiva: para vivir mejor"/>
    <x v="3"/>
    <n v="118"/>
    <s v="Secretaría Distrital del Hábitat"/>
    <n v="1"/>
    <s v="Administración central"/>
    <n v="96"/>
    <s v="Sector Hábitat"/>
    <s v="Informacion validada por la entidad"/>
    <n v="67245000000"/>
    <n v="83021310444.389053"/>
    <n v="6"/>
    <s v="Gestión pública efectiva y transparente"/>
    <n v="44"/>
    <s v="Ciudad digital"/>
    <n v="491"/>
    <s v="Información y comunicación del hábitat"/>
    <n v="1182000000"/>
    <n v="1459308334.3782866"/>
  </r>
  <r>
    <n v="3"/>
    <s v="Bogotá positiva: para vivir mejor"/>
    <x v="3"/>
    <n v="118"/>
    <s v="Secretaría Distrital del Hábitat"/>
    <n v="1"/>
    <s v="Administración central"/>
    <n v="96"/>
    <s v="Sector Hábitat"/>
    <s v="Informacion validada por la entidad"/>
    <n v="67245000000"/>
    <n v="83021310444.389053"/>
    <n v="6"/>
    <s v="Gestión pública efectiva y transparente"/>
    <n v="49"/>
    <s v="Desarrollo institucional integral"/>
    <n v="418"/>
    <s v="Fortalecimiento institucional"/>
    <n v="3895000000"/>
    <n v="4808803690.6966381"/>
  </r>
  <r>
    <n v="3"/>
    <s v="Bogotá positiva: para vivir mejor"/>
    <x v="3"/>
    <n v="119"/>
    <s v="Secretaría Distrital de Cultura, Recreación y Deporte"/>
    <n v="1"/>
    <s v="Administración central"/>
    <n v="93"/>
    <s v="Sector Cultura, recreación y deporte"/>
    <s v="Informacion validada por la entidad"/>
    <n v="22897000000"/>
    <n v="28268851888.544518"/>
    <n v="1"/>
    <s v="Ciudad de derechos"/>
    <n v="12"/>
    <s v="Bogotá viva"/>
    <n v="469"/>
    <s v="Concertación y formulación de las políticas públicas en recreación, deporte, actividad física y parques para Bogotá"/>
    <n v="600000000"/>
    <n v="740765651.96867323"/>
  </r>
  <r>
    <n v="3"/>
    <s v="Bogotá positiva: para vivir mejor"/>
    <x v="3"/>
    <n v="119"/>
    <s v="Secretaría Distrital de Cultura, Recreación y Deporte"/>
    <n v="1"/>
    <s v="Administración central"/>
    <n v="93"/>
    <s v="Sector Cultura, recreación y deporte"/>
    <s v="Informacion validada por la entidad"/>
    <n v="22897000000"/>
    <n v="28268851888.544518"/>
    <n v="1"/>
    <s v="Ciudad de derechos"/>
    <n v="12"/>
    <s v="Bogotá viva"/>
    <n v="470"/>
    <s v="Políticas artísticas, culturales y del patrimonio para una ciudad de derechos"/>
    <n v="11014437000"/>
    <n v="13598527675.621464"/>
  </r>
  <r>
    <n v="3"/>
    <s v="Bogotá positiva: para vivir mejor"/>
    <x v="3"/>
    <n v="119"/>
    <s v="Secretaría Distrital de Cultura, Recreación y Deporte"/>
    <n v="1"/>
    <s v="Administración central"/>
    <n v="93"/>
    <s v="Sector Cultura, recreación y deporte"/>
    <s v="Informacion validada por la entidad"/>
    <n v="22897000000"/>
    <n v="28268851888.544518"/>
    <n v="2"/>
    <s v="Derecho a la ciudad"/>
    <n v="27"/>
    <s v="Bogotá espacio de vida"/>
    <n v="472"/>
    <s v="Construcción de escenarios y territorios culturales adecuados y próximos para la diversidad y la convivencia"/>
    <n v="322563000"/>
    <n v="398239318.32661861"/>
  </r>
  <r>
    <n v="3"/>
    <s v="Bogotá positiva: para vivir mejor"/>
    <x v="3"/>
    <n v="119"/>
    <s v="Secretaría Distrital de Cultura, Recreación y Deporte"/>
    <n v="1"/>
    <s v="Administración central"/>
    <n v="93"/>
    <s v="Sector Cultura, recreación y deporte"/>
    <s v="Informacion validada por la entidad"/>
    <n v="22897000000"/>
    <n v="28268851888.544518"/>
    <n v="2"/>
    <s v="Derecho a la ciudad"/>
    <n v="30"/>
    <s v="Amor por Bogotá"/>
    <n v="645"/>
    <s v="Amor por Bogotá: culturas para la ciudadanía activa, la inclusión y la paz"/>
    <n v="400000000"/>
    <n v="493843767.97911555"/>
  </r>
  <r>
    <n v="3"/>
    <s v="Bogotá positiva: para vivir mejor"/>
    <x v="3"/>
    <n v="119"/>
    <s v="Secretaría Distrital de Cultura, Recreación y Deporte"/>
    <n v="1"/>
    <s v="Administración central"/>
    <n v="93"/>
    <s v="Sector Cultura, recreación y deporte"/>
    <s v="Informacion validada por la entidad"/>
    <n v="22897000000"/>
    <n v="28268851888.544518"/>
    <n v="3"/>
    <s v="Ciudad global"/>
    <n v="34"/>
    <s v="Bogotá sociedad del conocimiento"/>
    <n v="486"/>
    <s v="Apropiación de la cultura científica para todos y todas"/>
    <n v="2500000000"/>
    <n v="3086523549.869472"/>
  </r>
  <r>
    <n v="3"/>
    <s v="Bogotá positiva: para vivir mejor"/>
    <x v="3"/>
    <n v="119"/>
    <s v="Secretaría Distrital de Cultura, Recreación y Deporte"/>
    <n v="1"/>
    <s v="Administración central"/>
    <n v="93"/>
    <s v="Sector Cultura, recreación y deporte"/>
    <s v="Informacion validada por la entidad"/>
    <n v="22897000000"/>
    <n v="28268851888.544518"/>
    <n v="4"/>
    <s v="Participación"/>
    <n v="37"/>
    <s v="Ahora decidimos juntos"/>
    <n v="646"/>
    <s v="Procesos de Participación en los campos del Arte, la Cultura y el patrimonio"/>
    <n v="485000000"/>
    <n v="598785568.67467761"/>
  </r>
  <r>
    <n v="3"/>
    <s v="Bogotá positiva: para vivir mejor"/>
    <x v="3"/>
    <n v="119"/>
    <s v="Secretaría Distrital de Cultura, Recreación y Deporte"/>
    <n v="1"/>
    <s v="Administración central"/>
    <n v="93"/>
    <s v="Sector Cultura, recreación y deporte"/>
    <s v="Informacion validada por la entidad"/>
    <n v="22897000000"/>
    <n v="28268851888.544518"/>
    <n v="6"/>
    <s v="Gestión pública efectiva y transparente"/>
    <n v="45"/>
    <s v="Comunicación al servicio de todas y todos"/>
    <n v="209"/>
    <s v="Comunicación e información del sector cultura, recreación y deporte de Bogotá"/>
    <n v="1400000000"/>
    <n v="1728453187.9269044"/>
  </r>
  <r>
    <n v="3"/>
    <s v="Bogotá positiva: para vivir mejor"/>
    <x v="3"/>
    <n v="119"/>
    <s v="Secretaría Distrital de Cultura, Recreación y Deporte"/>
    <n v="1"/>
    <s v="Administración central"/>
    <n v="93"/>
    <s v="Sector Cultura, recreación y deporte"/>
    <s v="Informacion validada por la entidad"/>
    <n v="22897000000"/>
    <n v="28268851888.544518"/>
    <n v="6"/>
    <s v="Gestión pública efectiva y transparente"/>
    <n v="45"/>
    <s v="Comunicación al servicio de todas y todos"/>
    <n v="479"/>
    <s v="Observación y reconocimiento de procesos culturales del Distrito Capital y su ciudadanía"/>
    <n v="600000000"/>
    <n v="740765651.96867323"/>
  </r>
  <r>
    <n v="3"/>
    <s v="Bogotá positiva: para vivir mejor"/>
    <x v="3"/>
    <n v="119"/>
    <s v="Secretaría Distrital de Cultura, Recreación y Deporte"/>
    <n v="1"/>
    <s v="Administración central"/>
    <n v="93"/>
    <s v="Sector Cultura, recreación y deporte"/>
    <s v="Informacion validada por la entidad"/>
    <n v="22897000000"/>
    <n v="28268851888.544518"/>
    <n v="6"/>
    <s v="Gestión pública efectiva y transparente"/>
    <n v="45"/>
    <s v="Comunicación al servicio de todas y todos"/>
    <n v="481"/>
    <s v="Desarrollo de la regulación y el control en el sector cultura, recreación y deporte"/>
    <n v="400000000"/>
    <n v="493843767.97911555"/>
  </r>
  <r>
    <n v="3"/>
    <s v="Bogotá positiva: para vivir mejor"/>
    <x v="3"/>
    <n v="119"/>
    <s v="Secretaría Distrital de Cultura, Recreación y Deporte"/>
    <n v="1"/>
    <s v="Administración central"/>
    <n v="93"/>
    <s v="Sector Cultura, recreación y deporte"/>
    <s v="Informacion validada por la entidad"/>
    <n v="22897000000"/>
    <n v="28268851888.544518"/>
    <n v="6"/>
    <s v="Gestión pública efectiva y transparente"/>
    <n v="49"/>
    <s v="Desarrollo institucional integral"/>
    <n v="480"/>
    <s v="Modernización y fortalecimiento de la infraestructura y la gestión institucional"/>
    <n v="4275000000"/>
    <n v="5277955270.2767973"/>
  </r>
  <r>
    <n v="3"/>
    <s v="Bogotá positiva: para vivir mejor"/>
    <x v="3"/>
    <n v="119"/>
    <s v="Secretaría Distrital de Cultura, Recreación y Deporte"/>
    <n v="1"/>
    <s v="Administración central"/>
    <n v="93"/>
    <s v="Sector Cultura, recreación y deporte"/>
    <s v="Informacion validada por la entidad"/>
    <n v="22897000000"/>
    <n v="28268851888.544518"/>
    <n v="6"/>
    <s v="Gestión pública efectiva y transparente"/>
    <n v="49"/>
    <s v="Desarrollo institucional integral"/>
    <n v="482"/>
    <s v="Desarrollo de procesos estratégicos para el fortalecimiento del sector cultura, recreación y deporte"/>
    <n v="900000000"/>
    <n v="1111148477.9530098"/>
  </r>
  <r>
    <n v="3"/>
    <s v="Bogotá positiva: para vivir mejor"/>
    <x v="3"/>
    <n v="120"/>
    <s v="Secretaría Distrital de Planeación"/>
    <n v="1"/>
    <s v="Administración central"/>
    <n v="88"/>
    <s v="Sector Planeación"/>
    <s v="Informacion validada por la entidad"/>
    <n v="23000000000"/>
    <n v="28396016658.799137"/>
    <n v="1"/>
    <s v="Ciudad de derechos"/>
    <n v="16"/>
    <s v="Bogotá positiva con las mujeres y la equidad de género"/>
    <n v="661"/>
    <s v="Coordinación y seguimiento a la implementación de las políticas públicas distritales de Mujeres y Equidad de Género y para la Garantía plena de los Derechos de las personas de los sectores LGBT"/>
    <n v="1630030000"/>
    <n v="2012450392.7974939"/>
  </r>
  <r>
    <n v="3"/>
    <s v="Bogotá positiva: para vivir mejor"/>
    <x v="3"/>
    <n v="120"/>
    <s v="Secretaría Distrital de Planeación"/>
    <n v="1"/>
    <s v="Administración central"/>
    <n v="88"/>
    <s v="Sector Planeación"/>
    <s v="Informacion validada por la entidad"/>
    <n v="23000000000"/>
    <n v="28396016658.799137"/>
    <n v="2"/>
    <s v="Derecho a la ciudad"/>
    <n v="28"/>
    <s v="Armonizar para ordenar"/>
    <n v="304"/>
    <s v="Implementación del Sistema Distrital de Planeación"/>
    <n v="681621000"/>
    <n v="841535707.43423164"/>
  </r>
  <r>
    <n v="3"/>
    <s v="Bogotá positiva: para vivir mejor"/>
    <x v="3"/>
    <n v="120"/>
    <s v="Secretaría Distrital de Planeación"/>
    <n v="1"/>
    <s v="Administración central"/>
    <n v="88"/>
    <s v="Sector Planeación"/>
    <s v="Informacion validada por la entidad"/>
    <n v="23000000000"/>
    <n v="28396016658.799137"/>
    <n v="2"/>
    <s v="Derecho a la ciudad"/>
    <n v="28"/>
    <s v="Armonizar para ordenar"/>
    <n v="660"/>
    <s v="Coordinación de los procesos de formulación de las políticas socioeconómicas y su articulación con los instrumentos de planeación, en el contexto regional"/>
    <n v="1069265000"/>
    <n v="1320124641.4204719"/>
  </r>
  <r>
    <n v="3"/>
    <s v="Bogotá positiva: para vivir mejor"/>
    <x v="3"/>
    <n v="120"/>
    <s v="Secretaría Distrital de Planeación"/>
    <n v="1"/>
    <s v="Administración central"/>
    <n v="88"/>
    <s v="Sector Planeación"/>
    <s v="Informacion validada por la entidad"/>
    <n v="23000000000"/>
    <n v="28396016658.799137"/>
    <n v="2"/>
    <s v="Derecho a la ciudad"/>
    <n v="28"/>
    <s v="Armonizar para ordenar"/>
    <n v="662"/>
    <s v="Articulación, seguimiento, instrumentación a las políticas y proyectos relacionados con la planeación y gestión territorial"/>
    <n v="7778000000"/>
    <n v="9602792068.353899"/>
  </r>
  <r>
    <n v="3"/>
    <s v="Bogotá positiva: para vivir mejor"/>
    <x v="3"/>
    <n v="120"/>
    <s v="Secretaría Distrital de Planeación"/>
    <n v="1"/>
    <s v="Administración central"/>
    <n v="88"/>
    <s v="Sector Planeación"/>
    <s v="Informacion validada por la entidad"/>
    <n v="23000000000"/>
    <n v="28396016658.799137"/>
    <n v="4"/>
    <s v="Participación"/>
    <n v="38"/>
    <s v="Organizaciones y redes sociales"/>
    <n v="377"/>
    <s v="Apoyo administrativo y logístico al Consejo Territorial de Planeación Distrital"/>
    <n v="312000000"/>
    <n v="385198139.02371013"/>
  </r>
  <r>
    <n v="3"/>
    <s v="Bogotá positiva: para vivir mejor"/>
    <x v="3"/>
    <n v="120"/>
    <s v="Secretaría Distrital de Planeación"/>
    <n v="1"/>
    <s v="Administración central"/>
    <n v="88"/>
    <s v="Sector Planeación"/>
    <s v="Informacion validada por la entidad"/>
    <n v="23000000000"/>
    <n v="28396016658.799137"/>
    <n v="6"/>
    <s v="Gestión pública efectiva y transparente"/>
    <n v="46"/>
    <s v="Tecnologías de la información y comunicación al servicio de la ciudad"/>
    <n v="535"/>
    <s v="Consolidación del sistema de información integral para la planeación del Distrito -SIPD-"/>
    <n v="6557045000"/>
    <n v="8095389524.0215492"/>
  </r>
  <r>
    <n v="3"/>
    <s v="Bogotá positiva: para vivir mejor"/>
    <x v="3"/>
    <n v="120"/>
    <s v="Secretaría Distrital de Planeación"/>
    <n v="1"/>
    <s v="Administración central"/>
    <n v="88"/>
    <s v="Sector Planeación"/>
    <s v="Informacion validada por la entidad"/>
    <n v="23000000000"/>
    <n v="28396016658.799137"/>
    <n v="6"/>
    <s v="Gestión pública efectiva y transparente"/>
    <n v="49"/>
    <s v="Desarrollo institucional integral"/>
    <n v="311"/>
    <s v="Calidad y fortalecimiento institucional"/>
    <n v="4972039000"/>
    <n v="6138526185.7477846"/>
  </r>
  <r>
    <n v="3"/>
    <s v="Bogotá positiva: para vivir mejor"/>
    <x v="3"/>
    <n v="122"/>
    <s v="Secretaría Distrital de Integración Social"/>
    <n v="1"/>
    <s v="Administración central"/>
    <n v="92"/>
    <s v="Sector Integración social"/>
    <s v="Informacion validada por la entidad"/>
    <n v="550970000000"/>
    <n v="680232752108.63318"/>
    <n v="1"/>
    <s v="Ciudad de derechos"/>
    <n v="4"/>
    <s v="Bogotá bien alimentada"/>
    <n v="515"/>
    <s v="Institucionalización de la política pública de seguridad alimentaria y nutricional"/>
    <n v="138048000000"/>
    <n v="170435361204.95236"/>
  </r>
  <r>
    <n v="3"/>
    <s v="Bogotá positiva: para vivir mejor"/>
    <x v="3"/>
    <n v="122"/>
    <s v="Secretaría Distrital de Integración Social"/>
    <n v="1"/>
    <s v="Administración central"/>
    <n v="92"/>
    <s v="Sector Integración social"/>
    <s v="Informacion validada por la entidad"/>
    <n v="550970000000"/>
    <n v="680232752108.63318"/>
    <n v="1"/>
    <s v="Ciudad de derechos"/>
    <n v="14"/>
    <s v="Toda la vida integralmente protegidos"/>
    <n v="495"/>
    <s v="Familias positivas: por el derecho a una vida libre de violencia y a una ciudad protectora"/>
    <n v="18238000000"/>
    <n v="22516806601.007778"/>
  </r>
  <r>
    <n v="3"/>
    <s v="Bogotá positiva: para vivir mejor"/>
    <x v="3"/>
    <n v="122"/>
    <s v="Secretaría Distrital de Integración Social"/>
    <n v="1"/>
    <s v="Administración central"/>
    <n v="92"/>
    <s v="Sector Integración social"/>
    <s v="Informacion validada por la entidad"/>
    <n v="550970000000"/>
    <n v="680232752108.63318"/>
    <n v="1"/>
    <s v="Ciudad de derechos"/>
    <n v="14"/>
    <s v="Toda la vida integralmente protegidos"/>
    <n v="496"/>
    <s v="Atención integral por la garantía de los derechos para una vejez digna en el Distrito Capital - Años Dorados"/>
    <n v="57733997000"/>
    <n v="71278936547.437378"/>
  </r>
  <r>
    <n v="3"/>
    <s v="Bogotá positiva: para vivir mejor"/>
    <x v="3"/>
    <n v="122"/>
    <s v="Secretaría Distrital de Integración Social"/>
    <n v="1"/>
    <s v="Administración central"/>
    <n v="92"/>
    <s v="Sector Integración social"/>
    <s v="Informacion validada por la entidad"/>
    <n v="550970000000"/>
    <n v="680232752108.63318"/>
    <n v="1"/>
    <s v="Ciudad de derechos"/>
    <n v="14"/>
    <s v="Toda la vida integralmente protegidos"/>
    <n v="497"/>
    <s v="Infancia y adolescencia feliz y protegida integralmente"/>
    <n v="137548001000"/>
    <n v="169818057729.58789"/>
  </r>
  <r>
    <n v="3"/>
    <s v="Bogotá positiva: para vivir mejor"/>
    <x v="3"/>
    <n v="122"/>
    <s v="Secretaría Distrital de Integración Social"/>
    <n v="1"/>
    <s v="Administración central"/>
    <n v="92"/>
    <s v="Sector Integración social"/>
    <s v="Informacion validada por la entidad"/>
    <n v="550970000000"/>
    <n v="680232752108.63318"/>
    <n v="1"/>
    <s v="Ciudad de derechos"/>
    <n v="14"/>
    <s v="Toda la vida integralmente protegidos"/>
    <n v="500"/>
    <s v="Jóvenes visibles y con derechos"/>
    <n v="3140000000"/>
    <n v="3876673578.6360564"/>
  </r>
  <r>
    <n v="3"/>
    <s v="Bogotá positiva: para vivir mejor"/>
    <x v="3"/>
    <n v="122"/>
    <s v="Secretaría Distrital de Integración Social"/>
    <n v="1"/>
    <s v="Administración central"/>
    <n v="92"/>
    <s v="Sector Integración social"/>
    <s v="Informacion validada por la entidad"/>
    <n v="550970000000"/>
    <n v="680232752108.63318"/>
    <n v="1"/>
    <s v="Ciudad de derechos"/>
    <n v="14"/>
    <s v="Toda la vida integralmente protegidos"/>
    <n v="501"/>
    <s v="Adultez con oportunidades"/>
    <n v="38697000000"/>
    <n v="47775680723.719589"/>
  </r>
  <r>
    <n v="3"/>
    <s v="Bogotá positiva: para vivir mejor"/>
    <x v="3"/>
    <n v="122"/>
    <s v="Secretaría Distrital de Integración Social"/>
    <n v="1"/>
    <s v="Administración central"/>
    <n v="92"/>
    <s v="Sector Integración social"/>
    <s v="Informacion validada por la entidad"/>
    <n v="550970000000"/>
    <n v="680232752108.63318"/>
    <n v="3"/>
    <s v="Ciudad global"/>
    <n v="34"/>
    <s v="Bogotá sociedad del conocimiento"/>
    <n v="517"/>
    <s v="Investigación y desarrollo para la generación de conocimiento social y fortalecimiento de la innovación tecnológica"/>
    <n v="5088000000"/>
    <n v="6281692728.6943483"/>
  </r>
  <r>
    <n v="3"/>
    <s v="Bogotá positiva: para vivir mejor"/>
    <x v="3"/>
    <n v="122"/>
    <s v="Secretaría Distrital de Integración Social"/>
    <n v="1"/>
    <s v="Administración central"/>
    <n v="92"/>
    <s v="Sector Integración social"/>
    <s v="Informacion validada por la entidad"/>
    <n v="550970000000"/>
    <n v="680232752108.63318"/>
    <n v="4"/>
    <s v="Participación"/>
    <n v="38"/>
    <s v="Organizaciones y redes sociales"/>
    <n v="504"/>
    <s v="Participación y redes sociales para escuchar las voces rurales y urbanas para la restitución y garantía de los derechos"/>
    <n v="1200000000"/>
    <n v="1481531303.9373465"/>
  </r>
  <r>
    <n v="3"/>
    <s v="Bogotá positiva: para vivir mejor"/>
    <x v="3"/>
    <n v="122"/>
    <s v="Secretaría Distrital de Integración Social"/>
    <n v="1"/>
    <s v="Administración central"/>
    <n v="92"/>
    <s v="Sector Integración social"/>
    <s v="Informacion validada por la entidad"/>
    <n v="550970000000"/>
    <n v="680232752108.63318"/>
    <n v="4"/>
    <s v="Participación"/>
    <n v="39"/>
    <s v="Control social al alcance de todas y todos"/>
    <n v="516"/>
    <s v="Sistema de gestión de calidad integral de servicios sociales en el Distrito para la garantía de los derechos"/>
    <n v="3181000000"/>
    <n v="3927292564.8539162"/>
  </r>
  <r>
    <n v="3"/>
    <s v="Bogotá positiva: para vivir mejor"/>
    <x v="3"/>
    <n v="122"/>
    <s v="Secretaría Distrital de Integración Social"/>
    <n v="1"/>
    <s v="Administración central"/>
    <n v="92"/>
    <s v="Sector Integración social"/>
    <s v="Informacion validada por la entidad"/>
    <n v="550970000000"/>
    <n v="680232752108.63318"/>
    <n v="5"/>
    <s v="Descentralización"/>
    <n v="40"/>
    <s v="Gestión distrital con enfoque territorial"/>
    <n v="511"/>
    <s v="Fortalecimiento de la gestión integral local"/>
    <n v="5079918000"/>
    <n v="6271714615.3623314"/>
  </r>
  <r>
    <n v="3"/>
    <s v="Bogotá positiva: para vivir mejor"/>
    <x v="3"/>
    <n v="122"/>
    <s v="Secretaría Distrital de Integración Social"/>
    <n v="1"/>
    <s v="Administración central"/>
    <n v="92"/>
    <s v="Sector Integración social"/>
    <s v="Informacion validada por la entidad"/>
    <n v="550970000000"/>
    <n v="680232752108.63318"/>
    <n v="6"/>
    <s v="Gestión pública efectiva y transparente"/>
    <n v="49"/>
    <s v="Desarrollo institucional integral"/>
    <n v="512"/>
    <s v="Apoyo a la gestión y fortalecimiento del talento humano"/>
    <n v="72500000000"/>
    <n v="89509182946.214676"/>
  </r>
  <r>
    <n v="3"/>
    <s v="Bogotá positiva: para vivir mejor"/>
    <x v="3"/>
    <n v="122"/>
    <s v="Secretaría Distrital de Integración Social"/>
    <n v="1"/>
    <s v="Administración central"/>
    <n v="92"/>
    <s v="Sector Integración social"/>
    <s v="Informacion validada por la entidad"/>
    <n v="550970000000"/>
    <n v="680232752108.63318"/>
    <n v="6"/>
    <s v="Gestión pública efectiva y transparente"/>
    <n v="49"/>
    <s v="Desarrollo institucional integral"/>
    <n v="514"/>
    <s v="Fortalecimiento de la gestión institucional"/>
    <n v="70516084000"/>
    <n v="87059821564.229553"/>
  </r>
  <r>
    <n v="3"/>
    <s v="Bogotá positiva: para vivir mejor"/>
    <x v="3"/>
    <n v="125"/>
    <s v="Departamento Administrativo del Servicio Civil Distrital"/>
    <n v="1"/>
    <s v="Administración central"/>
    <n v="85"/>
    <s v="Sector Gestión pública"/>
    <s v="Informacion validada por la entidad"/>
    <n v="3000000000"/>
    <n v="3703828259.8433661"/>
    <n v="6"/>
    <s v="Gestión pública efectiva y transparente"/>
    <n v="49"/>
    <s v="Desarrollo institucional integral"/>
    <n v="194"/>
    <s v="Adecuación y fortalecimiento de la infraestructura física y tecnológica del DASC"/>
    <n v="200000000"/>
    <n v="246921883.98955777"/>
  </r>
  <r>
    <n v="3"/>
    <s v="Bogotá positiva: para vivir mejor"/>
    <x v="3"/>
    <n v="125"/>
    <s v="Departamento Administrativo del Servicio Civil Distrital"/>
    <n v="1"/>
    <s v="Administración central"/>
    <n v="85"/>
    <s v="Sector Gestión pública"/>
    <s v="Informacion validada por la entidad"/>
    <n v="3000000000"/>
    <n v="3703828259.8433661"/>
    <n v="6"/>
    <s v="Gestión pública efectiva y transparente"/>
    <n v="49"/>
    <s v="Desarrollo institucional integral"/>
    <n v="197"/>
    <s v="Fortalecimiento de una cultura ética y solidaria de los servidores públicos distritales"/>
    <n v="2800000000"/>
    <n v="3456906375.8538089"/>
  </r>
  <r>
    <n v="3"/>
    <s v="Bogotá positiva: para vivir mejor"/>
    <x v="3"/>
    <n v="126"/>
    <s v="Secretaría Distrital de Ambiente"/>
    <n v="1"/>
    <s v="Administración central"/>
    <n v="94"/>
    <s v="Sector Ambiente"/>
    <s v="Informacion validada por la entidad"/>
    <n v="45000000000"/>
    <n v="55557423897.650497"/>
    <n v="1"/>
    <s v="Ciudad de derechos"/>
    <n v="6"/>
    <s v="Educación de calidad y pertinencia para vivir mejor"/>
    <n v="303"/>
    <s v="Gestión para el desarrollo de la política distrital de educación ambiental"/>
    <n v="1400000000"/>
    <n v="1728453187.9269044"/>
  </r>
  <r>
    <n v="3"/>
    <s v="Bogotá positiva: para vivir mejor"/>
    <x v="3"/>
    <n v="126"/>
    <s v="Secretaría Distrital de Ambiente"/>
    <n v="1"/>
    <s v="Administración central"/>
    <n v="94"/>
    <s v="Sector Ambiente"/>
    <s v="Informacion validada por la entidad"/>
    <n v="45000000000"/>
    <n v="55557423897.650497"/>
    <n v="1"/>
    <s v="Ciudad de derechos"/>
    <n v="10"/>
    <s v="En Bogotá se vive un mejor ambiente"/>
    <n v="549"/>
    <s v="Conservación de la biodiversidad y de los ecosistemas del Distrito Capital"/>
    <n v="3700000000"/>
    <n v="4568054853.806819"/>
  </r>
  <r>
    <n v="3"/>
    <s v="Bogotá positiva: para vivir mejor"/>
    <x v="3"/>
    <n v="126"/>
    <s v="Secretaría Distrital de Ambiente"/>
    <n v="1"/>
    <s v="Administración central"/>
    <n v="94"/>
    <s v="Sector Ambiente"/>
    <s v="Informacion validada por la entidad"/>
    <n v="45000000000"/>
    <n v="55557423897.650497"/>
    <n v="1"/>
    <s v="Ciudad de derechos"/>
    <n v="10"/>
    <s v="En Bogotá se vive un mejor ambiente"/>
    <n v="569"/>
    <s v="Control ambiental e investigación de los recursos flora y fauna silvestre"/>
    <n v="2400000000"/>
    <n v="2963062607.8746929"/>
  </r>
  <r>
    <n v="3"/>
    <s v="Bogotá positiva: para vivir mejor"/>
    <x v="3"/>
    <n v="126"/>
    <s v="Secretaría Distrital de Ambiente"/>
    <n v="1"/>
    <s v="Administración central"/>
    <n v="94"/>
    <s v="Sector Ambiente"/>
    <s v="Informacion validada por la entidad"/>
    <n v="45000000000"/>
    <n v="55557423897.650497"/>
    <n v="1"/>
    <s v="Ciudad de derechos"/>
    <n v="10"/>
    <s v="En Bogotá se vive un mejor ambiente"/>
    <n v="574"/>
    <s v="Control de deterioro ambiental en los componentes aire y paisaje"/>
    <n v="7400000000"/>
    <n v="9136109707.6136379"/>
  </r>
  <r>
    <n v="3"/>
    <s v="Bogotá positiva: para vivir mejor"/>
    <x v="3"/>
    <n v="126"/>
    <s v="Secretaría Distrital de Ambiente"/>
    <n v="1"/>
    <s v="Administración central"/>
    <n v="94"/>
    <s v="Sector Ambiente"/>
    <s v="Informacion validada por la entidad"/>
    <n v="45000000000"/>
    <n v="55557423897.650497"/>
    <n v="1"/>
    <s v="Ciudad de derechos"/>
    <n v="10"/>
    <s v="En Bogotá se vive un mejor ambiente"/>
    <n v="578"/>
    <s v="Instrumentos de control ambiental a megaproyectos"/>
    <n v="1600000000"/>
    <n v="1975375071.9164622"/>
  </r>
  <r>
    <n v="3"/>
    <s v="Bogotá positiva: para vivir mejor"/>
    <x v="3"/>
    <n v="126"/>
    <s v="Secretaría Distrital de Ambiente"/>
    <n v="1"/>
    <s v="Administración central"/>
    <n v="94"/>
    <s v="Sector Ambiente"/>
    <s v="Informacion validada por la entidad"/>
    <n v="45000000000"/>
    <n v="55557423897.650497"/>
    <n v="2"/>
    <s v="Derecho a la ciudad"/>
    <n v="18"/>
    <s v="Transformación urbana positiva"/>
    <n v="577"/>
    <s v="Manejo ambiental de territorios en riesgo de expansión en Bogotá D. C."/>
    <n v="1300000000"/>
    <n v="1604992245.9321256"/>
  </r>
  <r>
    <n v="3"/>
    <s v="Bogotá positiva: para vivir mejor"/>
    <x v="3"/>
    <n v="126"/>
    <s v="Secretaría Distrital de Ambiente"/>
    <n v="1"/>
    <s v="Administración central"/>
    <n v="94"/>
    <s v="Sector Ambiente"/>
    <s v="Informacion validada por la entidad"/>
    <n v="45000000000"/>
    <n v="55557423897.650497"/>
    <n v="2"/>
    <s v="Derecho a la ciudad"/>
    <n v="20"/>
    <s v="Ambiente vital"/>
    <n v="296"/>
    <s v="Manejo de ecosistemas y áreas protegidas del Distrito Capital"/>
    <n v="6550000000"/>
    <n v="8086691700.6580162"/>
  </r>
  <r>
    <n v="3"/>
    <s v="Bogotá positiva: para vivir mejor"/>
    <x v="3"/>
    <n v="126"/>
    <s v="Secretaría Distrital de Ambiente"/>
    <n v="1"/>
    <s v="Administración central"/>
    <n v="94"/>
    <s v="Sector Ambiente"/>
    <s v="Informacion validada por la entidad"/>
    <n v="45000000000"/>
    <n v="55557423897.650497"/>
    <n v="2"/>
    <s v="Derecho a la ciudad"/>
    <n v="20"/>
    <s v="Ambiente vital"/>
    <n v="565"/>
    <s v="Gestión ambiental para el desarrollo sostenible en el sector rural del Distrito Capital"/>
    <n v="1100000000"/>
    <n v="1358070361.9425678"/>
  </r>
  <r>
    <n v="3"/>
    <s v="Bogotá positiva: para vivir mejor"/>
    <x v="3"/>
    <n v="126"/>
    <s v="Secretaría Distrital de Ambiente"/>
    <n v="1"/>
    <s v="Administración central"/>
    <n v="94"/>
    <s v="Sector Ambiente"/>
    <s v="Informacion validada por la entidad"/>
    <n v="45000000000"/>
    <n v="55557423897.650497"/>
    <n v="2"/>
    <s v="Derecho a la ciudad"/>
    <n v="20"/>
    <s v="Ambiente vital"/>
    <n v="567"/>
    <s v="Planeación y gestión ambiental en el Distrito Capital"/>
    <n v="1800000000"/>
    <n v="2222296955.9060197"/>
  </r>
  <r>
    <n v="3"/>
    <s v="Bogotá positiva: para vivir mejor"/>
    <x v="3"/>
    <n v="126"/>
    <s v="Secretaría Distrital de Ambiente"/>
    <n v="1"/>
    <s v="Administración central"/>
    <n v="94"/>
    <s v="Sector Ambiente"/>
    <s v="Informacion validada por la entidad"/>
    <n v="45000000000"/>
    <n v="55557423897.650497"/>
    <n v="2"/>
    <s v="Derecho a la ciudad"/>
    <n v="20"/>
    <s v="Ambiente vital"/>
    <n v="572"/>
    <s v="Control a los factores que impactan la calidad del ambiente urbano"/>
    <n v="6500000000"/>
    <n v="8024961229.6606274"/>
  </r>
  <r>
    <n v="3"/>
    <s v="Bogotá positiva: para vivir mejor"/>
    <x v="3"/>
    <n v="126"/>
    <s v="Secretaría Distrital de Ambiente"/>
    <n v="1"/>
    <s v="Administración central"/>
    <n v="94"/>
    <s v="Sector Ambiente"/>
    <s v="Informacion validada por la entidad"/>
    <n v="45000000000"/>
    <n v="55557423897.650497"/>
    <n v="3"/>
    <s v="Ciudad global"/>
    <n v="32"/>
    <s v="Región Capital"/>
    <n v="568"/>
    <s v="Componente ambiental en la construcción de la región capital"/>
    <n v="600000000"/>
    <n v="740765651.96867323"/>
  </r>
  <r>
    <n v="3"/>
    <s v="Bogotá positiva: para vivir mejor"/>
    <x v="3"/>
    <n v="126"/>
    <s v="Secretaría Distrital de Ambiente"/>
    <n v="1"/>
    <s v="Administración central"/>
    <n v="94"/>
    <s v="Sector Ambiente"/>
    <s v="Informacion validada por la entidad"/>
    <n v="45000000000"/>
    <n v="55557423897.650497"/>
    <n v="4"/>
    <s v="Participación"/>
    <n v="37"/>
    <s v="Ahora decidimos juntos"/>
    <n v="673"/>
    <s v="Procesos Participativos para la Gestión Ambiental y la Descentralización de La SDA en las Localidades"/>
    <n v="1100000000"/>
    <n v="1358070361.9425678"/>
  </r>
  <r>
    <n v="3"/>
    <s v="Bogotá positiva: para vivir mejor"/>
    <x v="3"/>
    <n v="126"/>
    <s v="Secretaría Distrital de Ambiente"/>
    <n v="1"/>
    <s v="Administración central"/>
    <n v="94"/>
    <s v="Sector Ambiente"/>
    <s v="Informacion validada por la entidad"/>
    <n v="45000000000"/>
    <n v="55557423897.650497"/>
    <n v="6"/>
    <s v="Gestión pública efectiva y transparente"/>
    <n v="45"/>
    <s v="Comunicación al servicio de todas y todos"/>
    <n v="576"/>
    <s v="Comunicación transparente al servicio de los ciudadanos para la formación de una cultura ambiental"/>
    <n v="650000000"/>
    <n v="802496122.96606278"/>
  </r>
  <r>
    <n v="3"/>
    <s v="Bogotá positiva: para vivir mejor"/>
    <x v="3"/>
    <n v="126"/>
    <s v="Secretaría Distrital de Ambiente"/>
    <n v="1"/>
    <s v="Administración central"/>
    <n v="94"/>
    <s v="Sector Ambiente"/>
    <s v="Informacion validada por la entidad"/>
    <n v="45000000000"/>
    <n v="55557423897.650497"/>
    <n v="6"/>
    <s v="Gestión pública efectiva y transparente"/>
    <n v="49"/>
    <s v="Desarrollo institucional integral"/>
    <n v="321"/>
    <s v="Planeación y fortalecimiento de la gestión institucional"/>
    <n v="7300000000"/>
    <n v="9012648765.6188583"/>
  </r>
  <r>
    <n v="3"/>
    <s v="Bogotá positiva: para vivir mejor"/>
    <x v="3"/>
    <n v="126"/>
    <s v="Secretaría Distrital de Ambiente"/>
    <n v="1"/>
    <s v="Administración central"/>
    <n v="94"/>
    <s v="Sector Ambiente"/>
    <s v="Informacion validada por la entidad"/>
    <n v="45000000000"/>
    <n v="55557423897.650497"/>
    <n v="6"/>
    <s v="Gestión pública efectiva y transparente"/>
    <n v="49"/>
    <s v="Desarrollo institucional integral"/>
    <n v="575"/>
    <s v="Gestión legal ambiental para el Distrito Capital"/>
    <n v="1600000000"/>
    <n v="1975375071.9164622"/>
  </r>
  <r>
    <n v="3"/>
    <s v="Bogotá positiva: para vivir mejor"/>
    <x v="3"/>
    <n v="127"/>
    <s v="Departamento Administrativo de la Defensoría del Espacio Público"/>
    <n v="1"/>
    <s v="Administración central"/>
    <n v="86"/>
    <s v="Sector Gobierno, seguridad y convivencia"/>
    <s v="Informacion validada por la entidad"/>
    <n v="7549000000"/>
    <n v="9320066511.1858559"/>
    <n v="2"/>
    <s v="Derecho a la ciudad"/>
    <n v="26"/>
    <s v="Espacio público como lugar de conciliación de derechos"/>
    <n v="589"/>
    <s v="Fortalecimiento de la defensa judicial"/>
    <n v="324267000"/>
    <n v="400343092.77820963"/>
  </r>
  <r>
    <n v="3"/>
    <s v="Bogotá positiva: para vivir mejor"/>
    <x v="3"/>
    <n v="127"/>
    <s v="Departamento Administrativo de la Defensoría del Espacio Público"/>
    <n v="1"/>
    <s v="Administración central"/>
    <n v="86"/>
    <s v="Sector Gobierno, seguridad y convivencia"/>
    <s v="Informacion validada por la entidad"/>
    <n v="7549000000"/>
    <n v="9320066511.1858559"/>
    <n v="2"/>
    <s v="Derecho a la ciudad"/>
    <n v="26"/>
    <s v="Espacio público como lugar de conciliación de derechos"/>
    <n v="590"/>
    <s v="Pacto ético sobre el espacio público"/>
    <n v="43131000"/>
    <n v="53249938.891768083"/>
  </r>
  <r>
    <n v="3"/>
    <s v="Bogotá positiva: para vivir mejor"/>
    <x v="3"/>
    <n v="127"/>
    <s v="Departamento Administrativo de la Defensoría del Espacio Público"/>
    <n v="1"/>
    <s v="Administración central"/>
    <n v="86"/>
    <s v="Sector Gobierno, seguridad y convivencia"/>
    <s v="Informacion validada por la entidad"/>
    <n v="7549000000"/>
    <n v="9320066511.1858559"/>
    <n v="2"/>
    <s v="Derecho a la ciudad"/>
    <n v="26"/>
    <s v="Espacio público como lugar de conciliación de derechos"/>
    <n v="591"/>
    <s v="Sostenibilidad y gestión concertada de espacios públicos"/>
    <n v="820235000"/>
    <n v="1012669857.5708746"/>
  </r>
  <r>
    <n v="3"/>
    <s v="Bogotá positiva: para vivir mejor"/>
    <x v="3"/>
    <n v="127"/>
    <s v="Departamento Administrativo de la Defensoría del Espacio Público"/>
    <n v="1"/>
    <s v="Administración central"/>
    <n v="86"/>
    <s v="Sector Gobierno, seguridad y convivencia"/>
    <s v="Informacion validada por la entidad"/>
    <n v="7549000000"/>
    <n v="9320066511.1858559"/>
    <n v="2"/>
    <s v="Derecho a la ciudad"/>
    <n v="26"/>
    <s v="Espacio público como lugar de conciliación de derechos"/>
    <n v="7227"/>
    <s v="Saneamiento integral de la propiedad inmobiliaria distrital"/>
    <n v="2828124000"/>
    <n v="3491628531.1804204"/>
  </r>
  <r>
    <n v="3"/>
    <s v="Bogotá positiva: para vivir mejor"/>
    <x v="3"/>
    <n v="127"/>
    <s v="Departamento Administrativo de la Defensoría del Espacio Público"/>
    <n v="1"/>
    <s v="Administración central"/>
    <n v="86"/>
    <s v="Sector Gobierno, seguridad y convivencia"/>
    <s v="Informacion validada por la entidad"/>
    <n v="7549000000"/>
    <n v="9320066511.1858559"/>
    <n v="2"/>
    <s v="Derecho a la ciudad"/>
    <n v="30"/>
    <s v="Amor por Bogotá"/>
    <n v="7229"/>
    <s v="Escuela y observatorio del espacio público"/>
    <n v="1217018000"/>
    <n v="1502541887.0460179"/>
  </r>
  <r>
    <n v="3"/>
    <s v="Bogotá positiva: para vivir mejor"/>
    <x v="3"/>
    <n v="127"/>
    <s v="Departamento Administrativo de la Defensoría del Espacio Público"/>
    <n v="1"/>
    <s v="Administración central"/>
    <n v="86"/>
    <s v="Sector Gobierno, seguridad y convivencia"/>
    <s v="Informacion validada por la entidad"/>
    <n v="7549000000"/>
    <n v="9320066511.1858559"/>
    <n v="5"/>
    <s v="Descentralización"/>
    <n v="41"/>
    <s v="Localidades efectivas"/>
    <n v="7400"/>
    <s v="Apoyo, asistencia y asesoría en la gestión del espacio público"/>
    <n v="489434000"/>
    <n v="604259826.84272611"/>
  </r>
  <r>
    <n v="3"/>
    <s v="Bogotá positiva: para vivir mejor"/>
    <x v="3"/>
    <n v="127"/>
    <s v="Departamento Administrativo de la Defensoría del Espacio Público"/>
    <n v="1"/>
    <s v="Administración central"/>
    <n v="86"/>
    <s v="Sector Gobierno, seguridad y convivencia"/>
    <s v="Informacion validada por la entidad"/>
    <n v="7549000000"/>
    <n v="9320066511.1858559"/>
    <n v="6"/>
    <s v="Gestión pública efectiva y transparente"/>
    <n v="46"/>
    <s v="Tecnologías de la información y comunicación al servicio de la ciudad"/>
    <n v="333"/>
    <s v="Sistema de información de la propiedad inmobiliaria"/>
    <n v="398508000"/>
    <n v="492001730.72455347"/>
  </r>
  <r>
    <n v="3"/>
    <s v="Bogotá positiva: para vivir mejor"/>
    <x v="3"/>
    <n v="127"/>
    <s v="Departamento Administrativo de la Defensoría del Espacio Público"/>
    <n v="1"/>
    <s v="Administración central"/>
    <n v="86"/>
    <s v="Sector Gobierno, seguridad y convivencia"/>
    <s v="Informacion validada por la entidad"/>
    <n v="7549000000"/>
    <n v="9320066511.1858559"/>
    <n v="6"/>
    <s v="Gestión pública efectiva y transparente"/>
    <n v="48"/>
    <s v="Gestión documental integral"/>
    <n v="587"/>
    <s v="Centro de documentación y consulta del DADEP"/>
    <n v="37856000"/>
    <n v="46737374.201543488"/>
  </r>
  <r>
    <n v="3"/>
    <s v="Bogotá positiva: para vivir mejor"/>
    <x v="3"/>
    <n v="127"/>
    <s v="Departamento Administrativo de la Defensoría del Espacio Público"/>
    <n v="1"/>
    <s v="Administración central"/>
    <n v="86"/>
    <s v="Sector Gobierno, seguridad y convivencia"/>
    <s v="Informacion validada por la entidad"/>
    <n v="7549000000"/>
    <n v="9320066511.1858559"/>
    <n v="6"/>
    <s v="Gestión pública efectiva y transparente"/>
    <n v="49"/>
    <s v="Desarrollo institucional integral"/>
    <n v="332"/>
    <s v="Fortalecimiento institucional"/>
    <n v="359109000"/>
    <n v="443359354.18803042"/>
  </r>
  <r>
    <n v="3"/>
    <s v="Bogotá positiva: para vivir mejor"/>
    <x v="3"/>
    <n v="127"/>
    <s v="Departamento Administrativo de la Defensoría del Espacio Público"/>
    <n v="1"/>
    <s v="Administración central"/>
    <n v="86"/>
    <s v="Sector Gobierno, seguridad y convivencia"/>
    <s v="Informacion validada por la entidad"/>
    <n v="7549000000"/>
    <n v="9320066511.1858559"/>
    <n v="6"/>
    <s v="Gestión pública efectiva y transparente"/>
    <n v="49"/>
    <s v="Desarrollo institucional integral"/>
    <n v="7401"/>
    <s v="Gestión social y administrativa del patrimonio inmobiliario"/>
    <n v="1031318000"/>
    <n v="1273274917.7617137"/>
  </r>
  <r>
    <n v="3"/>
    <s v="Bogotá positiva: para vivir mejor"/>
    <x v="3"/>
    <n v="131"/>
    <s v="Unidad Administrativa Especial Cuerpo Oficial de Bomberos"/>
    <n v="1"/>
    <s v="Administración central"/>
    <n v="86"/>
    <s v="Sector Gobierno, seguridad y convivencia"/>
    <s v="Informacion validada por la entidad"/>
    <n v="33500000000"/>
    <n v="41359415568.250923"/>
    <n v="2"/>
    <s v="Derecho a la ciudad"/>
    <n v="31"/>
    <s v="Bogotá responsable ante el riesgo y las emergencias"/>
    <n v="412"/>
    <s v="Modernización Cuerpo Oficial de Bomberos"/>
    <n v="33500000000"/>
    <n v="41359415568.250923"/>
  </r>
  <r>
    <n v="3"/>
    <s v="Bogotá positiva: para vivir mejor"/>
    <x v="3"/>
    <n v="200"/>
    <s v="Instituto para la Economía Social"/>
    <n v="2"/>
    <s v="Establecimientos públicos"/>
    <n v="89"/>
    <s v="Sector Desarrollo económico, industria y turismo"/>
    <s v="Informacion validada por la entidad"/>
    <n v="42750000000"/>
    <n v="52779552702.767967"/>
    <n v="1"/>
    <s v="Ciudad de derechos"/>
    <n v="4"/>
    <s v="Bogotá bien alimentada"/>
    <n v="431"/>
    <s v="Desarrollo de redes de abastecimiento y administración de plazas de mercado distritales"/>
    <n v="10020000000"/>
    <n v="12370786387.876844"/>
  </r>
  <r>
    <n v="3"/>
    <s v="Bogotá positiva: para vivir mejor"/>
    <x v="3"/>
    <n v="200"/>
    <s v="Instituto para la Economía Social"/>
    <n v="2"/>
    <s v="Establecimientos públicos"/>
    <n v="89"/>
    <s v="Sector Desarrollo económico, industria y turismo"/>
    <s v="Informacion validada por la entidad"/>
    <n v="42750000000"/>
    <n v="52779552702.767967"/>
    <n v="1"/>
    <s v="Ciudad de derechos"/>
    <n v="5"/>
    <s v="Alternativas productivas para la generación de ingresos para poblaciones vulnerables"/>
    <n v="414"/>
    <s v="Misión Bogotá: formando para el futuro"/>
    <n v="12322248000"/>
    <n v="15213163455.732803"/>
  </r>
  <r>
    <n v="3"/>
    <s v="Bogotá positiva: para vivir mejor"/>
    <x v="3"/>
    <n v="200"/>
    <s v="Instituto para la Economía Social"/>
    <n v="2"/>
    <s v="Establecimientos públicos"/>
    <n v="89"/>
    <s v="Sector Desarrollo económico, industria y turismo"/>
    <s v="Informacion validada por la entidad"/>
    <n v="42750000000"/>
    <n v="52779552702.767967"/>
    <n v="1"/>
    <s v="Ciudad de derechos"/>
    <n v="5"/>
    <s v="Alternativas productivas para la generación de ingresos para poblaciones vulnerables"/>
    <n v="604"/>
    <s v="Formación y capacitación para el empleo de población informal y vulnerable"/>
    <n v="2330281000"/>
    <n v="2876986873.7253532"/>
  </r>
  <r>
    <n v="3"/>
    <s v="Bogotá positiva: para vivir mejor"/>
    <x v="3"/>
    <n v="200"/>
    <s v="Instituto para la Economía Social"/>
    <n v="2"/>
    <s v="Establecimientos públicos"/>
    <n v="89"/>
    <s v="Sector Desarrollo económico, industria y turismo"/>
    <s v="Informacion validada por la entidad"/>
    <n v="42750000000"/>
    <n v="52779552702.767967"/>
    <n v="1"/>
    <s v="Ciudad de derechos"/>
    <n v="5"/>
    <s v="Alternativas productivas para la generación de ingresos para poblaciones vulnerables"/>
    <n v="609"/>
    <s v="Apoyo al emprendimiento empresarial en el sector informal y en poblaciones específicas"/>
    <n v="3593661000"/>
    <n v="4436767722.6989899"/>
  </r>
  <r>
    <n v="3"/>
    <s v="Bogotá positiva: para vivir mejor"/>
    <x v="3"/>
    <n v="200"/>
    <s v="Instituto para la Economía Social"/>
    <n v="2"/>
    <s v="Establecimientos públicos"/>
    <n v="89"/>
    <s v="Sector Desarrollo económico, industria y turismo"/>
    <s v="Informacion validada por la entidad"/>
    <n v="42750000000"/>
    <n v="52779552702.767967"/>
    <n v="1"/>
    <s v="Ciudad de derechos"/>
    <n v="5"/>
    <s v="Alternativas productivas para la generación de ingresos para poblaciones vulnerables"/>
    <n v="7081"/>
    <s v="Organización y regulación de actividades comerciales informales, desarrolladas en el espacio público"/>
    <n v="12070000000"/>
    <n v="14901735698.769812"/>
  </r>
  <r>
    <n v="3"/>
    <s v="Bogotá positiva: para vivir mejor"/>
    <x v="3"/>
    <n v="200"/>
    <s v="Instituto para la Economía Social"/>
    <n v="2"/>
    <s v="Establecimientos públicos"/>
    <n v="89"/>
    <s v="Sector Desarrollo económico, industria y turismo"/>
    <s v="Informacion validada por la entidad"/>
    <n v="42750000000"/>
    <n v="52779552702.767967"/>
    <n v="6"/>
    <s v="Gestión pública efectiva y transparente"/>
    <n v="49"/>
    <s v="Desarrollo institucional integral"/>
    <n v="611"/>
    <s v="Fortalecimiento institucional"/>
    <n v="2413810000"/>
    <n v="2980112563.9641724"/>
  </r>
  <r>
    <n v="3"/>
    <s v="Bogotá positiva: para vivir mejor"/>
    <x v="3"/>
    <n v="201"/>
    <s v="Secretaría Distrital de Salud / Fondo Financiero Distrital de Salud"/>
    <n v="2"/>
    <s v="Establecimientos públicos"/>
    <n v="91"/>
    <s v="Sector Salud"/>
    <s v="Informacion validada por la entidad"/>
    <n v="1508101634000"/>
    <n v="1861916483575.053"/>
    <n v="1"/>
    <s v="Ciudad de derechos"/>
    <n v="1"/>
    <s v="Bogotá sana"/>
    <n v="623"/>
    <s v="Salud a su casa"/>
    <n v="28865846000"/>
    <n v="35638045386.362206"/>
  </r>
  <r>
    <n v="3"/>
    <s v="Bogotá positiva: para vivir mejor"/>
    <x v="3"/>
    <n v="201"/>
    <s v="Secretaría Distrital de Salud / Fondo Financiero Distrital de Salud"/>
    <n v="2"/>
    <s v="Establecimientos públicos"/>
    <n v="91"/>
    <s v="Sector Salud"/>
    <s v="Informacion validada por la entidad"/>
    <n v="1508101634000"/>
    <n v="1861916483575.053"/>
    <n v="1"/>
    <s v="Ciudad de derechos"/>
    <n v="1"/>
    <s v="Bogotá sana"/>
    <n v="624"/>
    <s v="Salud al colegio"/>
    <n v="24539495000"/>
    <n v="30296691687.761662"/>
  </r>
  <r>
    <n v="3"/>
    <s v="Bogotá positiva: para vivir mejor"/>
    <x v="3"/>
    <n v="201"/>
    <s v="Secretaría Distrital de Salud / Fondo Financiero Distrital de Salud"/>
    <n v="2"/>
    <s v="Establecimientos públicos"/>
    <n v="91"/>
    <s v="Sector Salud"/>
    <s v="Informacion validada por la entidad"/>
    <n v="1508101634000"/>
    <n v="1861916483575.053"/>
    <n v="1"/>
    <s v="Ciudad de derechos"/>
    <n v="1"/>
    <s v="Bogotá sana"/>
    <n v="625"/>
    <s v="Vigilancia en salud pública"/>
    <n v="46938875000"/>
    <n v="57951177236.75177"/>
  </r>
  <r>
    <n v="3"/>
    <s v="Bogotá positiva: para vivir mejor"/>
    <x v="3"/>
    <n v="201"/>
    <s v="Secretaría Distrital de Salud / Fondo Financiero Distrital de Salud"/>
    <n v="2"/>
    <s v="Establecimientos públicos"/>
    <n v="91"/>
    <s v="Sector Salud"/>
    <s v="Informacion validada por la entidad"/>
    <n v="1508101634000"/>
    <n v="1861916483575.053"/>
    <n v="1"/>
    <s v="Ciudad de derechos"/>
    <n v="1"/>
    <s v="Bogotá sana"/>
    <n v="626"/>
    <s v="Instituciones saludables y amigables"/>
    <n v="15527718000"/>
    <n v="19170666913.092838"/>
  </r>
  <r>
    <n v="3"/>
    <s v="Bogotá positiva: para vivir mejor"/>
    <x v="3"/>
    <n v="201"/>
    <s v="Secretaría Distrital de Salud / Fondo Financiero Distrital de Salud"/>
    <n v="2"/>
    <s v="Establecimientos públicos"/>
    <n v="91"/>
    <s v="Sector Salud"/>
    <s v="Informacion validada por la entidad"/>
    <n v="1508101634000"/>
    <n v="1861916483575.053"/>
    <n v="1"/>
    <s v="Ciudad de derechos"/>
    <n v="1"/>
    <s v="Bogotá sana"/>
    <n v="627"/>
    <s v="Comunidades saludables"/>
    <n v="20732993000"/>
    <n v="25597148461.51157"/>
  </r>
  <r>
    <n v="3"/>
    <s v="Bogotá positiva: para vivir mejor"/>
    <x v="3"/>
    <n v="201"/>
    <s v="Secretaría Distrital de Salud / Fondo Financiero Distrital de Salud"/>
    <n v="2"/>
    <s v="Establecimientos públicos"/>
    <n v="91"/>
    <s v="Sector Salud"/>
    <s v="Informacion validada por la entidad"/>
    <n v="1508101634000"/>
    <n v="1861916483575.053"/>
    <n v="1"/>
    <s v="Ciudad de derechos"/>
    <n v="1"/>
    <s v="Bogotá sana"/>
    <n v="628"/>
    <s v="Niñez bienvenida y protegida"/>
    <n v="17955662000"/>
    <n v="22168229446.598549"/>
  </r>
  <r>
    <n v="3"/>
    <s v="Bogotá positiva: para vivir mejor"/>
    <x v="3"/>
    <n v="201"/>
    <s v="Secretaría Distrital de Salud / Fondo Financiero Distrital de Salud"/>
    <n v="2"/>
    <s v="Establecimientos públicos"/>
    <n v="91"/>
    <s v="Sector Salud"/>
    <s v="Informacion validada por la entidad"/>
    <n v="1508101634000"/>
    <n v="1861916483575.053"/>
    <n v="1"/>
    <s v="Ciudad de derechos"/>
    <n v="1"/>
    <s v="Bogotá sana"/>
    <n v="629"/>
    <s v="Fortalecimiento de la gestión distrital en la salud pública"/>
    <n v="14564324000"/>
    <n v="17981251605.571659"/>
  </r>
  <r>
    <n v="3"/>
    <s v="Bogotá positiva: para vivir mejor"/>
    <x v="3"/>
    <n v="201"/>
    <s v="Secretaría Distrital de Salud / Fondo Financiero Distrital de Salud"/>
    <n v="2"/>
    <s v="Establecimientos públicos"/>
    <n v="91"/>
    <s v="Sector Salud"/>
    <s v="Informacion validada por la entidad"/>
    <n v="1508101634000"/>
    <n v="1861916483575.053"/>
    <n v="1"/>
    <s v="Ciudad de derechos"/>
    <n v="1"/>
    <s v="Bogotá sana"/>
    <n v="630"/>
    <s v="Salud al trabajo"/>
    <n v="7636095000"/>
    <n v="9427594818.616209"/>
  </r>
  <r>
    <n v="3"/>
    <s v="Bogotá positiva: para vivir mejor"/>
    <x v="3"/>
    <n v="201"/>
    <s v="Secretaría Distrital de Salud / Fondo Financiero Distrital de Salud"/>
    <n v="2"/>
    <s v="Establecimientos públicos"/>
    <n v="91"/>
    <s v="Sector Salud"/>
    <s v="Informacion validada por la entidad"/>
    <n v="1508101634000"/>
    <n v="1861916483575.053"/>
    <n v="1"/>
    <s v="Ciudad de derechos"/>
    <n v="2"/>
    <s v="Garantía del aseguramiento y atención en salud"/>
    <n v="618"/>
    <s v="Promoción y afiliación al régimen subsidiado y contributivo"/>
    <n v="718570855000"/>
    <n v="887154346482.93677"/>
  </r>
  <r>
    <n v="3"/>
    <s v="Bogotá positiva: para vivir mejor"/>
    <x v="3"/>
    <n v="201"/>
    <s v="Secretaría Distrital de Salud / Fondo Financiero Distrital de Salud"/>
    <n v="2"/>
    <s v="Establecimientos públicos"/>
    <n v="91"/>
    <s v="Sector Salud"/>
    <s v="Informacion validada por la entidad"/>
    <n v="1508101634000"/>
    <n v="1861916483575.053"/>
    <n v="1"/>
    <s v="Ciudad de derechos"/>
    <n v="2"/>
    <s v="Garantía del aseguramiento y atención en salud"/>
    <n v="620"/>
    <s v="Atención a la población vinculada"/>
    <n v="432514561000"/>
    <n v="533986551275.18256"/>
  </r>
  <r>
    <n v="3"/>
    <s v="Bogotá positiva: para vivir mejor"/>
    <x v="3"/>
    <n v="201"/>
    <s v="Secretaría Distrital de Salud / Fondo Financiero Distrital de Salud"/>
    <n v="2"/>
    <s v="Establecimientos públicos"/>
    <n v="91"/>
    <s v="Sector Salud"/>
    <s v="Informacion validada por la entidad"/>
    <n v="1508101634000"/>
    <n v="1861916483575.053"/>
    <n v="1"/>
    <s v="Ciudad de derechos"/>
    <n v="3"/>
    <s v="Fortalecimiento y provisión de los servicios de salud"/>
    <n v="631"/>
    <s v="Hemocentro distrital y banco de tejidos"/>
    <n v="6500000000"/>
    <n v="8024961229.6606274"/>
  </r>
  <r>
    <n v="3"/>
    <s v="Bogotá positiva: para vivir mejor"/>
    <x v="3"/>
    <n v="201"/>
    <s v="Secretaría Distrital de Salud / Fondo Financiero Distrital de Salud"/>
    <n v="2"/>
    <s v="Establecimientos públicos"/>
    <n v="91"/>
    <s v="Sector Salud"/>
    <s v="Informacion validada por la entidad"/>
    <n v="1508101634000"/>
    <n v="1861916483575.053"/>
    <n v="1"/>
    <s v="Ciudad de derechos"/>
    <n v="3"/>
    <s v="Fortalecimiento y provisión de los servicios de salud"/>
    <n v="632"/>
    <s v="Redes sociales y de servicios (gestión integral de medicamentos)"/>
    <n v="22175205000"/>
    <n v="27377716982.273304"/>
  </r>
  <r>
    <n v="3"/>
    <s v="Bogotá positiva: para vivir mejor"/>
    <x v="3"/>
    <n v="201"/>
    <s v="Secretaría Distrital de Salud / Fondo Financiero Distrital de Salud"/>
    <n v="2"/>
    <s v="Establecimientos públicos"/>
    <n v="91"/>
    <s v="Sector Salud"/>
    <s v="Informacion validada por la entidad"/>
    <n v="1508101634000"/>
    <n v="1861916483575.053"/>
    <n v="1"/>
    <s v="Ciudad de derechos"/>
    <n v="3"/>
    <s v="Fortalecimiento y provisión de los servicios de salud"/>
    <n v="633"/>
    <s v="Desarrollo de la infraestructura hospitalaria"/>
    <n v="58598460000"/>
    <n v="72346210710.433701"/>
  </r>
  <r>
    <n v="3"/>
    <s v="Bogotá positiva: para vivir mejor"/>
    <x v="3"/>
    <n v="201"/>
    <s v="Secretaría Distrital de Salud / Fondo Financiero Distrital de Salud"/>
    <n v="2"/>
    <s v="Establecimientos públicos"/>
    <n v="91"/>
    <s v="Sector Salud"/>
    <s v="Informacion validada por la entidad"/>
    <n v="1508101634000"/>
    <n v="1861916483575.053"/>
    <n v="1"/>
    <s v="Ciudad de derechos"/>
    <n v="3"/>
    <s v="Fortalecimiento y provisión de los servicios de salud"/>
    <n v="634"/>
    <s v="Ampliación y mejoramiento de la atención prehospitalaria"/>
    <n v="52530000000"/>
    <n v="64854032829.857346"/>
  </r>
  <r>
    <n v="3"/>
    <s v="Bogotá positiva: para vivir mejor"/>
    <x v="3"/>
    <n v="201"/>
    <s v="Secretaría Distrital de Salud / Fondo Financiero Distrital de Salud"/>
    <n v="2"/>
    <s v="Establecimientos públicos"/>
    <n v="91"/>
    <s v="Sector Salud"/>
    <s v="Informacion validada por la entidad"/>
    <n v="1508101634000"/>
    <n v="1861916483575.053"/>
    <n v="1"/>
    <s v="Ciudad de derechos"/>
    <n v="3"/>
    <s v="Fortalecimiento y provisión de los servicios de salud"/>
    <n v="636"/>
    <s v="Plan maestro de equipamientos en salud"/>
    <n v="550000000"/>
    <n v="679035180.97128391"/>
  </r>
  <r>
    <n v="3"/>
    <s v="Bogotá positiva: para vivir mejor"/>
    <x v="3"/>
    <n v="201"/>
    <s v="Secretaría Distrital de Salud / Fondo Financiero Distrital de Salud"/>
    <n v="2"/>
    <s v="Establecimientos públicos"/>
    <n v="91"/>
    <s v="Sector Salud"/>
    <s v="Informacion validada por la entidad"/>
    <n v="1508101634000"/>
    <n v="1861916483575.053"/>
    <n v="1"/>
    <s v="Ciudad de derechos"/>
    <n v="3"/>
    <s v="Fortalecimiento y provisión de los servicios de salud"/>
    <n v="637"/>
    <s v="Desarrollo del sistema de rectoría en salud"/>
    <n v="8000000000"/>
    <n v="9876875359.5823116"/>
  </r>
  <r>
    <n v="3"/>
    <s v="Bogotá positiva: para vivir mejor"/>
    <x v="3"/>
    <n v="201"/>
    <s v="Secretaría Distrital de Salud / Fondo Financiero Distrital de Salud"/>
    <n v="2"/>
    <s v="Establecimientos públicos"/>
    <n v="91"/>
    <s v="Sector Salud"/>
    <s v="Informacion validada por la entidad"/>
    <n v="1508101634000"/>
    <n v="1861916483575.053"/>
    <n v="3"/>
    <s v="Ciudad global"/>
    <n v="34"/>
    <s v="Bogotá sociedad del conocimiento"/>
    <n v="613"/>
    <s v="Gestión del conocimiento y la innovación en salud"/>
    <n v="1500000000"/>
    <n v="1851914129.9216831"/>
  </r>
  <r>
    <n v="3"/>
    <s v="Bogotá positiva: para vivir mejor"/>
    <x v="3"/>
    <n v="201"/>
    <s v="Secretaría Distrital de Salud / Fondo Financiero Distrital de Salud"/>
    <n v="2"/>
    <s v="Establecimientos públicos"/>
    <n v="91"/>
    <s v="Sector Salud"/>
    <s v="Informacion validada por la entidad"/>
    <n v="1508101634000"/>
    <n v="1861916483575.053"/>
    <n v="3"/>
    <s v="Ciudad global"/>
    <n v="35"/>
    <s v="Bogotá competitiva e internacional"/>
    <n v="615"/>
    <s v="Ciudad salud"/>
    <n v="510000000"/>
    <n v="629650804.17337239"/>
  </r>
  <r>
    <n v="3"/>
    <s v="Bogotá positiva: para vivir mejor"/>
    <x v="3"/>
    <n v="201"/>
    <s v="Secretaría Distrital de Salud / Fondo Financiero Distrital de Salud"/>
    <n v="2"/>
    <s v="Establecimientos públicos"/>
    <n v="91"/>
    <s v="Sector Salud"/>
    <s v="Informacion validada por la entidad"/>
    <n v="1508101634000"/>
    <n v="1861916483575.053"/>
    <n v="4"/>
    <s v="Participación"/>
    <n v="37"/>
    <s v="Ahora decidimos juntos"/>
    <n v="617"/>
    <s v="Participación social por el derecho a la salud"/>
    <n v="4500000000"/>
    <n v="5555742389.7650499"/>
  </r>
  <r>
    <n v="3"/>
    <s v="Bogotá positiva: para vivir mejor"/>
    <x v="3"/>
    <n v="201"/>
    <s v="Secretaría Distrital de Salud / Fondo Financiero Distrital de Salud"/>
    <n v="2"/>
    <s v="Establecimientos públicos"/>
    <n v="91"/>
    <s v="Sector Salud"/>
    <s v="Informacion validada por la entidad"/>
    <n v="1508101634000"/>
    <n v="1861916483575.053"/>
    <n v="6"/>
    <s v="Gestión pública efectiva y transparente"/>
    <n v="46"/>
    <s v="Tecnologías de la información y comunicación al servicio de la ciudad"/>
    <n v="616"/>
    <s v="Sistema de información en salud automatizado y en línea para Bogotá D. C."/>
    <n v="15566109000"/>
    <n v="19218064803.334057"/>
  </r>
  <r>
    <n v="3"/>
    <s v="Bogotá positiva: para vivir mejor"/>
    <x v="3"/>
    <n v="201"/>
    <s v="Secretaría Distrital de Salud / Fondo Financiero Distrital de Salud"/>
    <n v="2"/>
    <s v="Establecimientos públicos"/>
    <n v="91"/>
    <s v="Sector Salud"/>
    <s v="Informacion validada por la entidad"/>
    <n v="1508101634000"/>
    <n v="1861916483575.053"/>
    <n v="6"/>
    <s v="Gestión pública efectiva y transparente"/>
    <n v="49"/>
    <s v="Desarrollo institucional integral"/>
    <n v="614"/>
    <s v="Fortalecimiento de la gestión y de la planeación en salud para Bogotá"/>
    <n v="8075436000"/>
    <n v="9970009355.7854919"/>
  </r>
  <r>
    <n v="3"/>
    <s v="Bogotá positiva: para vivir mejor"/>
    <x v="3"/>
    <n v="201"/>
    <s v="Secretaría Distrital de Salud / Fondo Financiero Distrital de Salud"/>
    <n v="2"/>
    <s v="Establecimientos públicos"/>
    <n v="91"/>
    <s v="Sector Salud"/>
    <s v="Informacion validada por la entidad"/>
    <n v="1508101634000"/>
    <n v="1861916483575.053"/>
    <n v="6"/>
    <s v="Gestión pública efectiva y transparente"/>
    <n v="49"/>
    <s v="Desarrollo institucional integral"/>
    <n v="622"/>
    <s v="Diseño e implementación de la política pública del talento humano en salud"/>
    <n v="1750000000"/>
    <n v="2160566484.9086304"/>
  </r>
  <r>
    <n v="3"/>
    <s v="Bogotá positiva: para vivir mejor"/>
    <x v="3"/>
    <n v="203"/>
    <s v="Instituto Distrital de Gestión de Riesgos y Cambio Climático"/>
    <n v="2"/>
    <s v="Establecimientos públicos"/>
    <n v="86"/>
    <s v="Sector Gobierno, seguridad y convivencia"/>
    <s v="Informacion validada por la entidad"/>
    <n v="32042000000"/>
    <n v="39559355033.967056"/>
    <n v="2"/>
    <s v="Derecho a la ciudad"/>
    <n v="31"/>
    <s v="Bogotá responsable ante el riesgo y las emergencias"/>
    <n v="560"/>
    <s v="Reducción del riesgo publico en los ámbitos urbano y regional"/>
    <n v="6000000000"/>
    <n v="7407656519.6867323"/>
  </r>
  <r>
    <n v="3"/>
    <s v="Bogotá positiva: para vivir mejor"/>
    <x v="3"/>
    <n v="203"/>
    <s v="Instituto Distrital de Gestión de Riesgos y Cambio Climático"/>
    <n v="2"/>
    <s v="Establecimientos públicos"/>
    <n v="86"/>
    <s v="Sector Gobierno, seguridad y convivencia"/>
    <s v="Informacion validada por la entidad"/>
    <n v="32042000000"/>
    <n v="39559355033.967056"/>
    <n v="2"/>
    <s v="Derecho a la ciudad"/>
    <n v="31"/>
    <s v="Bogotá responsable ante el riesgo y las emergencias"/>
    <n v="561"/>
    <s v="Fortalecimiento de la capacidad técnica y social para la prevención y manejo del riesgo"/>
    <n v="5130000000"/>
    <n v="6333546324.3321571"/>
  </r>
  <r>
    <n v="3"/>
    <s v="Bogotá positiva: para vivir mejor"/>
    <x v="3"/>
    <n v="203"/>
    <s v="Instituto Distrital de Gestión de Riesgos y Cambio Climático"/>
    <n v="2"/>
    <s v="Establecimientos públicos"/>
    <n v="86"/>
    <s v="Sector Gobierno, seguridad y convivencia"/>
    <s v="Informacion validada por la entidad"/>
    <n v="32042000000"/>
    <n v="39559355033.967056"/>
    <n v="2"/>
    <s v="Derecho a la ciudad"/>
    <n v="31"/>
    <s v="Bogotá responsable ante el riesgo y las emergencias"/>
    <n v="566"/>
    <s v="Coordinación y atención a situaciones de emergencia"/>
    <n v="8562000000"/>
    <n v="10570725853.592968"/>
  </r>
  <r>
    <n v="3"/>
    <s v="Bogotá positiva: para vivir mejor"/>
    <x v="3"/>
    <n v="203"/>
    <s v="Instituto Distrital de Gestión de Riesgos y Cambio Climático"/>
    <n v="2"/>
    <s v="Establecimientos públicos"/>
    <n v="86"/>
    <s v="Sector Gobierno, seguridad y convivencia"/>
    <s v="Informacion validada por la entidad"/>
    <n v="32042000000"/>
    <n v="39559355033.967056"/>
    <n v="2"/>
    <s v="Derecho a la ciudad"/>
    <n v="31"/>
    <s v="Bogotá responsable ante el riesgo y las emergencias"/>
    <n v="570"/>
    <s v="Recuperación de la zona de alto riesgo del sector Altos de la Estancia de la localidad de Ciudad Bolívar"/>
    <n v="700000000"/>
    <n v="864226593.96345222"/>
  </r>
  <r>
    <n v="3"/>
    <s v="Bogotá positiva: para vivir mejor"/>
    <x v="3"/>
    <n v="203"/>
    <s v="Instituto Distrital de Gestión de Riesgos y Cambio Climático"/>
    <n v="2"/>
    <s v="Establecimientos públicos"/>
    <n v="86"/>
    <s v="Sector Gobierno, seguridad y convivencia"/>
    <s v="Informacion validada por la entidad"/>
    <n v="32042000000"/>
    <n v="39559355033.967056"/>
    <n v="2"/>
    <s v="Derecho a la ciudad"/>
    <n v="31"/>
    <s v="Bogotá responsable ante el riesgo y las emergencias"/>
    <n v="7240"/>
    <s v="Atención de emergencias en el Distrito Capital"/>
    <n v="3000000000"/>
    <n v="3703828259.8433661"/>
  </r>
  <r>
    <n v="3"/>
    <s v="Bogotá positiva: para vivir mejor"/>
    <x v="3"/>
    <n v="203"/>
    <s v="Instituto Distrital de Gestión de Riesgos y Cambio Climático"/>
    <n v="2"/>
    <s v="Establecimientos públicos"/>
    <n v="86"/>
    <s v="Sector Gobierno, seguridad y convivencia"/>
    <s v="Informacion validada por la entidad"/>
    <n v="32042000000"/>
    <n v="39559355033.967056"/>
    <n v="5"/>
    <s v="Descentralización"/>
    <n v="40"/>
    <s v="Gestión distrital con enfoque territorial"/>
    <n v="546"/>
    <s v="Fortalecimiento de los comités locales de emergencia"/>
    <n v="800000000"/>
    <n v="987687535.95823109"/>
  </r>
  <r>
    <n v="3"/>
    <s v="Bogotá positiva: para vivir mejor"/>
    <x v="3"/>
    <n v="203"/>
    <s v="Instituto Distrital de Gestión de Riesgos y Cambio Climático"/>
    <n v="2"/>
    <s v="Establecimientos públicos"/>
    <n v="86"/>
    <s v="Sector Gobierno, seguridad y convivencia"/>
    <s v="Informacion validada por la entidad"/>
    <n v="32042000000"/>
    <n v="39559355033.967056"/>
    <n v="6"/>
    <s v="Gestión pública efectiva y transparente"/>
    <n v="49"/>
    <s v="Desarrollo institucional integral"/>
    <n v="544"/>
    <s v="Fortalecimiento administrativo de la gestión integral del riesgo público"/>
    <n v="7850000000"/>
    <n v="9691683946.5901413"/>
  </r>
  <r>
    <n v="3"/>
    <s v="Bogotá positiva: para vivir mejor"/>
    <x v="3"/>
    <n v="204"/>
    <s v="Instituto de Desarrollo Urbano"/>
    <n v="2"/>
    <s v="Establecimientos públicos"/>
    <n v="95"/>
    <s v="Sector Movilidad"/>
    <s v="Informacion validada por la entidad"/>
    <n v="1026344572000"/>
    <n v="1267134676703.4817"/>
    <n v="2"/>
    <s v="Derecho a la ciudad"/>
    <n v="17"/>
    <s v="Mejoremos el barrio"/>
    <n v="234"/>
    <s v="Desarrollo y sostenibilidad de la infraestructura local"/>
    <n v="50480558000"/>
    <n v="62323772431.020706"/>
  </r>
  <r>
    <n v="3"/>
    <s v="Bogotá positiva: para vivir mejor"/>
    <x v="3"/>
    <n v="204"/>
    <s v="Instituto de Desarrollo Urbano"/>
    <n v="2"/>
    <s v="Establecimientos públicos"/>
    <n v="95"/>
    <s v="Sector Movilidad"/>
    <s v="Informacion validada por la entidad"/>
    <n v="1026344572000"/>
    <n v="1267134676703.4817"/>
    <n v="2"/>
    <s v="Derecho a la ciudad"/>
    <n v="21"/>
    <s v="Bogotá rural"/>
    <n v="247"/>
    <s v="Desarrollo y sostenibilidad de la infraestructura rural"/>
    <n v="8000000000"/>
    <n v="9876875359.5823116"/>
  </r>
  <r>
    <n v="3"/>
    <s v="Bogotá positiva: para vivir mejor"/>
    <x v="3"/>
    <n v="204"/>
    <s v="Instituto de Desarrollo Urbano"/>
    <n v="2"/>
    <s v="Establecimientos públicos"/>
    <n v="95"/>
    <s v="Sector Movilidad"/>
    <s v="Informacion validada por la entidad"/>
    <n v="1026344572000"/>
    <n v="1267134676703.4817"/>
    <n v="2"/>
    <s v="Derecho a la ciudad"/>
    <n v="22"/>
    <s v="Sistema Integrado de Transporte Público"/>
    <n v="543"/>
    <s v="Infraestructura para el Sistema Integrado de Transporte Público"/>
    <n v="180551629000"/>
    <n v="222910741950.31836"/>
  </r>
  <r>
    <n v="3"/>
    <s v="Bogotá positiva: para vivir mejor"/>
    <x v="3"/>
    <n v="204"/>
    <s v="Instituto de Desarrollo Urbano"/>
    <n v="2"/>
    <s v="Establecimientos públicos"/>
    <n v="95"/>
    <s v="Sector Movilidad"/>
    <s v="Informacion validada por la entidad"/>
    <n v="1026344572000"/>
    <n v="1267134676703.4817"/>
    <n v="2"/>
    <s v="Derecho a la ciudad"/>
    <n v="23"/>
    <s v="Vías para la movilidad"/>
    <n v="520"/>
    <s v="Infraestructura para la movilidad"/>
    <n v="648107556000"/>
    <n v="800159693776.93909"/>
  </r>
  <r>
    <n v="3"/>
    <s v="Bogotá positiva: para vivir mejor"/>
    <x v="3"/>
    <n v="204"/>
    <s v="Instituto de Desarrollo Urbano"/>
    <n v="2"/>
    <s v="Establecimientos públicos"/>
    <n v="95"/>
    <s v="Sector Movilidad"/>
    <s v="Informacion validada por la entidad"/>
    <n v="1026344572000"/>
    <n v="1267134676703.4817"/>
    <n v="2"/>
    <s v="Derecho a la ciudad"/>
    <n v="25"/>
    <s v="Espacio público para la inclusión"/>
    <n v="541"/>
    <s v="Infraestructura para el espacio público"/>
    <n v="74744448000"/>
    <n v="92280199589.597641"/>
  </r>
  <r>
    <n v="3"/>
    <s v="Bogotá positiva: para vivir mejor"/>
    <x v="3"/>
    <n v="204"/>
    <s v="Instituto de Desarrollo Urbano"/>
    <n v="2"/>
    <s v="Establecimientos públicos"/>
    <n v="95"/>
    <s v="Sector Movilidad"/>
    <s v="Informacion validada por la entidad"/>
    <n v="1026344572000"/>
    <n v="1267134676703.4817"/>
    <n v="2"/>
    <s v="Derecho a la ciudad"/>
    <n v="25"/>
    <s v="Espacio público para la inclusión"/>
    <n v="7193"/>
    <s v="Gestión de actuaciones urbanísticas"/>
    <n v="120000000"/>
    <n v="148153130.39373463"/>
  </r>
  <r>
    <n v="3"/>
    <s v="Bogotá positiva: para vivir mejor"/>
    <x v="3"/>
    <n v="204"/>
    <s v="Instituto de Desarrollo Urbano"/>
    <n v="2"/>
    <s v="Establecimientos públicos"/>
    <n v="95"/>
    <s v="Sector Movilidad"/>
    <s v="Informacion validada por la entidad"/>
    <n v="1026344572000"/>
    <n v="1267134676703.4817"/>
    <n v="6"/>
    <s v="Gestión pública efectiva y transparente"/>
    <n v="49"/>
    <s v="Desarrollo institucional integral"/>
    <n v="232"/>
    <s v="Fortalecimiento institucional para el mejoramiento de la gestión del IDU"/>
    <n v="64340381000"/>
    <n v="79435240465.629715"/>
  </r>
  <r>
    <n v="3"/>
    <s v="Bogotá positiva: para vivir mejor"/>
    <x v="3"/>
    <n v="206"/>
    <s v="Fondo de Prestaciones Económicas, Cesantías y Pensiones"/>
    <n v="2"/>
    <s v="Establecimientos públicos"/>
    <n v="87"/>
    <s v="Sector Hacienda"/>
    <s v="Informacion validada por la entidad"/>
    <n v="5160000000"/>
    <n v="6370584606.9305906"/>
    <n v="6"/>
    <s v="Gestión pública efectiva y transparente"/>
    <n v="49"/>
    <s v="Desarrollo institucional integral"/>
    <n v="368"/>
    <s v="Fortalecimiento institucional"/>
    <n v="2544000000"/>
    <n v="3140846364.3471742"/>
  </r>
  <r>
    <n v="3"/>
    <s v="Bogotá positiva: para vivir mejor"/>
    <x v="3"/>
    <n v="206"/>
    <s v="Fondo de Prestaciones Económicas, Cesantías y Pensiones"/>
    <n v="2"/>
    <s v="Establecimientos públicos"/>
    <n v="87"/>
    <s v="Sector Hacienda"/>
    <s v="Informacion validada por la entidad"/>
    <n v="5160000000"/>
    <n v="6370584606.9305906"/>
    <n v="7"/>
    <s v="Finanzas sostenibles"/>
    <n v="52"/>
    <s v="Gestión fiscal responsable e innovadora"/>
    <n v="465"/>
    <s v="Gestión de pensiones"/>
    <n v="2616000000"/>
    <n v="3229738242.5834155"/>
  </r>
  <r>
    <n v="3"/>
    <s v="Bogotá positiva: para vivir mejor"/>
    <x v="3"/>
    <n v="208"/>
    <s v="Caja de Vivienda Popular"/>
    <n v="2"/>
    <s v="Establecimientos públicos"/>
    <n v="96"/>
    <s v="Sector Hábitat"/>
    <s v="Informacion validada por la entidad"/>
    <n v="45000000000"/>
    <n v="55557423897.650497"/>
    <n v="1"/>
    <s v="Ciudad de derechos"/>
    <n v="9"/>
    <s v="Derecho a un techo"/>
    <n v="471"/>
    <s v="Titulación de predios y ejecución de obras de urbanismo"/>
    <n v="2104000000"/>
    <n v="2597618219.570148"/>
  </r>
  <r>
    <n v="3"/>
    <s v="Bogotá positiva: para vivir mejor"/>
    <x v="3"/>
    <n v="208"/>
    <s v="Caja de Vivienda Popular"/>
    <n v="2"/>
    <s v="Establecimientos públicos"/>
    <n v="96"/>
    <s v="Sector Hábitat"/>
    <s v="Informacion validada por la entidad"/>
    <n v="45000000000"/>
    <n v="55557423897.650497"/>
    <n v="1"/>
    <s v="Ciudad de derechos"/>
    <n v="9"/>
    <s v="Derecho a un techo"/>
    <n v="676"/>
    <s v="Adquisición de predios localizados en zonas de alto riesgo no mitigable excluidos del programa de reasentamientos"/>
    <n v="1978000000"/>
    <n v="2442057432.6567264"/>
  </r>
  <r>
    <n v="3"/>
    <s v="Bogotá positiva: para vivir mejor"/>
    <x v="3"/>
    <n v="208"/>
    <s v="Caja de Vivienda Popular"/>
    <n v="2"/>
    <s v="Establecimientos públicos"/>
    <n v="96"/>
    <s v="Sector Hábitat"/>
    <s v="Informacion validada por la entidad"/>
    <n v="45000000000"/>
    <n v="55557423897.650497"/>
    <n v="1"/>
    <s v="Ciudad de derechos"/>
    <n v="9"/>
    <s v="Derecho a un techo"/>
    <n v="3075"/>
    <s v="Reasentamiento de hogares localizados en zonas de alto riesgo no mitigable"/>
    <n v="26871000000"/>
    <n v="33175189723.41703"/>
  </r>
  <r>
    <n v="3"/>
    <s v="Bogotá positiva: para vivir mejor"/>
    <x v="3"/>
    <n v="208"/>
    <s v="Caja de Vivienda Popular"/>
    <n v="2"/>
    <s v="Establecimientos públicos"/>
    <n v="96"/>
    <s v="Sector Hábitat"/>
    <s v="Informacion validada por la entidad"/>
    <n v="45000000000"/>
    <n v="55557423897.650497"/>
    <n v="1"/>
    <s v="Ciudad de derechos"/>
    <n v="9"/>
    <s v="Derecho a un techo"/>
    <n v="7328"/>
    <s v="Mejoramiento de vivienda en sus condiciones físicas"/>
    <n v="6165000000"/>
    <n v="7611367073.9781189"/>
  </r>
  <r>
    <n v="3"/>
    <s v="Bogotá positiva: para vivir mejor"/>
    <x v="3"/>
    <n v="208"/>
    <s v="Caja de Vivienda Popular"/>
    <n v="2"/>
    <s v="Establecimientos públicos"/>
    <n v="96"/>
    <s v="Sector Hábitat"/>
    <s v="Informacion validada por la entidad"/>
    <n v="45000000000"/>
    <n v="55557423897.650497"/>
    <n v="2"/>
    <s v="Derecho a la ciudad"/>
    <n v="17"/>
    <s v="Mejoremos el barrio"/>
    <n v="208"/>
    <s v="Obras de intervención física a escala barrial"/>
    <n v="4983000000"/>
    <n v="6152058739.5998325"/>
  </r>
  <r>
    <n v="3"/>
    <s v="Bogotá positiva: para vivir mejor"/>
    <x v="3"/>
    <n v="208"/>
    <s v="Caja de Vivienda Popular"/>
    <n v="2"/>
    <s v="Establecimientos públicos"/>
    <n v="96"/>
    <s v="Sector Hábitat"/>
    <s v="Informacion validada por la entidad"/>
    <n v="45000000000"/>
    <n v="55557423897.650497"/>
    <n v="6"/>
    <s v="Gestión pública efectiva y transparente"/>
    <n v="49"/>
    <s v="Desarrollo institucional integral"/>
    <n v="404"/>
    <s v="Fortalecimiento institucional para aumentar la eficiencia de la gestión"/>
    <n v="2899000000"/>
    <n v="3579132708.4286399"/>
  </r>
  <r>
    <n v="3"/>
    <s v="Bogotá positiva: para vivir mejor"/>
    <x v="3"/>
    <n v="211"/>
    <s v="Instituto Distrital de Recreación y Deporte"/>
    <n v="2"/>
    <s v="Establecimientos públicos"/>
    <n v="93"/>
    <s v="Sector Cultura, recreación y deporte"/>
    <s v="Informacion validada por la entidad"/>
    <n v="120521000000"/>
    <n v="148796361901.5275"/>
    <n v="1"/>
    <s v="Ciudad de derechos"/>
    <n v="12"/>
    <s v="Bogotá viva"/>
    <n v="564"/>
    <s v="Deporte con altura"/>
    <n v="27923000000"/>
    <n v="34473998833.202103"/>
  </r>
  <r>
    <n v="3"/>
    <s v="Bogotá positiva: para vivir mejor"/>
    <x v="3"/>
    <n v="211"/>
    <s v="Instituto Distrital de Recreación y Deporte"/>
    <n v="2"/>
    <s v="Establecimientos públicos"/>
    <n v="93"/>
    <s v="Sector Cultura, recreación y deporte"/>
    <s v="Informacion validada por la entidad"/>
    <n v="120521000000"/>
    <n v="148796361901.5275"/>
    <n v="1"/>
    <s v="Ciudad de derechos"/>
    <n v="12"/>
    <s v="Bogotá viva"/>
    <n v="596"/>
    <s v="Recreación vital"/>
    <n v="15940000000"/>
    <n v="19679674153.967751"/>
  </r>
  <r>
    <n v="3"/>
    <s v="Bogotá positiva: para vivir mejor"/>
    <x v="3"/>
    <n v="211"/>
    <s v="Instituto Distrital de Recreación y Deporte"/>
    <n v="2"/>
    <s v="Establecimientos públicos"/>
    <n v="93"/>
    <s v="Sector Cultura, recreación y deporte"/>
    <s v="Informacion validada por la entidad"/>
    <n v="120521000000"/>
    <n v="148796361901.5275"/>
    <n v="2"/>
    <s v="Derecho a la ciudad"/>
    <n v="27"/>
    <s v="Bogotá espacio de vida"/>
    <n v="554"/>
    <s v="Construcción, adecuación y mejoramiento de parques y escenarios"/>
    <n v="25857000000"/>
    <n v="31923295771.589977"/>
  </r>
  <r>
    <n v="3"/>
    <s v="Bogotá positiva: para vivir mejor"/>
    <x v="3"/>
    <n v="211"/>
    <s v="Instituto Distrital de Recreación y Deporte"/>
    <n v="2"/>
    <s v="Establecimientos públicos"/>
    <n v="93"/>
    <s v="Sector Cultura, recreación y deporte"/>
    <s v="Informacion validada por la entidad"/>
    <n v="120521000000"/>
    <n v="148796361901.5275"/>
    <n v="2"/>
    <s v="Derecho a la ciudad"/>
    <n v="27"/>
    <s v="Bogotá espacio de vida"/>
    <n v="619"/>
    <s v="Sostenibilidad integral del sistema distrital de parques y escenarios"/>
    <n v="47224000000"/>
    <n v="58303195247.614372"/>
  </r>
  <r>
    <n v="3"/>
    <s v="Bogotá positiva: para vivir mejor"/>
    <x v="3"/>
    <n v="211"/>
    <s v="Instituto Distrital de Recreación y Deporte"/>
    <n v="2"/>
    <s v="Establecimientos públicos"/>
    <n v="93"/>
    <s v="Sector Cultura, recreación y deporte"/>
    <s v="Informacion validada por la entidad"/>
    <n v="120521000000"/>
    <n v="148796361901.5275"/>
    <n v="6"/>
    <s v="Gestión pública efectiva y transparente"/>
    <n v="49"/>
    <s v="Desarrollo institucional integral"/>
    <n v="6205"/>
    <s v="Apoyo institucional"/>
    <n v="3577000000"/>
    <n v="4416197895.1532402"/>
  </r>
  <r>
    <n v="3"/>
    <s v="Bogotá positiva: para vivir mejor"/>
    <x v="3"/>
    <n v="213"/>
    <s v="Instituto Distrital del Patrimonio Cultural"/>
    <n v="2"/>
    <s v="Establecimientos públicos"/>
    <n v="93"/>
    <s v="Sector Cultura, recreación y deporte"/>
    <s v="Informacion validada por la entidad"/>
    <n v="10930000000"/>
    <n v="13494280960.029333"/>
    <n v="1"/>
    <s v="Ciudad de derechos"/>
    <n v="12"/>
    <s v="Bogotá viva"/>
    <n v="506"/>
    <s v="Divulgación del patrimonio y expresiones culturales"/>
    <n v="2500000000"/>
    <n v="3086523549.869472"/>
  </r>
  <r>
    <n v="3"/>
    <s v="Bogotá positiva: para vivir mejor"/>
    <x v="3"/>
    <n v="213"/>
    <s v="Instituto Distrital del Patrimonio Cultural"/>
    <n v="2"/>
    <s v="Establecimientos públicos"/>
    <n v="93"/>
    <s v="Sector Cultura, recreación y deporte"/>
    <s v="Informacion validada por la entidad"/>
    <n v="10930000000"/>
    <n v="13494280960.029333"/>
    <n v="2"/>
    <s v="Derecho a la ciudad"/>
    <n v="27"/>
    <s v="Bogotá espacio de vida"/>
    <n v="499"/>
    <s v="Conservación del patrimonio y paisajes culturales"/>
    <n v="5818000000"/>
    <n v="7182957605.2562361"/>
  </r>
  <r>
    <n v="3"/>
    <s v="Bogotá positiva: para vivir mejor"/>
    <x v="3"/>
    <n v="213"/>
    <s v="Instituto Distrital del Patrimonio Cultural"/>
    <n v="2"/>
    <s v="Establecimientos públicos"/>
    <n v="93"/>
    <s v="Sector Cultura, recreación y deporte"/>
    <s v="Informacion validada por la entidad"/>
    <n v="10930000000"/>
    <n v="13494280960.029333"/>
    <n v="2"/>
    <s v="Derecho a la ciudad"/>
    <n v="27"/>
    <s v="Bogotá espacio de vida"/>
    <n v="519"/>
    <s v="Fortalecimiento de la infraestructura física de los escenarios culturales"/>
    <n v="2130000000"/>
    <n v="2629718064.48879"/>
  </r>
  <r>
    <n v="3"/>
    <s v="Bogotá positiva: para vivir mejor"/>
    <x v="3"/>
    <n v="213"/>
    <s v="Instituto Distrital del Patrimonio Cultural"/>
    <n v="2"/>
    <s v="Establecimientos públicos"/>
    <n v="93"/>
    <s v="Sector Cultura, recreación y deporte"/>
    <s v="Informacion validada por la entidad"/>
    <n v="10930000000"/>
    <n v="13494280960.029333"/>
    <n v="6"/>
    <s v="Gestión pública efectiva y transparente"/>
    <n v="49"/>
    <s v="Desarrollo institucional integral"/>
    <n v="527"/>
    <s v="Fortalecimiento institucional"/>
    <n v="482000000"/>
    <n v="595081740.41483414"/>
  </r>
  <r>
    <n v="3"/>
    <s v="Bogotá positiva: para vivir mejor"/>
    <x v="3"/>
    <n v="214"/>
    <s v="Instituto Distrital para la Protección de la Niñez y la Juventud"/>
    <n v="2"/>
    <s v="Establecimientos públicos"/>
    <n v="92"/>
    <s v="Sector Integración social"/>
    <s v="Informacion validada por la entidad"/>
    <n v="85676000000"/>
    <n v="105776396663.44675"/>
    <n v="1"/>
    <s v="Ciudad de derechos"/>
    <n v="4"/>
    <s v="Bogotá bien alimentada"/>
    <n v="198"/>
    <s v="Comedores comunitarios: Primer paso del proceso educativo de los sectores más vulnerables"/>
    <n v="7566920000"/>
    <n v="9342190711.9913235"/>
  </r>
  <r>
    <n v="3"/>
    <s v="Bogotá positiva: para vivir mejor"/>
    <x v="3"/>
    <n v="214"/>
    <s v="Instituto Distrital para la Protección de la Niñez y la Juventud"/>
    <n v="2"/>
    <s v="Establecimientos públicos"/>
    <n v="92"/>
    <s v="Sector Integración social"/>
    <s v="Informacion validada por la entidad"/>
    <n v="85676000000"/>
    <n v="105776396663.44675"/>
    <n v="1"/>
    <s v="Ciudad de derechos"/>
    <n v="4"/>
    <s v="Bogotá bien alimentada"/>
    <n v="7194"/>
    <s v="Atención alimenticia a los asistidos"/>
    <n v="8665373000"/>
    <n v="10698351133.161232"/>
  </r>
  <r>
    <n v="3"/>
    <s v="Bogotá positiva: para vivir mejor"/>
    <x v="3"/>
    <n v="214"/>
    <s v="Instituto Distrital para la Protección de la Niñez y la Juventud"/>
    <n v="2"/>
    <s v="Establecimientos públicos"/>
    <n v="92"/>
    <s v="Sector Integración social"/>
    <s v="Informacion validada por la entidad"/>
    <n v="85676000000"/>
    <n v="105776396663.44675"/>
    <n v="1"/>
    <s v="Ciudad de derechos"/>
    <n v="14"/>
    <s v="Toda la vida integralmente protegidos"/>
    <n v="547"/>
    <s v="Atención integral y educación especial a la niñez en situación de vida en calle, alto riesgo y abandono"/>
    <n v="5853141000"/>
    <n v="7226343014.8826218"/>
  </r>
  <r>
    <n v="3"/>
    <s v="Bogotá positiva: para vivir mejor"/>
    <x v="3"/>
    <n v="214"/>
    <s v="Instituto Distrital para la Protección de la Niñez y la Juventud"/>
    <n v="2"/>
    <s v="Establecimientos públicos"/>
    <n v="92"/>
    <s v="Sector Integración social"/>
    <s v="Informacion validada por la entidad"/>
    <n v="85676000000"/>
    <n v="105776396663.44675"/>
    <n v="1"/>
    <s v="Ciudad de derechos"/>
    <n v="14"/>
    <s v="Toda la vida integralmente protegidos"/>
    <n v="548"/>
    <s v="Atención integral y educación especial a jóvenes en situación de vida en calle, pandilleros y en alto riesgo"/>
    <n v="18615845000"/>
    <n v="22983297597.287945"/>
  </r>
  <r>
    <n v="3"/>
    <s v="Bogotá positiva: para vivir mejor"/>
    <x v="3"/>
    <n v="214"/>
    <s v="Instituto Distrital para la Protección de la Niñez y la Juventud"/>
    <n v="2"/>
    <s v="Establecimientos públicos"/>
    <n v="92"/>
    <s v="Sector Integración social"/>
    <s v="Informacion validada por la entidad"/>
    <n v="85676000000"/>
    <n v="105776396663.44675"/>
    <n v="1"/>
    <s v="Ciudad de derechos"/>
    <n v="14"/>
    <s v="Toda la vida integralmente protegidos"/>
    <n v="550"/>
    <s v="Capacitación y generación de oportunidades de ingreso a mujeres en pobreza extrema y atención al habitante de la calle"/>
    <n v="2890853000"/>
    <n v="3569074345.4843254"/>
  </r>
  <r>
    <n v="3"/>
    <s v="Bogotá positiva: para vivir mejor"/>
    <x v="3"/>
    <n v="214"/>
    <s v="Instituto Distrital para la Protección de la Niñez y la Juventud"/>
    <n v="2"/>
    <s v="Establecimientos públicos"/>
    <n v="92"/>
    <s v="Sector Integración social"/>
    <s v="Informacion validada por la entidad"/>
    <n v="85676000000"/>
    <n v="105776396663.44675"/>
    <n v="1"/>
    <s v="Ciudad de derechos"/>
    <n v="14"/>
    <s v="Toda la vida integralmente protegidos"/>
    <n v="4021"/>
    <s v="Generación de ingresos y oportunidades como herramienta de recuperación para la juventud en alta vulnerabilidad social"/>
    <n v="27596048000"/>
    <n v="34070340814.13134"/>
  </r>
  <r>
    <n v="3"/>
    <s v="Bogotá positiva: para vivir mejor"/>
    <x v="3"/>
    <n v="214"/>
    <s v="Instituto Distrital para la Protección de la Niñez y la Juventud"/>
    <n v="2"/>
    <s v="Establecimientos públicos"/>
    <n v="92"/>
    <s v="Sector Integración social"/>
    <s v="Informacion validada por la entidad"/>
    <n v="85676000000"/>
    <n v="105776396663.44675"/>
    <n v="6"/>
    <s v="Gestión pública efectiva y transparente"/>
    <n v="49"/>
    <s v="Desarrollo institucional integral"/>
    <n v="640"/>
    <s v="Modernización y fortalecimiento de las tecnologías de información y comunicaciones TIC"/>
    <n v="1170000000"/>
    <n v="1444493021.3389127"/>
  </r>
  <r>
    <n v="3"/>
    <s v="Bogotá positiva: para vivir mejor"/>
    <x v="3"/>
    <n v="214"/>
    <s v="Instituto Distrital para la Protección de la Niñez y la Juventud"/>
    <n v="2"/>
    <s v="Establecimientos públicos"/>
    <n v="92"/>
    <s v="Sector Integración social"/>
    <s v="Informacion validada por la entidad"/>
    <n v="85676000000"/>
    <n v="105776396663.44675"/>
    <n v="6"/>
    <s v="Gestión pública efectiva y transparente"/>
    <n v="49"/>
    <s v="Desarrollo institucional integral"/>
    <n v="4006"/>
    <s v="Fortalecimiento de la infraestructura física de las unidades educativas y las dependencias"/>
    <n v="3417820000"/>
    <n v="4219672767.6859517"/>
  </r>
  <r>
    <n v="3"/>
    <s v="Bogotá positiva: para vivir mejor"/>
    <x v="3"/>
    <n v="214"/>
    <s v="Instituto Distrital para la Protección de la Niñez y la Juventud"/>
    <n v="2"/>
    <s v="Establecimientos públicos"/>
    <n v="92"/>
    <s v="Sector Integración social"/>
    <s v="Informacion validada por la entidad"/>
    <n v="85676000000"/>
    <n v="105776396663.44675"/>
    <n v="6"/>
    <s v="Gestión pública efectiva y transparente"/>
    <n v="49"/>
    <s v="Desarrollo institucional integral"/>
    <n v="7243"/>
    <s v="Servicios de apoyo operativo y de seguridad a las unidades educativas y dependencias"/>
    <n v="9900000000"/>
    <n v="12222633257.483109"/>
  </r>
  <r>
    <n v="3"/>
    <s v="Bogotá positiva: para vivir mejor"/>
    <x v="3"/>
    <n v="215"/>
    <s v="Fundación Gilberto Alzate Avendaño"/>
    <n v="2"/>
    <s v="Establecimientos públicos"/>
    <n v="93"/>
    <s v="Sector Cultura, recreación y deporte"/>
    <s v="Informacion validada por la entidad"/>
    <n v="3201000000"/>
    <n v="3951984753.2528725"/>
    <n v="1"/>
    <s v="Ciudad de derechos"/>
    <n v="12"/>
    <s v="Bogotá viva"/>
    <n v="656"/>
    <s v="Realización de actividades artísticas y culturales"/>
    <n v="2380000000"/>
    <n v="2938370419.475738"/>
  </r>
  <r>
    <n v="3"/>
    <s v="Bogotá positiva: para vivir mejor"/>
    <x v="3"/>
    <n v="215"/>
    <s v="Fundación Gilberto Alzate Avendaño"/>
    <n v="2"/>
    <s v="Establecimientos públicos"/>
    <n v="93"/>
    <s v="Sector Cultura, recreación y deporte"/>
    <s v="Informacion validada por la entidad"/>
    <n v="3201000000"/>
    <n v="3951984753.2528725"/>
    <n v="2"/>
    <s v="Derecho a la ciudad"/>
    <n v="27"/>
    <s v="Bogotá espacio de vida"/>
    <n v="7032"/>
    <s v="Dotación, adecuación y mantenimiento de la infraestructura física, técnica e informática"/>
    <n v="503000000"/>
    <n v="621008538.23373783"/>
  </r>
  <r>
    <n v="3"/>
    <s v="Bogotá positiva: para vivir mejor"/>
    <x v="3"/>
    <n v="215"/>
    <s v="Fundación Gilberto Alzate Avendaño"/>
    <n v="2"/>
    <s v="Establecimientos públicos"/>
    <n v="93"/>
    <s v="Sector Cultura, recreación y deporte"/>
    <s v="Informacion validada por la entidad"/>
    <n v="3201000000"/>
    <n v="3951984753.2528725"/>
    <n v="4"/>
    <s v="Participación"/>
    <n v="37"/>
    <s v="Ahora decidimos juntos"/>
    <n v="477"/>
    <s v="Formación para la democracia"/>
    <n v="231000000"/>
    <n v="285194776.00793916"/>
  </r>
  <r>
    <n v="3"/>
    <s v="Bogotá positiva: para vivir mejor"/>
    <x v="3"/>
    <n v="215"/>
    <s v="Fundación Gilberto Alzate Avendaño"/>
    <n v="2"/>
    <s v="Establecimientos públicos"/>
    <n v="93"/>
    <s v="Sector Cultura, recreación y deporte"/>
    <s v="Informacion validada por la entidad"/>
    <n v="3201000000"/>
    <n v="3951984753.2528725"/>
    <n v="6"/>
    <s v="Gestión pública efectiva y transparente"/>
    <n v="49"/>
    <s v="Desarrollo institucional integral"/>
    <n v="475"/>
    <s v="Fortalecimiento institucional"/>
    <n v="87000000"/>
    <n v="107411019.53545764"/>
  </r>
  <r>
    <n v="3"/>
    <s v="Bogotá positiva: para vivir mejor"/>
    <x v="3"/>
    <n v="216"/>
    <s v="Orquesta Filarmónica de Bogotá"/>
    <n v="2"/>
    <s v="Establecimientos públicos"/>
    <n v="93"/>
    <s v="Sector Cultura, recreación y deporte"/>
    <s v="Informacion validada por la entidad"/>
    <n v="6480000000"/>
    <n v="8000269041.261672"/>
    <n v="1"/>
    <s v="Ciudad de derechos"/>
    <n v="12"/>
    <s v="Bogotá viva"/>
    <n v="513"/>
    <s v="Fomento de la música sinfónica"/>
    <n v="5671000000"/>
    <n v="7001470020.5239105"/>
  </r>
  <r>
    <n v="3"/>
    <s v="Bogotá positiva: para vivir mejor"/>
    <x v="3"/>
    <n v="216"/>
    <s v="Orquesta Filarmónica de Bogotá"/>
    <n v="2"/>
    <s v="Establecimientos públicos"/>
    <n v="93"/>
    <s v="Sector Cultura, recreación y deporte"/>
    <s v="Informacion validada por la entidad"/>
    <n v="6480000000"/>
    <n v="8000269041.261672"/>
    <n v="2"/>
    <s v="Derecho a la ciudad"/>
    <n v="27"/>
    <s v="Bogotá espacio de vida"/>
    <n v="450"/>
    <s v="Mantenimiento y sostenimiento de la infraestructura cultural pública"/>
    <n v="197000000"/>
    <n v="243218055.72971439"/>
  </r>
  <r>
    <n v="3"/>
    <s v="Bogotá positiva: para vivir mejor"/>
    <x v="3"/>
    <n v="216"/>
    <s v="Orquesta Filarmónica de Bogotá"/>
    <n v="2"/>
    <s v="Establecimientos públicos"/>
    <n v="93"/>
    <s v="Sector Cultura, recreación y deporte"/>
    <s v="Informacion validada por la entidad"/>
    <n v="6480000000"/>
    <n v="8000269041.261672"/>
    <n v="6"/>
    <s v="Gestión pública efectiva y transparente"/>
    <n v="49"/>
    <s v="Desarrollo institucional integral"/>
    <n v="518"/>
    <s v="Fortalecimiento institucional"/>
    <n v="612000000"/>
    <n v="755580965.00804675"/>
  </r>
  <r>
    <n v="3"/>
    <s v="Bogotá positiva: para vivir mejor"/>
    <x v="3"/>
    <n v="217"/>
    <s v="Fondo de Vigilancia y Seguridad"/>
    <n v="2"/>
    <s v="Establecimientos públicos"/>
    <n v="86"/>
    <s v="Sector Gobierno, seguridad y convivencia"/>
    <s v="Informacion validada por la entidad"/>
    <n v="171058000000"/>
    <n v="211189818157.42889"/>
    <n v="2"/>
    <s v="Derecho a la ciudad"/>
    <n v="29"/>
    <s v="Bogotá segura y humana"/>
    <n v="126"/>
    <s v="Implementación y desarrollo de infraestructura militar para la seguridad de Bogotá D. C."/>
    <n v="4144000000"/>
    <n v="5116221436.2636375"/>
  </r>
  <r>
    <n v="3"/>
    <s v="Bogotá positiva: para vivir mejor"/>
    <x v="3"/>
    <n v="217"/>
    <s v="Fondo de Vigilancia y Seguridad"/>
    <n v="2"/>
    <s v="Establecimientos públicos"/>
    <n v="86"/>
    <s v="Sector Gobierno, seguridad y convivencia"/>
    <s v="Informacion validada por la entidad"/>
    <n v="171058000000"/>
    <n v="211189818157.42889"/>
    <n v="2"/>
    <s v="Derecho a la ciudad"/>
    <n v="29"/>
    <s v="Bogotá segura y humana"/>
    <n v="130"/>
    <s v="Fortalecimiento del sistema de seguridad y vigilancia de las entidades del Distrito"/>
    <n v="662000000"/>
    <n v="817311436.00543618"/>
  </r>
  <r>
    <n v="3"/>
    <s v="Bogotá positiva: para vivir mejor"/>
    <x v="3"/>
    <n v="217"/>
    <s v="Fondo de Vigilancia y Seguridad"/>
    <n v="2"/>
    <s v="Establecimientos públicos"/>
    <n v="86"/>
    <s v="Sector Gobierno, seguridad y convivencia"/>
    <s v="Informacion validada por la entidad"/>
    <n v="171058000000"/>
    <n v="211189818157.42889"/>
    <n v="2"/>
    <s v="Derecho a la ciudad"/>
    <n v="29"/>
    <s v="Bogotá segura y humana"/>
    <n v="157"/>
    <s v="Fortalecimiento de los organismos de la policía judicial para incrementar la seguridad y la investigación"/>
    <n v="2768000000"/>
    <n v="3417398874.4154797"/>
  </r>
  <r>
    <n v="3"/>
    <s v="Bogotá positiva: para vivir mejor"/>
    <x v="3"/>
    <n v="217"/>
    <s v="Fondo de Vigilancia y Seguridad"/>
    <n v="2"/>
    <s v="Establecimientos públicos"/>
    <n v="86"/>
    <s v="Sector Gobierno, seguridad y convivencia"/>
    <s v="Informacion validada por la entidad"/>
    <n v="171058000000"/>
    <n v="211189818157.42889"/>
    <n v="2"/>
    <s v="Derecho a la ciudad"/>
    <n v="29"/>
    <s v="Bogotá segura y humana"/>
    <n v="159"/>
    <s v="Capacitación, bienestar y vivienda para el personal de la Policía Metropolitana de Bogotá"/>
    <n v="2004000000"/>
    <n v="2474157277.5753684"/>
  </r>
  <r>
    <n v="3"/>
    <s v="Bogotá positiva: para vivir mejor"/>
    <x v="3"/>
    <n v="217"/>
    <s v="Fondo de Vigilancia y Seguridad"/>
    <n v="2"/>
    <s v="Establecimientos públicos"/>
    <n v="86"/>
    <s v="Sector Gobierno, seguridad y convivencia"/>
    <s v="Informacion validada por la entidad"/>
    <n v="171058000000"/>
    <n v="211189818157.42889"/>
    <n v="2"/>
    <s v="Derecho a la ciudad"/>
    <n v="29"/>
    <s v="Bogotá segura y humana"/>
    <n v="175"/>
    <s v="Apoyo para la convivencia en Bogotá"/>
    <n v="6911000000"/>
    <n v="8532385701.2591686"/>
  </r>
  <r>
    <n v="3"/>
    <s v="Bogotá positiva: para vivir mejor"/>
    <x v="3"/>
    <n v="217"/>
    <s v="Fondo de Vigilancia y Seguridad"/>
    <n v="2"/>
    <s v="Establecimientos públicos"/>
    <n v="86"/>
    <s v="Sector Gobierno, seguridad y convivencia"/>
    <s v="Informacion validada por la entidad"/>
    <n v="171058000000"/>
    <n v="211189818157.42889"/>
    <n v="2"/>
    <s v="Derecho a la ciudad"/>
    <n v="29"/>
    <s v="Bogotá segura y humana"/>
    <n v="264"/>
    <s v="Fortalecimiento integral de la infraestructura física para la policía metropolitana"/>
    <n v="29439000000"/>
    <n v="36345666713.842957"/>
  </r>
  <r>
    <n v="3"/>
    <s v="Bogotá positiva: para vivir mejor"/>
    <x v="3"/>
    <n v="217"/>
    <s v="Fondo de Vigilancia y Seguridad"/>
    <n v="2"/>
    <s v="Establecimientos públicos"/>
    <n v="86"/>
    <s v="Sector Gobierno, seguridad y convivencia"/>
    <s v="Informacion validada por la entidad"/>
    <n v="171058000000"/>
    <n v="211189818157.42889"/>
    <n v="2"/>
    <s v="Derecho a la ciudad"/>
    <n v="29"/>
    <s v="Bogotá segura y humana"/>
    <n v="366"/>
    <s v="Construcción, dotación y sostenimiento de Unidades Permanentes de Justicia - UPJ"/>
    <n v="1234000000"/>
    <n v="1523508024.2155712"/>
  </r>
  <r>
    <n v="3"/>
    <s v="Bogotá positiva: para vivir mejor"/>
    <x v="3"/>
    <n v="217"/>
    <s v="Fondo de Vigilancia y Seguridad"/>
    <n v="2"/>
    <s v="Establecimientos públicos"/>
    <n v="86"/>
    <s v="Sector Gobierno, seguridad y convivencia"/>
    <s v="Informacion validada por la entidad"/>
    <n v="171058000000"/>
    <n v="211189818157.42889"/>
    <n v="2"/>
    <s v="Derecho a la ciudad"/>
    <n v="29"/>
    <s v="Bogotá segura y humana"/>
    <n v="402"/>
    <s v="Prevención de conflictos urbanos, las violencias y el delito"/>
    <n v="3025000000"/>
    <n v="3734693495.342061"/>
  </r>
  <r>
    <n v="3"/>
    <s v="Bogotá positiva: para vivir mejor"/>
    <x v="3"/>
    <n v="217"/>
    <s v="Fondo de Vigilancia y Seguridad"/>
    <n v="2"/>
    <s v="Establecimientos públicos"/>
    <n v="86"/>
    <s v="Sector Gobierno, seguridad y convivencia"/>
    <s v="Informacion validada por la entidad"/>
    <n v="171058000000"/>
    <n v="211189818157.42889"/>
    <n v="2"/>
    <s v="Derecho a la ciudad"/>
    <n v="29"/>
    <s v="Bogotá segura y humana"/>
    <n v="6049"/>
    <s v="Fortalecimiento de medios de transporte destinados a la prevención y la seguridad"/>
    <n v="49257000000"/>
    <n v="60813156198.368233"/>
  </r>
  <r>
    <n v="3"/>
    <s v="Bogotá positiva: para vivir mejor"/>
    <x v="3"/>
    <n v="217"/>
    <s v="Fondo de Vigilancia y Seguridad"/>
    <n v="2"/>
    <s v="Establecimientos públicos"/>
    <n v="86"/>
    <s v="Sector Gobierno, seguridad y convivencia"/>
    <s v="Informacion validada por la entidad"/>
    <n v="171058000000"/>
    <n v="211189818157.42889"/>
    <n v="2"/>
    <s v="Derecho a la ciudad"/>
    <n v="29"/>
    <s v="Bogotá segura y humana"/>
    <n v="6133"/>
    <s v="Apoyo a los programas especiales que garanticen la presencia policial en la ciudad"/>
    <n v="7459000000"/>
    <n v="9208951663.3905563"/>
  </r>
  <r>
    <n v="3"/>
    <s v="Bogotá positiva: para vivir mejor"/>
    <x v="3"/>
    <n v="217"/>
    <s v="Fondo de Vigilancia y Seguridad"/>
    <n v="2"/>
    <s v="Establecimientos públicos"/>
    <n v="86"/>
    <s v="Sector Gobierno, seguridad y convivencia"/>
    <s v="Informacion validada por la entidad"/>
    <n v="171058000000"/>
    <n v="211189818157.42889"/>
    <n v="2"/>
    <s v="Derecho a la ciudad"/>
    <n v="29"/>
    <s v="Bogotá segura y humana"/>
    <n v="6134"/>
    <s v="Mejoramiento de programas de vigilancia y comunicaciones para la seguridad en Bogotá"/>
    <n v="23411000000"/>
    <n v="28903441130.397682"/>
  </r>
  <r>
    <n v="3"/>
    <s v="Bogotá positiva: para vivir mejor"/>
    <x v="3"/>
    <n v="217"/>
    <s v="Fondo de Vigilancia y Seguridad"/>
    <n v="2"/>
    <s v="Establecimientos públicos"/>
    <n v="86"/>
    <s v="Sector Gobierno, seguridad y convivencia"/>
    <s v="Informacion validada por la entidad"/>
    <n v="171058000000"/>
    <n v="211189818157.42889"/>
    <n v="2"/>
    <s v="Derecho a la ciudad"/>
    <n v="29"/>
    <s v="Bogotá segura y humana"/>
    <n v="6135"/>
    <s v="Adecuación logística e informática de la policía y el desarrollo institucional del FVS"/>
    <n v="5081000000"/>
    <n v="6273050462.7547159"/>
  </r>
  <r>
    <n v="3"/>
    <s v="Bogotá positiva: para vivir mejor"/>
    <x v="3"/>
    <n v="217"/>
    <s v="Fondo de Vigilancia y Seguridad"/>
    <n v="2"/>
    <s v="Establecimientos públicos"/>
    <n v="86"/>
    <s v="Sector Gobierno, seguridad y convivencia"/>
    <s v="Informacion validada por la entidad"/>
    <n v="171058000000"/>
    <n v="211189818157.42889"/>
    <n v="2"/>
    <s v="Derecho a la ciudad"/>
    <n v="29"/>
    <s v="Bogotá segura y humana"/>
    <n v="7093"/>
    <s v="Adquisición de equipo técnico y desarrollo de actividades de inteligencia policial"/>
    <n v="4867000000"/>
    <n v="6008844046.8858871"/>
  </r>
  <r>
    <n v="3"/>
    <s v="Bogotá positiva: para vivir mejor"/>
    <x v="3"/>
    <n v="217"/>
    <s v="Fondo de Vigilancia y Seguridad"/>
    <n v="2"/>
    <s v="Establecimientos públicos"/>
    <n v="86"/>
    <s v="Sector Gobierno, seguridad y convivencia"/>
    <s v="Informacion validada por la entidad"/>
    <n v="171058000000"/>
    <n v="211189818157.42889"/>
    <n v="2"/>
    <s v="Derecho a la ciudad"/>
    <n v="30"/>
    <s v="Amor por Bogotá"/>
    <n v="607"/>
    <s v="Apoyo logístico de gestores de convivencia del Distrito Capital"/>
    <n v="1605000000"/>
    <n v="1981548119.016201"/>
  </r>
  <r>
    <n v="3"/>
    <s v="Bogotá positiva: para vivir mejor"/>
    <x v="3"/>
    <n v="217"/>
    <s v="Fondo de Vigilancia y Seguridad"/>
    <n v="2"/>
    <s v="Establecimientos públicos"/>
    <n v="86"/>
    <s v="Sector Gobierno, seguridad y convivencia"/>
    <s v="Informacion validada por la entidad"/>
    <n v="171058000000"/>
    <n v="211189818157.42889"/>
    <n v="2"/>
    <s v="Derecho a la ciudad"/>
    <n v="31"/>
    <s v="Bogotá responsable ante el riesgo y las emergencias"/>
    <n v="383"/>
    <s v="Número Único de Seguridad y Emergencias (NUSE 123)"/>
    <n v="23423800000"/>
    <n v="28919244130.973015"/>
  </r>
  <r>
    <n v="3"/>
    <s v="Bogotá positiva: para vivir mejor"/>
    <x v="3"/>
    <n v="217"/>
    <s v="Fondo de Vigilancia y Seguridad"/>
    <n v="2"/>
    <s v="Establecimientos públicos"/>
    <n v="86"/>
    <s v="Sector Gobierno, seguridad y convivencia"/>
    <s v="Informacion validada por la entidad"/>
    <n v="171058000000"/>
    <n v="211189818157.42889"/>
    <n v="5"/>
    <s v="Descentralización"/>
    <n v="40"/>
    <s v="Gestión distrital con enfoque territorial"/>
    <n v="265"/>
    <s v="Consolidación del sistema distrital para la gestión pública de la convivencia y la seguridad ciudadana"/>
    <n v="5767200000"/>
    <n v="7120239446.722888"/>
  </r>
  <r>
    <n v="3"/>
    <s v="Bogotá positiva: para vivir mejor"/>
    <x v="3"/>
    <n v="218"/>
    <s v="Jardín Botánico José Celestino Mutis"/>
    <n v="2"/>
    <s v="Establecimientos públicos"/>
    <n v="94"/>
    <s v="Sector Ambiente"/>
    <s v="Informacion validada por la entidad"/>
    <n v="19000000000"/>
    <n v="23457578979.007984"/>
    <n v="1"/>
    <s v="Ciudad de derechos"/>
    <n v="4"/>
    <s v="Bogotá bien alimentada"/>
    <n v="319"/>
    <s v="Investigación y formación para el aprovechamiento de los usos potenciales de especies vegetales andinas y exóticas de clima frío a través de cultivos urbanos"/>
    <n v="1720000000"/>
    <n v="2123528202.3101966"/>
  </r>
  <r>
    <n v="3"/>
    <s v="Bogotá positiva: para vivir mejor"/>
    <x v="3"/>
    <n v="218"/>
    <s v="Jardín Botánico José Celestino Mutis"/>
    <n v="2"/>
    <s v="Establecimientos públicos"/>
    <n v="94"/>
    <s v="Sector Ambiente"/>
    <s v="Informacion validada por la entidad"/>
    <n v="19000000000"/>
    <n v="23457578979.007984"/>
    <n v="1"/>
    <s v="Ciudad de derechos"/>
    <n v="6"/>
    <s v="Educación de calidad y pertinencia para vivir mejor"/>
    <n v="317"/>
    <s v="Procesos de educación y cultura para la conservación y uso sostenible de la biodiversidad del Distrito Capital"/>
    <n v="3871000000"/>
    <n v="4779173064.6178904"/>
  </r>
  <r>
    <n v="3"/>
    <s v="Bogotá positiva: para vivir mejor"/>
    <x v="3"/>
    <n v="218"/>
    <s v="Jardín Botánico José Celestino Mutis"/>
    <n v="2"/>
    <s v="Establecimientos públicos"/>
    <n v="94"/>
    <s v="Sector Ambiente"/>
    <s v="Informacion validada por la entidad"/>
    <n v="19000000000"/>
    <n v="23457578979.007984"/>
    <n v="1"/>
    <s v="Ciudad de derechos"/>
    <n v="10"/>
    <s v="En Bogotá se vive un mejor ambiente"/>
    <n v="638"/>
    <s v="Restauración, rehabilitación y/o recuperación ecológica de áreas alteradas en el Distrito Capital y la región"/>
    <n v="2640000000"/>
    <n v="3259368868.6621623"/>
  </r>
  <r>
    <n v="3"/>
    <s v="Bogotá positiva: para vivir mejor"/>
    <x v="3"/>
    <n v="218"/>
    <s v="Jardín Botánico José Celestino Mutis"/>
    <n v="2"/>
    <s v="Establecimientos públicos"/>
    <n v="94"/>
    <s v="Sector Ambiente"/>
    <s v="Informacion validada por la entidad"/>
    <n v="19000000000"/>
    <n v="23457578979.007984"/>
    <n v="1"/>
    <s v="Ciudad de derechos"/>
    <n v="10"/>
    <s v="En Bogotá se vive un mejor ambiente"/>
    <n v="7059"/>
    <s v="Planificación y fomento de la arborización de la ciudad, para un mejor hábitat"/>
    <n v="6368000000"/>
    <n v="7861992786.22752"/>
  </r>
  <r>
    <n v="3"/>
    <s v="Bogotá positiva: para vivir mejor"/>
    <x v="3"/>
    <n v="218"/>
    <s v="Jardín Botánico José Celestino Mutis"/>
    <n v="2"/>
    <s v="Establecimientos públicos"/>
    <n v="94"/>
    <s v="Sector Ambiente"/>
    <s v="Informacion validada por la entidad"/>
    <n v="19000000000"/>
    <n v="23457578979.007984"/>
    <n v="3"/>
    <s v="Ciudad global"/>
    <n v="34"/>
    <s v="Bogotá sociedad del conocimiento"/>
    <n v="318"/>
    <s v="Uso sostenible de los recursos vegetales del Distrito Capital y la región"/>
    <n v="628000000"/>
    <n v="775334715.72721124"/>
  </r>
  <r>
    <n v="3"/>
    <s v="Bogotá positiva: para vivir mejor"/>
    <x v="3"/>
    <n v="218"/>
    <s v="Jardín Botánico José Celestino Mutis"/>
    <n v="2"/>
    <s v="Establecimientos públicos"/>
    <n v="94"/>
    <s v="Sector Ambiente"/>
    <s v="Informacion validada por la entidad"/>
    <n v="19000000000"/>
    <n v="23457578979.007984"/>
    <n v="3"/>
    <s v="Ciudad global"/>
    <n v="34"/>
    <s v="Bogotá sociedad del conocimiento"/>
    <n v="2006"/>
    <s v="Conservación de la flora de bosque andino y páramo del Distrito Capital y la región"/>
    <n v="1350000000"/>
    <n v="1666722716.9295149"/>
  </r>
  <r>
    <n v="3"/>
    <s v="Bogotá positiva: para vivir mejor"/>
    <x v="3"/>
    <n v="218"/>
    <s v="Jardín Botánico José Celestino Mutis"/>
    <n v="2"/>
    <s v="Establecimientos públicos"/>
    <n v="94"/>
    <s v="Sector Ambiente"/>
    <s v="Informacion validada por la entidad"/>
    <n v="19000000000"/>
    <n v="23457578979.007984"/>
    <n v="6"/>
    <s v="Gestión pública efectiva y transparente"/>
    <n v="49"/>
    <s v="Desarrollo institucional integral"/>
    <n v="298"/>
    <s v="Fortalecimiento institucional del Jardín Botánico José Celestino Mutis"/>
    <n v="1823000000"/>
    <n v="2250692972.5648189"/>
  </r>
  <r>
    <n v="3"/>
    <s v="Bogotá positiva: para vivir mejor"/>
    <x v="3"/>
    <n v="218"/>
    <s v="Jardín Botánico José Celestino Mutis"/>
    <n v="2"/>
    <s v="Establecimientos públicos"/>
    <n v="94"/>
    <s v="Sector Ambiente"/>
    <s v="Informacion validada por la entidad"/>
    <n v="19000000000"/>
    <n v="23457578979.007984"/>
    <n v="6"/>
    <s v="Gestión pública efectiva y transparente"/>
    <n v="49"/>
    <s v="Desarrollo institucional integral"/>
    <n v="639"/>
    <s v="Procesos de comunicación para el posicionamiento y fortalecimiento institucional del Jardín Botánico José Celestino Mutis"/>
    <n v="600000000"/>
    <n v="740765651.96867323"/>
  </r>
  <r>
    <n v="3"/>
    <s v="Bogotá positiva: para vivir mejor"/>
    <x v="3"/>
    <n v="219"/>
    <s v="Instituto para la Investigación Educativa y el Desarrollo Pedagógico"/>
    <n v="2"/>
    <s v="Establecimientos públicos"/>
    <n v="90"/>
    <s v="Sector Educación"/>
    <s v="Informacion validada por la entidad"/>
    <n v="5026000000"/>
    <n v="6205146944.6575871"/>
    <n v="1"/>
    <s v="Ciudad de derechos"/>
    <n v="6"/>
    <s v="Educación de calidad y pertinencia para vivir mejor"/>
    <n v="538"/>
    <s v="Investigación e innovación educativa y pedagógica para mejorar la calidad en el campo de la educación"/>
    <n v="5026000000"/>
    <n v="6205146944.6575871"/>
  </r>
  <r>
    <n v="3"/>
    <s v="Bogotá positiva: para vivir mejor"/>
    <x v="3"/>
    <n v="220"/>
    <s v="Instituto Distrital de la Participación y Acción Comunal"/>
    <n v="2"/>
    <s v="Establecimientos públicos"/>
    <n v="86"/>
    <s v="Sector Gobierno, seguridad y convivencia"/>
    <s v="Informacion validada por la entidad"/>
    <n v="15193000000"/>
    <n v="18757420917.266754"/>
    <n v="1"/>
    <s v="Ciudad de derechos"/>
    <n v="15"/>
    <s v="Bogotá respeta la diversidad"/>
    <n v="610"/>
    <s v="Centros comunitarios LGBT"/>
    <n v="698000000"/>
    <n v="861757375.12355661"/>
  </r>
  <r>
    <n v="3"/>
    <s v="Bogotá positiva: para vivir mejor"/>
    <x v="3"/>
    <n v="220"/>
    <s v="Instituto Distrital de la Participación y Acción Comunal"/>
    <n v="2"/>
    <s v="Establecimientos públicos"/>
    <n v="86"/>
    <s v="Sector Gobierno, seguridad y convivencia"/>
    <s v="Informacion validada por la entidad"/>
    <n v="15193000000"/>
    <n v="18757420917.266754"/>
    <n v="1"/>
    <s v="Ciudad de derechos"/>
    <n v="15"/>
    <s v="Bogotá respeta la diversidad"/>
    <n v="652"/>
    <s v="Apoyo a procesos organizativos y participativos de grupos étnicos"/>
    <n v="400000000"/>
    <n v="493843767.97911555"/>
  </r>
  <r>
    <n v="3"/>
    <s v="Bogotá positiva: para vivir mejor"/>
    <x v="3"/>
    <n v="220"/>
    <s v="Instituto Distrital de la Participación y Acción Comunal"/>
    <n v="2"/>
    <s v="Establecimientos públicos"/>
    <n v="86"/>
    <s v="Sector Gobierno, seguridad y convivencia"/>
    <s v="Informacion validada por la entidad"/>
    <n v="15193000000"/>
    <n v="18757420917.266754"/>
    <n v="1"/>
    <s v="Ciudad de derechos"/>
    <n v="15"/>
    <s v="Bogotá respeta la diversidad"/>
    <n v="659"/>
    <s v="Fortalecimiento de comunidades y organizaciones afrocolombianas"/>
    <n v="400000000"/>
    <n v="493843767.97911555"/>
  </r>
  <r>
    <n v="3"/>
    <s v="Bogotá positiva: para vivir mejor"/>
    <x v="3"/>
    <n v="220"/>
    <s v="Instituto Distrital de la Participación y Acción Comunal"/>
    <n v="2"/>
    <s v="Establecimientos públicos"/>
    <n v="86"/>
    <s v="Sector Gobierno, seguridad y convivencia"/>
    <s v="Informacion validada por la entidad"/>
    <n v="15193000000"/>
    <n v="18757420917.266754"/>
    <n v="1"/>
    <s v="Ciudad de derechos"/>
    <n v="16"/>
    <s v="Bogotá positiva con las mujeres y la equidad de género"/>
    <n v="446"/>
    <s v="Bogotá una casa de igualdad de oportunidades"/>
    <n v="3800000000"/>
    <n v="4691515795.8015976"/>
  </r>
  <r>
    <n v="3"/>
    <s v="Bogotá positiva: para vivir mejor"/>
    <x v="3"/>
    <n v="220"/>
    <s v="Instituto Distrital de la Participación y Acción Comunal"/>
    <n v="2"/>
    <s v="Establecimientos públicos"/>
    <n v="86"/>
    <s v="Sector Gobierno, seguridad y convivencia"/>
    <s v="Informacion validada por la entidad"/>
    <n v="15193000000"/>
    <n v="18757420917.266754"/>
    <n v="4"/>
    <s v="Participación"/>
    <n v="37"/>
    <s v="Ahora decidimos juntos"/>
    <n v="330"/>
    <s v="Escuela de participación y gestión social"/>
    <n v="1000000000"/>
    <n v="1234609419.947789"/>
  </r>
  <r>
    <n v="3"/>
    <s v="Bogotá positiva: para vivir mejor"/>
    <x v="3"/>
    <n v="220"/>
    <s v="Instituto Distrital de la Participación y Acción Comunal"/>
    <n v="2"/>
    <s v="Establecimientos públicos"/>
    <n v="86"/>
    <s v="Sector Gobierno, seguridad y convivencia"/>
    <s v="Informacion validada por la entidad"/>
    <n v="15193000000"/>
    <n v="18757420917.266754"/>
    <n v="4"/>
    <s v="Participación"/>
    <n v="37"/>
    <s v="Ahora decidimos juntos"/>
    <n v="372"/>
    <s v="Comunicación para la participación de todos y todas"/>
    <n v="800000000"/>
    <n v="987687535.95823109"/>
  </r>
  <r>
    <n v="3"/>
    <s v="Bogotá positiva: para vivir mejor"/>
    <x v="3"/>
    <n v="220"/>
    <s v="Instituto Distrital de la Participación y Acción Comunal"/>
    <n v="2"/>
    <s v="Establecimientos públicos"/>
    <n v="86"/>
    <s v="Sector Gobierno, seguridad y convivencia"/>
    <s v="Informacion validada por la entidad"/>
    <n v="15193000000"/>
    <n v="18757420917.266754"/>
    <n v="4"/>
    <s v="Participación"/>
    <n v="37"/>
    <s v="Ahora decidimos juntos"/>
    <n v="494"/>
    <s v="Sistema distrital de participación"/>
    <n v="2006000000"/>
    <n v="2476626496.4152646"/>
  </r>
  <r>
    <n v="3"/>
    <s v="Bogotá positiva: para vivir mejor"/>
    <x v="3"/>
    <n v="220"/>
    <s v="Instituto Distrital de la Participación y Acción Comunal"/>
    <n v="2"/>
    <s v="Establecimientos públicos"/>
    <n v="86"/>
    <s v="Sector Gobierno, seguridad y convivencia"/>
    <s v="Informacion validada por la entidad"/>
    <n v="15193000000"/>
    <n v="18757420917.266754"/>
    <n v="4"/>
    <s v="Participación"/>
    <n v="38"/>
    <s v="Organizaciones y redes sociales"/>
    <n v="334"/>
    <s v="Fortalecimiento de las organizaciones sociales"/>
    <n v="800000000"/>
    <n v="987687535.95823109"/>
  </r>
  <r>
    <n v="3"/>
    <s v="Bogotá positiva: para vivir mejor"/>
    <x v="3"/>
    <n v="220"/>
    <s v="Instituto Distrital de la Participación y Acción Comunal"/>
    <n v="2"/>
    <s v="Establecimientos públicos"/>
    <n v="86"/>
    <s v="Sector Gobierno, seguridad y convivencia"/>
    <s v="Informacion validada por la entidad"/>
    <n v="15193000000"/>
    <n v="18757420917.266754"/>
    <n v="4"/>
    <s v="Participación"/>
    <n v="38"/>
    <s v="Organizaciones y redes sociales"/>
    <n v="335"/>
    <s v="Obras con participación ciudadana"/>
    <n v="1939000000"/>
    <n v="2393907665.2787623"/>
  </r>
  <r>
    <n v="3"/>
    <s v="Bogotá positiva: para vivir mejor"/>
    <x v="3"/>
    <n v="220"/>
    <s v="Instituto Distrital de la Participación y Acción Comunal"/>
    <n v="2"/>
    <s v="Establecimientos públicos"/>
    <n v="86"/>
    <s v="Sector Gobierno, seguridad y convivencia"/>
    <s v="Informacion validada por la entidad"/>
    <n v="15193000000"/>
    <n v="18757420917.266754"/>
    <n v="4"/>
    <s v="Participación"/>
    <n v="38"/>
    <s v="Organizaciones y redes sociales"/>
    <n v="507"/>
    <s v="Fortalecimiento y control de la organización comunal"/>
    <n v="2150000000"/>
    <n v="2654410252.8877459"/>
  </r>
  <r>
    <n v="3"/>
    <s v="Bogotá positiva: para vivir mejor"/>
    <x v="3"/>
    <n v="220"/>
    <s v="Instituto Distrital de la Participación y Acción Comunal"/>
    <n v="2"/>
    <s v="Establecimientos públicos"/>
    <n v="86"/>
    <s v="Sector Gobierno, seguridad y convivencia"/>
    <s v="Informacion validada por la entidad"/>
    <n v="15193000000"/>
    <n v="18757420917.266754"/>
    <n v="4"/>
    <s v="Participación"/>
    <n v="38"/>
    <s v="Organizaciones y redes sociales"/>
    <n v="654"/>
    <s v="Fortalecimiento y apoyo a los procesos de participación juvenil de la ciudad"/>
    <n v="400000000"/>
    <n v="493843767.97911555"/>
  </r>
  <r>
    <n v="3"/>
    <s v="Bogotá positiva: para vivir mejor"/>
    <x v="3"/>
    <n v="220"/>
    <s v="Instituto Distrital de la Participación y Acción Comunal"/>
    <n v="2"/>
    <s v="Establecimientos públicos"/>
    <n v="86"/>
    <s v="Sector Gobierno, seguridad y convivencia"/>
    <s v="Informacion validada por la entidad"/>
    <n v="15193000000"/>
    <n v="18757420917.266754"/>
    <n v="6"/>
    <s v="Gestión pública efectiva y transparente"/>
    <n v="46"/>
    <s v="Tecnologías de la información y comunicación al servicio de la ciudad"/>
    <n v="7352"/>
    <s v="Modernización tecnológica y de comunicaciones"/>
    <n v="450000000"/>
    <n v="555574238.97650492"/>
  </r>
  <r>
    <n v="3"/>
    <s v="Bogotá positiva: para vivir mejor"/>
    <x v="3"/>
    <n v="220"/>
    <s v="Instituto Distrital de la Participación y Acción Comunal"/>
    <n v="2"/>
    <s v="Establecimientos públicos"/>
    <n v="86"/>
    <s v="Sector Gobierno, seguridad y convivencia"/>
    <s v="Informacion validada por la entidad"/>
    <n v="15193000000"/>
    <n v="18757420917.266754"/>
    <n v="6"/>
    <s v="Gestión pública efectiva y transparente"/>
    <n v="49"/>
    <s v="Desarrollo institucional integral"/>
    <n v="508"/>
    <s v="Gestión del desarrollo organizacional y fortalecimiento institucional"/>
    <n v="350000000"/>
    <n v="432113296.98172611"/>
  </r>
  <r>
    <n v="3"/>
    <s v="Bogotá positiva: para vivir mejor"/>
    <x v="3"/>
    <n v="221"/>
    <s v="Instituto Distrital de Turismo"/>
    <n v="2"/>
    <s v="Establecimientos públicos"/>
    <n v="89"/>
    <s v="Sector Desarrollo económico, industria y turismo"/>
    <s v="Informacion validada por la entidad"/>
    <n v="10004188000"/>
    <n v="12351264743.72863"/>
    <n v="3"/>
    <s v="Ciudad global"/>
    <n v="35"/>
    <s v="Bogotá competitiva e internacional"/>
    <n v="436"/>
    <s v="Bogotá internacional, turística y atractiva"/>
    <n v="5900000000"/>
    <n v="7284195577.6919537"/>
  </r>
  <r>
    <n v="3"/>
    <s v="Bogotá positiva: para vivir mejor"/>
    <x v="3"/>
    <n v="221"/>
    <s v="Instituto Distrital de Turismo"/>
    <n v="2"/>
    <s v="Establecimientos públicos"/>
    <n v="89"/>
    <s v="Sector Desarrollo económico, industria y turismo"/>
    <s v="Informacion validada por la entidad"/>
    <n v="10004188000"/>
    <n v="12351264743.72863"/>
    <n v="3"/>
    <s v="Ciudad global"/>
    <n v="35"/>
    <s v="Bogotá competitiva e internacional"/>
    <n v="464"/>
    <s v="Fortalecimiento de la productividad y la competitividad en el sector turístico de Bogotá en su entorno regional"/>
    <n v="3004188000"/>
    <n v="3708998804.0941076"/>
  </r>
  <r>
    <n v="3"/>
    <s v="Bogotá positiva: para vivir mejor"/>
    <x v="3"/>
    <n v="221"/>
    <s v="Instituto Distrital de Turismo"/>
    <n v="2"/>
    <s v="Establecimientos públicos"/>
    <n v="89"/>
    <s v="Sector Desarrollo económico, industria y turismo"/>
    <s v="Informacion validada por la entidad"/>
    <n v="10004188000"/>
    <n v="12351264743.72863"/>
    <n v="6"/>
    <s v="Gestión pública efectiva y transparente"/>
    <n v="49"/>
    <s v="Desarrollo institucional integral"/>
    <n v="444"/>
    <s v="Fortalecimiento institucional"/>
    <n v="1100000000"/>
    <n v="1358070361.9425678"/>
  </r>
  <r>
    <n v="3"/>
    <s v="Bogotá positiva: para vivir mejor"/>
    <x v="3"/>
    <n v="222"/>
    <s v="Instituto Distrital de las Artes"/>
    <n v="2"/>
    <s v="Establecimientos públicos"/>
    <n v="93"/>
    <s v="Sector Cultura, recreación y deporte"/>
    <s v="Informacion validada por la entidad"/>
    <n v="28100000000"/>
    <n v="34692524700.532867"/>
    <n v="1"/>
    <s v="Ciudad de derechos"/>
    <n v="12"/>
    <s v="Bogotá viva"/>
    <n v="668"/>
    <s v="Fomento a las prácticas artísticas"/>
    <n v="9844200000"/>
    <n v="12153742051.850023"/>
  </r>
  <r>
    <n v="3"/>
    <s v="Bogotá positiva: para vivir mejor"/>
    <x v="3"/>
    <n v="222"/>
    <s v="Instituto Distrital de las Artes"/>
    <n v="2"/>
    <s v="Establecimientos públicos"/>
    <n v="93"/>
    <s v="Sector Cultura, recreación y deporte"/>
    <s v="Informacion validada por la entidad"/>
    <n v="28100000000"/>
    <n v="34692524700.532867"/>
    <n v="1"/>
    <s v="Ciudad de derechos"/>
    <n v="12"/>
    <s v="Bogotá viva"/>
    <n v="669"/>
    <s v="Desarrollo y promoción de prácticas artísticas y culturales en el Distrito Capital"/>
    <n v="4245800000"/>
    <n v="5241904675.2143221"/>
  </r>
  <r>
    <n v="3"/>
    <s v="Bogotá positiva: para vivir mejor"/>
    <x v="3"/>
    <n v="222"/>
    <s v="Instituto Distrital de las Artes"/>
    <n v="2"/>
    <s v="Establecimientos públicos"/>
    <n v="93"/>
    <s v="Sector Cultura, recreación y deporte"/>
    <s v="Informacion validada por la entidad"/>
    <n v="28100000000"/>
    <n v="34692524700.532867"/>
    <n v="2"/>
    <s v="Derecho a la ciudad"/>
    <n v="27"/>
    <s v="Bogotá espacio de vida"/>
    <n v="667"/>
    <s v="MANTENIMIENTO Y SOSTENIMIENTO DE LOS ESCENARIOS CULTURALES PÚBLICOS."/>
    <n v="3750000000"/>
    <n v="4629785324.8042078"/>
  </r>
  <r>
    <n v="3"/>
    <s v="Bogotá positiva: para vivir mejor"/>
    <x v="3"/>
    <n v="222"/>
    <s v="Instituto Distrital de las Artes"/>
    <n v="2"/>
    <s v="Establecimientos públicos"/>
    <n v="93"/>
    <s v="Sector Cultura, recreación y deporte"/>
    <s v="Informacion validada por la entidad"/>
    <n v="28100000000"/>
    <n v="34692524700.532867"/>
    <n v="2"/>
    <s v="Derecho a la ciudad"/>
    <n v="27"/>
    <s v="Bogotá espacio de vida"/>
    <n v="672"/>
    <s v="Planeación, gestión, operación y sostenibilidad del Teatro Mayor y el Teatro Estudio Julio Mario Santodomingo"/>
    <n v="8500000000"/>
    <n v="10494180069.556206"/>
  </r>
  <r>
    <n v="3"/>
    <s v="Bogotá positiva: para vivir mejor"/>
    <x v="3"/>
    <n v="222"/>
    <s v="Instituto Distrital de las Artes"/>
    <n v="2"/>
    <s v="Establecimientos públicos"/>
    <n v="93"/>
    <s v="Sector Cultura, recreación y deporte"/>
    <s v="Informacion validada por la entidad"/>
    <n v="28100000000"/>
    <n v="34692524700.532867"/>
    <n v="6"/>
    <s v="Gestión pública efectiva y transparente"/>
    <n v="45"/>
    <s v="Comunicación al servicio de todas y todos"/>
    <n v="671"/>
    <s v="Comunicaciones Instituto Distrital de las Artes"/>
    <n v="284533000"/>
    <n v="351287122.0860042"/>
  </r>
  <r>
    <n v="3"/>
    <s v="Bogotá positiva: para vivir mejor"/>
    <x v="3"/>
    <n v="222"/>
    <s v="Instituto Distrital de las Artes"/>
    <n v="2"/>
    <s v="Establecimientos públicos"/>
    <n v="93"/>
    <s v="Sector Cultura, recreación y deporte"/>
    <s v="Informacion validada por la entidad"/>
    <n v="28100000000"/>
    <n v="34692524700.532867"/>
    <n v="6"/>
    <s v="Gestión pública efectiva y transparente"/>
    <n v="49"/>
    <s v="Desarrollo institucional integral"/>
    <n v="670"/>
    <s v="Modernización y fortalecimiento de la infraestructura y la gestión del Instituto Distrital de las Artes - IDARTES"/>
    <n v="1475467000"/>
    <n v="1821625457.022104"/>
  </r>
  <r>
    <n v="3"/>
    <s v="Bogotá positiva: para vivir mejor"/>
    <x v="3"/>
    <n v="226"/>
    <s v="Unidad Administrativa Especial de Catastro Distrital"/>
    <n v="2"/>
    <s v="Establecimientos públicos"/>
    <n v="87"/>
    <s v="Sector Hacienda"/>
    <s v="Informacion validada por la entidad"/>
    <n v="15500000000"/>
    <n v="19136446009.190723"/>
    <n v="2"/>
    <s v="Derecho a la ciudad"/>
    <n v="17"/>
    <s v="Mejoremos el barrio"/>
    <n v="6211"/>
    <s v="Unificación y materialización de nomenclatura de Bogotá D. C."/>
    <n v="3567000000"/>
    <n v="4403851800.9537621"/>
  </r>
  <r>
    <n v="3"/>
    <s v="Bogotá positiva: para vivir mejor"/>
    <x v="3"/>
    <n v="226"/>
    <s v="Unidad Administrativa Especial de Catastro Distrital"/>
    <n v="2"/>
    <s v="Establecimientos públicos"/>
    <n v="87"/>
    <s v="Sector Hacienda"/>
    <s v="Informacion validada por la entidad"/>
    <n v="15500000000"/>
    <n v="19136446009.190723"/>
    <n v="6"/>
    <s v="Gestión pública efectiva y transparente"/>
    <n v="49"/>
    <s v="Desarrollo institucional integral"/>
    <n v="586"/>
    <s v="Fortalecimiento y modernización tecnológica de la UAECD"/>
    <n v="3000000000"/>
    <n v="3703828259.8433661"/>
  </r>
  <r>
    <n v="3"/>
    <s v="Bogotá positiva: para vivir mejor"/>
    <x v="3"/>
    <n v="226"/>
    <s v="Unidad Administrativa Especial de Catastro Distrital"/>
    <n v="2"/>
    <s v="Establecimientos públicos"/>
    <n v="87"/>
    <s v="Sector Hacienda"/>
    <s v="Informacion validada por la entidad"/>
    <n v="15500000000"/>
    <n v="19136446009.190723"/>
    <n v="6"/>
    <s v="Gestión pública efectiva y transparente"/>
    <n v="49"/>
    <s v="Desarrollo institucional integral"/>
    <n v="7014"/>
    <s v="Modernización institucional"/>
    <n v="2928000000"/>
    <n v="3614936381.6071262"/>
  </r>
  <r>
    <n v="3"/>
    <s v="Bogotá positiva: para vivir mejor"/>
    <x v="3"/>
    <n v="226"/>
    <s v="Unidad Administrativa Especial de Catastro Distrital"/>
    <n v="2"/>
    <s v="Establecimientos públicos"/>
    <n v="87"/>
    <s v="Sector Hacienda"/>
    <s v="Informacion validada por la entidad"/>
    <n v="15500000000"/>
    <n v="19136446009.190723"/>
    <n v="7"/>
    <s v="Finanzas sostenibles"/>
    <n v="51"/>
    <s v="Optimización de los ingresos distritales"/>
    <n v="6031"/>
    <s v="Actualización y conservación catastral de Bogotá, D. C."/>
    <n v="6005000000"/>
    <n v="7413829566.7864704"/>
  </r>
  <r>
    <n v="3"/>
    <s v="Bogotá positiva: para vivir mejor"/>
    <x v="3"/>
    <n v="227"/>
    <s v="Unidad Administrativa Especial de Rehabilitación y Mantenimiento Vial"/>
    <n v="2"/>
    <s v="Establecimientos públicos"/>
    <n v="95"/>
    <s v="Sector Movilidad"/>
    <s v="Informacion validada por la entidad"/>
    <n v="147534363000"/>
    <n v="182147314325.79651"/>
    <n v="2"/>
    <s v="Derecho a la ciudad"/>
    <n v="17"/>
    <s v="Mejoremos el barrio"/>
    <n v="408"/>
    <s v="Recuperación, rehabilitación y mantenimiento de la malla vial"/>
    <n v="96034363000"/>
    <n v="118564929198.48538"/>
  </r>
  <r>
    <n v="3"/>
    <s v="Bogotá positiva: para vivir mejor"/>
    <x v="3"/>
    <n v="227"/>
    <s v="Unidad Administrativa Especial de Rehabilitación y Mantenimiento Vial"/>
    <n v="2"/>
    <s v="Establecimientos públicos"/>
    <n v="95"/>
    <s v="Sector Movilidad"/>
    <s v="Informacion validada por la entidad"/>
    <n v="147534363000"/>
    <n v="182147314325.79651"/>
    <n v="2"/>
    <s v="Derecho a la ciudad"/>
    <n v="31"/>
    <s v="Bogotá responsable ante el riesgo y las emergencias"/>
    <n v="680"/>
    <s v="Mitigación de riesgos en zonas  alto impacto"/>
    <n v="50000000000"/>
    <n v="61730470997.389442"/>
  </r>
  <r>
    <n v="3"/>
    <s v="Bogotá positiva: para vivir mejor"/>
    <x v="3"/>
    <n v="227"/>
    <s v="Unidad Administrativa Especial de Rehabilitación y Mantenimiento Vial"/>
    <n v="2"/>
    <s v="Establecimientos públicos"/>
    <n v="95"/>
    <s v="Sector Movilidad"/>
    <s v="Informacion validada por la entidad"/>
    <n v="147534363000"/>
    <n v="182147314325.79651"/>
    <n v="6"/>
    <s v="Gestión pública efectiva y transparente"/>
    <n v="49"/>
    <s v="Desarrollo institucional integral"/>
    <n v="398"/>
    <s v="Fortalecimiento y desarrollo institucional"/>
    <n v="1500000000"/>
    <n v="1851914129.9216831"/>
  </r>
  <r>
    <n v="3"/>
    <s v="Bogotá positiva: para vivir mejor"/>
    <x v="3"/>
    <n v="228"/>
    <s v="Unidad Administrativa Especial de Servicios Públicos"/>
    <n v="2"/>
    <s v="Establecimientos públicos"/>
    <n v="96"/>
    <s v="Sector Hábitat"/>
    <s v="Informacion validada por la entidad"/>
    <n v="22000000000"/>
    <n v="27161407238.851353"/>
    <n v="2"/>
    <s v="Derecho a la ciudad"/>
    <n v="17"/>
    <s v="Mejoremos el barrio"/>
    <n v="582"/>
    <s v="Gestión para el servicio de alumbrado público en Bogotá, D. C."/>
    <n v="3960923000"/>
    <n v="4890192847.4878559"/>
  </r>
  <r>
    <n v="3"/>
    <s v="Bogotá positiva: para vivir mejor"/>
    <x v="3"/>
    <n v="228"/>
    <s v="Unidad Administrativa Especial de Servicios Públicos"/>
    <n v="2"/>
    <s v="Establecimientos públicos"/>
    <n v="96"/>
    <s v="Sector Hábitat"/>
    <s v="Informacion validada por la entidad"/>
    <n v="22000000000"/>
    <n v="27161407238.851353"/>
    <n v="2"/>
    <s v="Derecho a la ciudad"/>
    <n v="18"/>
    <s v="Transformación urbana positiva"/>
    <n v="583"/>
    <s v="Gestión para los servicios funerarios distritales"/>
    <n v="3192166000"/>
    <n v="3941078213.6370535"/>
  </r>
  <r>
    <n v="3"/>
    <s v="Bogotá positiva: para vivir mejor"/>
    <x v="3"/>
    <n v="228"/>
    <s v="Unidad Administrativa Especial de Servicios Públicos"/>
    <n v="2"/>
    <s v="Establecimientos públicos"/>
    <n v="96"/>
    <s v="Sector Hábitat"/>
    <s v="Informacion validada por la entidad"/>
    <n v="22000000000"/>
    <n v="27161407238.851353"/>
    <n v="2"/>
    <s v="Derecho a la ciudad"/>
    <n v="18"/>
    <s v="Transformación urbana positiva"/>
    <n v="584"/>
    <s v="Gestión integral de residuos sólidos para el Distrito Capital y la región"/>
    <n v="12748191000"/>
    <n v="15739036695.893621"/>
  </r>
  <r>
    <n v="3"/>
    <s v="Bogotá positiva: para vivir mejor"/>
    <x v="3"/>
    <n v="228"/>
    <s v="Unidad Administrativa Especial de Servicios Públicos"/>
    <n v="2"/>
    <s v="Establecimientos públicos"/>
    <n v="96"/>
    <s v="Sector Hábitat"/>
    <s v="Informacion validada por la entidad"/>
    <n v="22000000000"/>
    <n v="27161407238.851353"/>
    <n v="6"/>
    <s v="Gestión pública efectiva y transparente"/>
    <n v="49"/>
    <s v="Desarrollo institucional integral"/>
    <n v="581"/>
    <s v="Gestión institucional"/>
    <n v="2098720000"/>
    <n v="2591099481.8328233"/>
  </r>
  <r>
    <n v="3"/>
    <s v="Bogotá positiva: para vivir mejor"/>
    <x v="3"/>
    <n v="230"/>
    <s v="Universidad Distrital Francisco José de Caldas"/>
    <n v="2"/>
    <s v="Establecimientos públicos"/>
    <n v="90"/>
    <s v="Sector Educación"/>
    <s v="Informacion validada por la entidad"/>
    <n v="65271452000"/>
    <n v="80584749492.869934"/>
    <n v="1"/>
    <s v="Ciudad de derechos"/>
    <n v="6"/>
    <s v="Educación de calidad y pertinencia para vivir mejor"/>
    <n v="378"/>
    <s v="Promoción de la investigación y desarrollo científico"/>
    <n v="5550000000"/>
    <n v="6852082280.710228"/>
  </r>
  <r>
    <n v="3"/>
    <s v="Bogotá positiva: para vivir mejor"/>
    <x v="3"/>
    <n v="230"/>
    <s v="Universidad Distrital Francisco José de Caldas"/>
    <n v="2"/>
    <s v="Establecimientos públicos"/>
    <n v="90"/>
    <s v="Sector Educación"/>
    <s v="Informacion validada por la entidad"/>
    <n v="65271452000"/>
    <n v="80584749492.869934"/>
    <n v="1"/>
    <s v="Ciudad de derechos"/>
    <n v="6"/>
    <s v="Educación de calidad y pertinencia para vivir mejor"/>
    <n v="389"/>
    <s v="Desarrollo y fortalecimiento doctorados y maestrías"/>
    <n v="2050000000"/>
    <n v="2530949310.8929672"/>
  </r>
  <r>
    <n v="3"/>
    <s v="Bogotá positiva: para vivir mejor"/>
    <x v="3"/>
    <n v="230"/>
    <s v="Universidad Distrital Francisco José de Caldas"/>
    <n v="2"/>
    <s v="Establecimientos públicos"/>
    <n v="90"/>
    <s v="Sector Educación"/>
    <s v="Informacion validada por la entidad"/>
    <n v="65271452000"/>
    <n v="80584749492.869934"/>
    <n v="1"/>
    <s v="Ciudad de derechos"/>
    <n v="6"/>
    <s v="Educación de calidad y pertinencia para vivir mejor"/>
    <n v="4149"/>
    <s v="Dotación de laboratorios Universidad Distrital"/>
    <n v="11300000000"/>
    <n v="13951086445.410013"/>
  </r>
  <r>
    <n v="3"/>
    <s v="Bogotá positiva: para vivir mejor"/>
    <x v="3"/>
    <n v="230"/>
    <s v="Universidad Distrital Francisco José de Caldas"/>
    <n v="2"/>
    <s v="Establecimientos públicos"/>
    <n v="90"/>
    <s v="Sector Educación"/>
    <s v="Informacion validada por la entidad"/>
    <n v="65271452000"/>
    <n v="80584749492.869934"/>
    <n v="1"/>
    <s v="Ciudad de derechos"/>
    <n v="6"/>
    <s v="Educación de calidad y pertinencia para vivir mejor"/>
    <n v="4150"/>
    <s v="Dotación y actualización biblioteca"/>
    <n v="5550000000"/>
    <n v="6852082280.710228"/>
  </r>
  <r>
    <n v="3"/>
    <s v="Bogotá positiva: para vivir mejor"/>
    <x v="3"/>
    <n v="230"/>
    <s v="Universidad Distrital Francisco José de Caldas"/>
    <n v="2"/>
    <s v="Establecimientos públicos"/>
    <n v="90"/>
    <s v="Sector Educación"/>
    <s v="Informacion validada por la entidad"/>
    <n v="65271452000"/>
    <n v="80584749492.869934"/>
    <n v="6"/>
    <s v="Gestión pública efectiva y transparente"/>
    <n v="46"/>
    <s v="Tecnologías de la información y comunicación al servicio de la ciudad"/>
    <n v="188"/>
    <s v="Sistema integral de información"/>
    <n v="3150000000"/>
    <n v="3889019672.8355346"/>
  </r>
  <r>
    <n v="3"/>
    <s v="Bogotá positiva: para vivir mejor"/>
    <x v="3"/>
    <n v="230"/>
    <s v="Universidad Distrital Francisco José de Caldas"/>
    <n v="2"/>
    <s v="Establecimientos públicos"/>
    <n v="90"/>
    <s v="Sector Educación"/>
    <s v="Informacion validada por la entidad"/>
    <n v="65271452000"/>
    <n v="80584749492.869934"/>
    <n v="6"/>
    <s v="Gestión pública efectiva y transparente"/>
    <n v="49"/>
    <s v="Desarrollo institucional integral"/>
    <n v="380"/>
    <s v="Mejoramiento y ampliación de la infraestructura física de la Universidad"/>
    <n v="37671452000"/>
    <n v="46509529502.310974"/>
  </r>
  <r>
    <n v="3"/>
    <s v="Bogotá positiva: para vivir mejor"/>
    <x v="3"/>
    <n v="235"/>
    <s v="Contraloría Distrital"/>
    <n v="2"/>
    <s v="Establecimientos públicos"/>
    <n v="198"/>
    <s v="Otras entidades distritales"/>
    <s v="Informacion validada por la entidad"/>
    <n v="1680000000"/>
    <n v="2074143825.5122852"/>
    <n v="4"/>
    <s v="Participación"/>
    <n v="39"/>
    <s v="Control social al alcance de todas y todos"/>
    <n v="250"/>
    <s v="Promover cultura de la participación y el control fiscal"/>
    <n v="680000000"/>
    <n v="839534405.56449652"/>
  </r>
  <r>
    <n v="3"/>
    <s v="Bogotá positiva: para vivir mejor"/>
    <x v="3"/>
    <n v="235"/>
    <s v="Contraloría Distrital"/>
    <n v="2"/>
    <s v="Establecimientos públicos"/>
    <n v="198"/>
    <s v="Otras entidades distritales"/>
    <s v="Informacion validada por la entidad"/>
    <n v="1680000000"/>
    <n v="2074143825.5122852"/>
    <n v="6"/>
    <s v="Gestión pública efectiva y transparente"/>
    <n v="46"/>
    <s v="Tecnologías de la información y comunicación al servicio de la ciudad"/>
    <n v="7440"/>
    <s v="Renovación e implementación de la plataforma tecnológica para el soporte de la participación ciudadana y el control fiscal en la Contraloría de Bogotá, D. C."/>
    <n v="1000000000"/>
    <n v="1234609419.947789"/>
  </r>
  <r>
    <n v="4"/>
    <s v="Bogotá Humana"/>
    <x v="4"/>
    <n v="102"/>
    <s v="Personería Distrital"/>
    <n v="1"/>
    <s v="Administración central"/>
    <n v="198"/>
    <s v="Otras entidades distritales"/>
    <s v="Informacion validada por la entidad"/>
    <n v="8500000000"/>
    <n v="10294688060.123915"/>
    <n v="3"/>
    <s v="Una Bogotá que defiende y fortalece lo público"/>
    <n v="26"/>
    <s v="Transparencia, probidad, lucha contra la corrupción y control social efectivo e incluyente"/>
    <n v="695"/>
    <s v="Construcción de ciudadano en sus derechos y deberes"/>
    <n v="1850000000"/>
    <n v="2240608577.7916756"/>
  </r>
  <r>
    <n v="4"/>
    <s v="Bogotá Humana"/>
    <x v="4"/>
    <n v="102"/>
    <s v="Personería Distrital"/>
    <n v="1"/>
    <s v="Administración central"/>
    <n v="198"/>
    <s v="Otras entidades distritales"/>
    <s v="Informacion validada por la entidad"/>
    <n v="8500000000"/>
    <n v="10294688060.123915"/>
    <n v="3"/>
    <s v="Una Bogotá que defiende y fortalece lo público"/>
    <n v="26"/>
    <s v="Transparencia, probidad, lucha contra la corrupción y control social efectivo e incluyente"/>
    <n v="696"/>
    <s v="Protección a los derechos de las víctimas"/>
    <n v="1925000000"/>
    <n v="2331444060.6751218"/>
  </r>
  <r>
    <n v="4"/>
    <s v="Bogotá Humana"/>
    <x v="4"/>
    <n v="102"/>
    <s v="Personería Distrital"/>
    <n v="1"/>
    <s v="Administración central"/>
    <n v="198"/>
    <s v="Otras entidades distritales"/>
    <s v="Informacion validada por la entidad"/>
    <n v="8500000000"/>
    <n v="10294688060.123915"/>
    <n v="3"/>
    <s v="Una Bogotá que defiende y fortalece lo público"/>
    <n v="26"/>
    <s v="Transparencia, probidad, lucha contra la corrupción y control social efectivo e incluyente"/>
    <n v="697"/>
    <s v="Defensa del consumidor"/>
    <n v="2075000000"/>
    <n v="2513115026.4420142"/>
  </r>
  <r>
    <n v="4"/>
    <s v="Bogotá Humana"/>
    <x v="4"/>
    <n v="102"/>
    <s v="Personería Distrital"/>
    <n v="1"/>
    <s v="Administración central"/>
    <n v="198"/>
    <s v="Otras entidades distritales"/>
    <s v="Informacion validada por la entidad"/>
    <n v="8500000000"/>
    <n v="10294688060.123915"/>
    <n v="3"/>
    <s v="Una Bogotá que defiende y fortalece lo público"/>
    <n v="31"/>
    <s v="Fortalecimiento de la función administrativa y desarrollo institucional"/>
    <n v="693"/>
    <s v="Modernizar y fortalecer los procesos misionales y de apoyo de la Personería de Bogotá"/>
    <n v="2650000000"/>
    <n v="3209520395.2151027"/>
  </r>
  <r>
    <n v="4"/>
    <s v="Bogotá Humana"/>
    <x v="4"/>
    <n v="104"/>
    <s v="Secretaría General"/>
    <n v="1"/>
    <s v="Administración central"/>
    <n v="85"/>
    <s v="Sector Gestión pública"/>
    <s v="Informacion validada por la entidad"/>
    <n v="172119920000"/>
    <n v="208461280627.46863"/>
    <n v="1"/>
    <s v="Una ciudad que supera la segregación y la discriminación: el ser humano en el centro de las preocupaciones del desarrollo"/>
    <n v="6"/>
    <s v="Bogotá Humana por la dignidad de las víctimas"/>
    <n v="768"/>
    <s v="Asistencia, atención y reparación integral a las víctimas del conflicto armado interno en Bogotá, D.C."/>
    <n v="22350320000"/>
    <n v="27069361463.993965"/>
  </r>
  <r>
    <n v="4"/>
    <s v="Bogotá Humana"/>
    <x v="4"/>
    <n v="104"/>
    <s v="Secretaría General"/>
    <n v="1"/>
    <s v="Administración central"/>
    <n v="85"/>
    <s v="Sector Gestión pública"/>
    <s v="Informacion validada por la entidad"/>
    <n v="172119920000"/>
    <n v="208461280627.46863"/>
    <n v="3"/>
    <s v="Una Bogotá que defiende y fortalece lo público"/>
    <n v="26"/>
    <s v="Transparencia, probidad, lucha contra la corrupción y control social efectivo e incluyente"/>
    <n v="687"/>
    <s v="Fortalecimiento de la función disciplinaria y del control ciudadano para la lucha contra la corrupción y la mejora de la gestión"/>
    <n v="463000000"/>
    <n v="560757714.33380842"/>
  </r>
  <r>
    <n v="4"/>
    <s v="Bogotá Humana"/>
    <x v="4"/>
    <n v="104"/>
    <s v="Secretaría General"/>
    <n v="1"/>
    <s v="Administración central"/>
    <n v="85"/>
    <s v="Sector Gestión pública"/>
    <s v="Informacion validada por la entidad"/>
    <n v="172119920000"/>
    <n v="208461280627.46863"/>
    <n v="3"/>
    <s v="Una Bogotá que defiende y fortalece lo público"/>
    <n v="26"/>
    <s v="Transparencia, probidad, lucha contra la corrupción y control social efectivo e incluyente"/>
    <n v="745"/>
    <s v="Fortalecimiento de la transparencia y la eficiencia de la gestión pública distrital"/>
    <n v="1522168000"/>
    <n v="1843558204.1297293"/>
  </r>
  <r>
    <n v="4"/>
    <s v="Bogotá Humana"/>
    <x v="4"/>
    <n v="104"/>
    <s v="Secretaría General"/>
    <n v="1"/>
    <s v="Administración central"/>
    <n v="85"/>
    <s v="Sector Gestión pública"/>
    <s v="Informacion validada por la entidad"/>
    <n v="172119920000"/>
    <n v="208461280627.46863"/>
    <n v="3"/>
    <s v="Una Bogotá que defiende y fortalece lo público"/>
    <n v="29"/>
    <s v="Bogotá, ciudad de memoria, paz y reconciliación"/>
    <n v="815"/>
    <s v="Inclusión, reparación y reconocimiento de los derechos de las víctimas para la paz y la reconciliación."/>
    <n v="5303680000"/>
    <n v="6423497784.7903538"/>
  </r>
  <r>
    <n v="4"/>
    <s v="Bogotá Humana"/>
    <x v="4"/>
    <n v="104"/>
    <s v="Secretaría General"/>
    <n v="1"/>
    <s v="Administración central"/>
    <n v="85"/>
    <s v="Sector Gestión pública"/>
    <s v="Informacion validada por la entidad"/>
    <n v="172119920000"/>
    <n v="208461280627.46863"/>
    <n v="3"/>
    <s v="Una Bogotá que defiende y fortalece lo público"/>
    <n v="31"/>
    <s v="Fortalecimiento de la función administrativa y desarrollo institucional"/>
    <n v="272"/>
    <s v="Conservación, adecuación y dotación de la infraestructura física de la Secretaría General de la Alcaldía Mayor de Bogotá D.C."/>
    <n v="1541000000"/>
    <n v="1866366388.3118768"/>
  </r>
  <r>
    <n v="4"/>
    <s v="Bogotá Humana"/>
    <x v="4"/>
    <n v="104"/>
    <s v="Secretaría General"/>
    <n v="1"/>
    <s v="Administración central"/>
    <n v="85"/>
    <s v="Sector Gestión pública"/>
    <s v="Informacion validada por la entidad"/>
    <n v="172119920000"/>
    <n v="208461280627.46863"/>
    <n v="3"/>
    <s v="Una Bogotá que defiende y fortalece lo público"/>
    <n v="31"/>
    <s v="Fortalecimiento de la función administrativa y desarrollo institucional"/>
    <n v="326"/>
    <s v="Comunicación humana para el desarrollo y fortalecimiento de lo público"/>
    <n v="52310000000"/>
    <n v="63354721461.774345"/>
  </r>
  <r>
    <n v="4"/>
    <s v="Bogotá Humana"/>
    <x v="4"/>
    <n v="104"/>
    <s v="Secretaría General"/>
    <n v="1"/>
    <s v="Administración central"/>
    <n v="85"/>
    <s v="Sector Gestión pública"/>
    <s v="Informacion validada por la entidad"/>
    <n v="172119920000"/>
    <n v="208461280627.46863"/>
    <n v="3"/>
    <s v="Una Bogotá que defiende y fortalece lo público"/>
    <n v="31"/>
    <s v="Fortalecimiento de la función administrativa y desarrollo institucional"/>
    <n v="483"/>
    <s v="Gerencia jurídica garante de derechos"/>
    <n v="1844000000"/>
    <n v="2233341739.1609998"/>
  </r>
  <r>
    <n v="4"/>
    <s v="Bogotá Humana"/>
    <x v="4"/>
    <n v="104"/>
    <s v="Secretaría General"/>
    <n v="1"/>
    <s v="Administración central"/>
    <n v="85"/>
    <s v="Sector Gestión pública"/>
    <s v="Informacion validada por la entidad"/>
    <n v="172119920000"/>
    <n v="208461280627.46863"/>
    <n v="3"/>
    <s v="Una Bogotá que defiende y fortalece lo público"/>
    <n v="31"/>
    <s v="Fortalecimiento de la función administrativa y desarrollo institucional"/>
    <n v="484"/>
    <s v="Sistema de mejoramiento de la gestión en la Secretaría General"/>
    <n v="300800000"/>
    <n v="364310843.35120863"/>
  </r>
  <r>
    <n v="4"/>
    <s v="Bogotá Humana"/>
    <x v="4"/>
    <n v="104"/>
    <s v="Secretaría General"/>
    <n v="1"/>
    <s v="Administración central"/>
    <n v="85"/>
    <s v="Sector Gestión pública"/>
    <s v="Informacion validada por la entidad"/>
    <n v="172119920000"/>
    <n v="208461280627.46863"/>
    <n v="3"/>
    <s v="Una Bogotá que defiende y fortalece lo público"/>
    <n v="31"/>
    <s v="Fortalecimiento de la función administrativa y desarrollo institucional"/>
    <n v="655"/>
    <s v="Implementación del sistema de gestión documental y archivos en la Secretaría General"/>
    <n v="1200000000"/>
    <n v="1453367726.1351407"/>
  </r>
  <r>
    <n v="4"/>
    <s v="Bogotá Humana"/>
    <x v="4"/>
    <n v="104"/>
    <s v="Secretaría General"/>
    <n v="1"/>
    <s v="Administración central"/>
    <n v="85"/>
    <s v="Sector Gestión pública"/>
    <s v="Informacion validada por la entidad"/>
    <n v="172119920000"/>
    <n v="208461280627.46863"/>
    <n v="3"/>
    <s v="Una Bogotá que defiende y fortalece lo público"/>
    <n v="31"/>
    <s v="Fortalecimiento de la función administrativa y desarrollo institucional"/>
    <n v="1122"/>
    <s v="Servicios a la ciudadanía con calidad humana"/>
    <n v="11548000000"/>
    <n v="13986242084.507172"/>
  </r>
  <r>
    <n v="4"/>
    <s v="Bogotá Humana"/>
    <x v="4"/>
    <n v="104"/>
    <s v="Secretaría General"/>
    <n v="1"/>
    <s v="Administración central"/>
    <n v="85"/>
    <s v="Sector Gestión pública"/>
    <s v="Informacion validada por la entidad"/>
    <n v="172119920000"/>
    <n v="208461280627.46863"/>
    <n v="3"/>
    <s v="Una Bogotá que defiende y fortalece lo público"/>
    <n v="31"/>
    <s v="Fortalecimiento de la función administrativa y desarrollo institucional"/>
    <n v="6036"/>
    <s v="Consolidación de la Infraestructura tecnológica y de comunicaciones para la modernización de la Secretaría General"/>
    <n v="1914000000"/>
    <n v="2318121523.1855497"/>
  </r>
  <r>
    <n v="4"/>
    <s v="Bogotá Humana"/>
    <x v="4"/>
    <n v="104"/>
    <s v="Secretaría General"/>
    <n v="1"/>
    <s v="Administración central"/>
    <n v="85"/>
    <s v="Sector Gestión pública"/>
    <s v="Informacion validada por la entidad"/>
    <n v="172119920000"/>
    <n v="208461280627.46863"/>
    <n v="3"/>
    <s v="Una Bogotá que defiende y fortalece lo público"/>
    <n v="31"/>
    <s v="Fortalecimiento de la función administrativa y desarrollo institucional"/>
    <n v="7096"/>
    <s v="Fortalecimiento de la gestión pública distrital"/>
    <n v="6278304000"/>
    <n v="7603903673.7209644"/>
  </r>
  <r>
    <n v="4"/>
    <s v="Bogotá Humana"/>
    <x v="4"/>
    <n v="104"/>
    <s v="Secretaría General"/>
    <n v="1"/>
    <s v="Administración central"/>
    <n v="85"/>
    <s v="Sector Gestión pública"/>
    <s v="Informacion validada por la entidad"/>
    <n v="172119920000"/>
    <n v="208461280627.46863"/>
    <n v="3"/>
    <s v="Una Bogotá que defiende y fortalece lo público"/>
    <n v="31"/>
    <s v="Fortalecimiento de la función administrativa y desarrollo institucional"/>
    <n v="7219"/>
    <s v="Fortalecimiento tecnológico y ampliación de la capacidad instalada de la imprenta distrital"/>
    <n v="150000000"/>
    <n v="181670965.76689258"/>
  </r>
  <r>
    <n v="4"/>
    <s v="Bogotá Humana"/>
    <x v="4"/>
    <n v="104"/>
    <s v="Secretaría General"/>
    <n v="1"/>
    <s v="Administración central"/>
    <n v="85"/>
    <s v="Sector Gestión pública"/>
    <s v="Informacion validada por la entidad"/>
    <n v="172119920000"/>
    <n v="208461280627.46863"/>
    <n v="3"/>
    <s v="Una Bogotá que defiende y fortalece lo público"/>
    <n v="31"/>
    <s v="Fortalecimiento de la función administrativa y desarrollo institucional"/>
    <n v="7377"/>
    <s v="Desarrollo integral y mejoramiento de la gestión en la administración distrital"/>
    <n v="2233648000"/>
    <n v="2705259928.9552541"/>
  </r>
  <r>
    <n v="4"/>
    <s v="Bogotá Humana"/>
    <x v="4"/>
    <n v="104"/>
    <s v="Secretaría General"/>
    <n v="1"/>
    <s v="Administración central"/>
    <n v="85"/>
    <s v="Sector Gestión pública"/>
    <s v="Informacion validada por la entidad"/>
    <n v="172119920000"/>
    <n v="208461280627.46863"/>
    <n v="3"/>
    <s v="Una Bogotá que defiende y fortalece lo público"/>
    <n v="31"/>
    <s v="Fortalecimiento de la función administrativa y desarrollo institucional"/>
    <n v="7379"/>
    <s v="Archivo de Bogotá: Por una memoria diversa e incluyente"/>
    <n v="3711000000"/>
    <n v="4494539693.0729227"/>
  </r>
  <r>
    <n v="4"/>
    <s v="Bogotá Humana"/>
    <x v="4"/>
    <n v="104"/>
    <s v="Secretaría General"/>
    <n v="1"/>
    <s v="Administración central"/>
    <n v="85"/>
    <s v="Sector Gestión pública"/>
    <s v="Informacion validada por la entidad"/>
    <n v="172119920000"/>
    <n v="208461280627.46863"/>
    <n v="3"/>
    <s v="Una Bogotá que defiende y fortalece lo público"/>
    <n v="32"/>
    <s v="TIC para Gobierno Digital, Ciudad Inteligente y sociedad del conocimiento y del emprendimiento"/>
    <n v="766"/>
    <s v="TIC para el desarrollo de un gobierno digital, una ciudad inteligente y una sociedad del conocimiento y del emprendimiento"/>
    <n v="57800000000"/>
    <n v="70003878808.842606"/>
  </r>
  <r>
    <n v="4"/>
    <s v="Bogotá Humana"/>
    <x v="4"/>
    <n v="104"/>
    <s v="Secretaría General"/>
    <n v="1"/>
    <s v="Administración central"/>
    <n v="85"/>
    <s v="Sector Gestión pública"/>
    <s v="Informacion validada por la entidad"/>
    <n v="172119920000"/>
    <n v="208461280627.46863"/>
    <n v="3"/>
    <s v="Una Bogotá que defiende y fortalece lo público"/>
    <n v="33"/>
    <s v="Bogotá Humana Internacional"/>
    <n v="485"/>
    <s v="Bogotá humana internacional"/>
    <n v="1650000000"/>
    <n v="1998380623.4358184"/>
  </r>
  <r>
    <n v="4"/>
    <s v="Bogotá Humana"/>
    <x v="4"/>
    <n v="105"/>
    <s v="Veeduría Distrital"/>
    <n v="1"/>
    <s v="Administración central"/>
    <n v="198"/>
    <s v="Otras entidades distritales"/>
    <s v="Informacion validada por la entidad"/>
    <n v="1500000000"/>
    <n v="1816709657.6689258"/>
    <n v="3"/>
    <s v="Una Bogotá que defiende y fortalece lo público"/>
    <n v="26"/>
    <s v="Transparencia, probidad, lucha contra la corrupción y control social efectivo e incluyente"/>
    <n v="723"/>
    <s v="Fortalecimiento de la capacidad institucional para identificar, prevenir y resolver problemas de corrupción y para identificar oportunidades de probidad"/>
    <n v="500000000"/>
    <n v="605569885.889642"/>
  </r>
  <r>
    <n v="4"/>
    <s v="Bogotá Humana"/>
    <x v="4"/>
    <n v="105"/>
    <s v="Veeduría Distrital"/>
    <n v="1"/>
    <s v="Administración central"/>
    <n v="198"/>
    <s v="Otras entidades distritales"/>
    <s v="Informacion validada por la entidad"/>
    <n v="1500000000"/>
    <n v="1816709657.6689258"/>
    <n v="3"/>
    <s v="Una Bogotá que defiende y fortalece lo público"/>
    <n v="26"/>
    <s v="Transparencia, probidad, lucha contra la corrupción y control social efectivo e incluyente"/>
    <n v="732"/>
    <s v="Promoción de la Cultura Ciudadana y de la Legalidad, Viendo por Bogotá"/>
    <n v="500000000"/>
    <n v="605569885.889642"/>
  </r>
  <r>
    <n v="4"/>
    <s v="Bogotá Humana"/>
    <x v="4"/>
    <n v="105"/>
    <s v="Veeduría Distrital"/>
    <n v="1"/>
    <s v="Administración central"/>
    <n v="198"/>
    <s v="Otras entidades distritales"/>
    <s v="Informacion validada por la entidad"/>
    <n v="1500000000"/>
    <n v="1816709657.6689258"/>
    <n v="3"/>
    <s v="Una Bogotá que defiende y fortalece lo público"/>
    <n v="26"/>
    <s v="Transparencia, probidad, lucha contra la corrupción y control social efectivo e incluyente"/>
    <n v="737"/>
    <s v="Bogotá promueve el control social para el cuidado de lo público y lo articula al control preventivo"/>
    <n v="500000000"/>
    <n v="605569885.889642"/>
  </r>
  <r>
    <n v="4"/>
    <s v="Bogotá Humana"/>
    <x v="4"/>
    <n v="110"/>
    <s v="Secretaría Distrital de Gobierno"/>
    <n v="1"/>
    <s v="Administración central"/>
    <n v="86"/>
    <s v="Sector Gobierno, seguridad y convivencia"/>
    <s v="Informacion validada por la entidad"/>
    <n v="42965000000"/>
    <n v="52036620294.496933"/>
    <n v="1"/>
    <s v="Una ciudad que supera la segregación y la discriminación: el ser humano en el centro de las preocupaciones del desarrollo"/>
    <n v="5"/>
    <s v="Lucha contra distintos tipos de discriminación y violencias por condición, situación, identidad, diferencia, diversidad o etapa del ciclo vital"/>
    <n v="828"/>
    <s v="Reducción de la discriminación y violencias por orientaciones sexuales e identidad de género para el ejercicio efectivo de los derechos de los sectores LGBTI"/>
    <n v="1082000000"/>
    <n v="1310453233.0651851"/>
  </r>
  <r>
    <n v="4"/>
    <s v="Bogotá Humana"/>
    <x v="4"/>
    <n v="110"/>
    <s v="Secretaría Distrital de Gobierno"/>
    <n v="1"/>
    <s v="Administración central"/>
    <n v="86"/>
    <s v="Sector Gobierno, seguridad y convivencia"/>
    <s v="Informacion validada por la entidad"/>
    <n v="42965000000"/>
    <n v="52036620294.496933"/>
    <n v="1"/>
    <s v="Una ciudad que supera la segregación y la discriminación: el ser humano en el centro de las preocupaciones del desarrollo"/>
    <n v="5"/>
    <s v="Lucha contra distintos tipos de discriminación y violencias por condición, situación, identidad, diferencia, diversidad o etapa del ciclo vital"/>
    <n v="829"/>
    <s v="Reconocimiento, caracterización y visibilización de los grupos étnicos residentes en el Distrito Capital"/>
    <n v="974000000"/>
    <n v="1179650137.7130227"/>
  </r>
  <r>
    <n v="4"/>
    <s v="Bogotá Humana"/>
    <x v="4"/>
    <n v="110"/>
    <s v="Secretaría Distrital de Gobierno"/>
    <n v="1"/>
    <s v="Administración central"/>
    <n v="86"/>
    <s v="Sector Gobierno, seguridad y convivencia"/>
    <s v="Informacion validada por la entidad"/>
    <n v="42965000000"/>
    <n v="52036620294.496933"/>
    <n v="1"/>
    <s v="Una ciudad que supera la segregación y la discriminación: el ser humano en el centro de las preocupaciones del desarrollo"/>
    <n v="7"/>
    <s v="Bogotá, un territorio que defiende, protege y promueve los derechos humanos"/>
    <n v="827"/>
    <s v="Promoción de los sistemas de justicia propia y ordinaria y de los espacios de concertación e interlocución con los grupos étnicos en Bogotá, D. C."/>
    <n v="559000000"/>
    <n v="677027132.42461979"/>
  </r>
  <r>
    <n v="4"/>
    <s v="Bogotá Humana"/>
    <x v="4"/>
    <n v="110"/>
    <s v="Secretaría Distrital de Gobierno"/>
    <n v="1"/>
    <s v="Administración central"/>
    <n v="86"/>
    <s v="Sector Gobierno, seguridad y convivencia"/>
    <s v="Informacion validada por la entidad"/>
    <n v="42965000000"/>
    <n v="52036620294.496933"/>
    <n v="1"/>
    <s v="Una ciudad que supera la segregación y la discriminación: el ser humano en el centro de las preocupaciones del desarrollo"/>
    <n v="7"/>
    <s v="Bogotá, un territorio que defiende, protege y promueve los derechos humanos"/>
    <n v="832"/>
    <s v="Plan integral de prevención y protección de lideresas, líderes víctimas y defensoras y defensores de Derechos Humanos en el Distrito Capital: Territorios de protección de la vida y construcción de paz"/>
    <n v="2797000000"/>
    <n v="3387557941.666657"/>
  </r>
  <r>
    <n v="4"/>
    <s v="Bogotá Humana"/>
    <x v="4"/>
    <n v="110"/>
    <s v="Secretaría Distrital de Gobierno"/>
    <n v="1"/>
    <s v="Administración central"/>
    <n v="86"/>
    <s v="Sector Gobierno, seguridad y convivencia"/>
    <s v="Informacion validada por la entidad"/>
    <n v="42965000000"/>
    <n v="52036620294.496933"/>
    <n v="1"/>
    <s v="Una ciudad que supera la segregación y la discriminación: el ser humano en el centro de las preocupaciones del desarrollo"/>
    <n v="7"/>
    <s v="Bogotá, un territorio que defiende, protege y promueve los derechos humanos"/>
    <n v="833"/>
    <s v="Bogotá Humana apropia de manera práctica los Derechos a través de la difusión y formación en Derechos Humanos"/>
    <n v="1219000000"/>
    <n v="1476379381.7989473"/>
  </r>
  <r>
    <n v="4"/>
    <s v="Bogotá Humana"/>
    <x v="4"/>
    <n v="110"/>
    <s v="Secretaría Distrital de Gobierno"/>
    <n v="1"/>
    <s v="Administración central"/>
    <n v="86"/>
    <s v="Sector Gobierno, seguridad y convivencia"/>
    <s v="Informacion validada por la entidad"/>
    <n v="42965000000"/>
    <n v="52036620294.496933"/>
    <n v="1"/>
    <s v="Una ciudad que supera la segregación y la discriminación: el ser humano en el centro de las preocupaciones del desarrollo"/>
    <n v="7"/>
    <s v="Bogotá, un territorio que defiende, protege y promueve los derechos humanos"/>
    <n v="836"/>
    <s v="Plan de prevención y protección a mujeres."/>
    <n v="668000000"/>
    <n v="809041367.54856169"/>
  </r>
  <r>
    <n v="4"/>
    <s v="Bogotá Humana"/>
    <x v="4"/>
    <n v="110"/>
    <s v="Secretaría Distrital de Gobierno"/>
    <n v="1"/>
    <s v="Administración central"/>
    <n v="86"/>
    <s v="Sector Gobierno, seguridad y convivencia"/>
    <s v="Informacion validada por la entidad"/>
    <n v="42965000000"/>
    <n v="52036620294.496933"/>
    <n v="1"/>
    <s v="Una ciudad que supera la segregación y la discriminación: el ser humano en el centro de las preocupaciones del desarrollo"/>
    <n v="7"/>
    <s v="Bogotá, un territorio que defiende, protege y promueve los derechos humanos"/>
    <n v="837"/>
    <s v="Articulación de la política y fortalecimiento del Sistema Integral de responsabilidad penal adolescente en el Distrito"/>
    <n v="2200000000"/>
    <n v="2664507497.9144249"/>
  </r>
  <r>
    <n v="4"/>
    <s v="Bogotá Humana"/>
    <x v="4"/>
    <n v="110"/>
    <s v="Secretaría Distrital de Gobierno"/>
    <n v="1"/>
    <s v="Administración central"/>
    <n v="86"/>
    <s v="Sector Gobierno, seguridad y convivencia"/>
    <s v="Informacion validada por la entidad"/>
    <n v="42965000000"/>
    <n v="52036620294.496933"/>
    <n v="1"/>
    <s v="Una ciudad que supera la segregación y la discriminación: el ser humano en el centro de las preocupaciones del desarrollo"/>
    <n v="7"/>
    <s v="Bogotá, un territorio que defiende, protege y promueve los derechos humanos"/>
    <n v="839"/>
    <s v="Fortalecimiento del acceso a la justicia formal y promoción de la justicia no formal y comunitaria"/>
    <n v="1417000000"/>
    <n v="1716185056.6112454"/>
  </r>
  <r>
    <n v="4"/>
    <s v="Bogotá Humana"/>
    <x v="4"/>
    <n v="110"/>
    <s v="Secretaría Distrital de Gobierno"/>
    <n v="1"/>
    <s v="Administración central"/>
    <n v="86"/>
    <s v="Sector Gobierno, seguridad y convivencia"/>
    <s v="Informacion validada por la entidad"/>
    <n v="42965000000"/>
    <n v="52036620294.496933"/>
    <n v="3"/>
    <s v="Una Bogotá que defiende y fortalece lo público"/>
    <n v="25"/>
    <s v="Fortalecimiento de las capacidades de gestión y coordinación del nivel central y las localidades desde los territorios"/>
    <n v="823"/>
    <s v="Fortalecimiento a la Gobernabilidad democrática local"/>
    <n v="7001000000"/>
    <n v="8479189542.2267675"/>
  </r>
  <r>
    <n v="4"/>
    <s v="Bogotá Humana"/>
    <x v="4"/>
    <n v="110"/>
    <s v="Secretaría Distrital de Gobierno"/>
    <n v="1"/>
    <s v="Administración central"/>
    <n v="86"/>
    <s v="Sector Gobierno, seguridad y convivencia"/>
    <s v="Informacion validada por la entidad"/>
    <n v="42965000000"/>
    <n v="52036620294.496933"/>
    <n v="3"/>
    <s v="Una Bogotá que defiende y fortalece lo público"/>
    <n v="27"/>
    <s v="Territorios de vida y paz con prevención del delito"/>
    <n v="830"/>
    <s v="Convivencia y seguridad para la construcción de una ciudad humana"/>
    <n v="8194000000"/>
    <n v="9924079289.9594536"/>
  </r>
  <r>
    <n v="4"/>
    <s v="Bogotá Humana"/>
    <x v="4"/>
    <n v="110"/>
    <s v="Secretaría Distrital de Gobierno"/>
    <n v="1"/>
    <s v="Administración central"/>
    <n v="86"/>
    <s v="Sector Gobierno, seguridad y convivencia"/>
    <s v="Informacion validada por la entidad"/>
    <n v="42965000000"/>
    <n v="52036620294.496933"/>
    <n v="3"/>
    <s v="Una Bogotá que defiende y fortalece lo público"/>
    <n v="27"/>
    <s v="Territorios de vida y paz con prevención del delito"/>
    <n v="838"/>
    <s v="Dignificación de las personas privadas de la libertad a través de los procesos de reclusión, redención de pena y reinserción en la Cárcel Distrital de Bogotá"/>
    <n v="5451000000"/>
    <n v="6601922895.9688768"/>
  </r>
  <r>
    <n v="4"/>
    <s v="Bogotá Humana"/>
    <x v="4"/>
    <n v="110"/>
    <s v="Secretaría Distrital de Gobierno"/>
    <n v="1"/>
    <s v="Administración central"/>
    <n v="86"/>
    <s v="Sector Gobierno, seguridad y convivencia"/>
    <s v="Informacion validada por la entidad"/>
    <n v="42965000000"/>
    <n v="52036620294.496933"/>
    <n v="3"/>
    <s v="Una Bogotá que defiende y fortalece lo público"/>
    <n v="27"/>
    <s v="Territorios de vida y paz con prevención del delito"/>
    <n v="840"/>
    <s v="Programa de atención al proceso de reintegración de la población desmovilizada en Bogotá"/>
    <n v="900000000"/>
    <n v="1090025794.6013556"/>
  </r>
  <r>
    <n v="4"/>
    <s v="Bogotá Humana"/>
    <x v="4"/>
    <n v="110"/>
    <s v="Secretaría Distrital de Gobierno"/>
    <n v="1"/>
    <s v="Administración central"/>
    <n v="86"/>
    <s v="Sector Gobierno, seguridad y convivencia"/>
    <s v="Informacion validada por la entidad"/>
    <n v="42965000000"/>
    <n v="52036620294.496933"/>
    <n v="3"/>
    <s v="Una Bogotá que defiende y fortalece lo público"/>
    <n v="28"/>
    <s v="Fortalecimiento de la seguridad ciudadana"/>
    <n v="824"/>
    <s v="Fortalecimiento del centro de estudio y análisis en convivencia y seguridad ciudadana"/>
    <n v="1105000000"/>
    <n v="1338309447.8161087"/>
  </r>
  <r>
    <n v="4"/>
    <s v="Bogotá Humana"/>
    <x v="4"/>
    <n v="110"/>
    <s v="Secretaría Distrital de Gobierno"/>
    <n v="1"/>
    <s v="Administración central"/>
    <n v="86"/>
    <s v="Sector Gobierno, seguridad y convivencia"/>
    <s v="Informacion validada por la entidad"/>
    <n v="42965000000"/>
    <n v="52036620294.496933"/>
    <n v="3"/>
    <s v="Una Bogotá que defiende y fortalece lo público"/>
    <n v="29"/>
    <s v="Bogotá, ciudad de memoria, paz y reconciliación"/>
    <n v="601"/>
    <s v="Creación del Centro del Bicentenario: memoria, paz y reconciliación"/>
    <n v="431000000"/>
    <n v="522001241.63687134"/>
  </r>
  <r>
    <n v="4"/>
    <s v="Bogotá Humana"/>
    <x v="4"/>
    <n v="110"/>
    <s v="Secretaría Distrital de Gobierno"/>
    <n v="1"/>
    <s v="Administración central"/>
    <n v="86"/>
    <s v="Sector Gobierno, seguridad y convivencia"/>
    <s v="Informacion validada por la entidad"/>
    <n v="42965000000"/>
    <n v="52036620294.496933"/>
    <n v="3"/>
    <s v="Una Bogotá que defiende y fortalece lo público"/>
    <n v="31"/>
    <s v="Fortalecimiento de la función administrativa y desarrollo institucional"/>
    <n v="822"/>
    <s v="Apoyo para el fortalecimiento de la función administrativa y desarrollo institucional"/>
    <n v="5290000000"/>
    <n v="6406929392.7124119"/>
  </r>
  <r>
    <n v="4"/>
    <s v="Bogotá Humana"/>
    <x v="4"/>
    <n v="110"/>
    <s v="Secretaría Distrital de Gobierno"/>
    <n v="1"/>
    <s v="Administración central"/>
    <n v="86"/>
    <s v="Sector Gobierno, seguridad y convivencia"/>
    <s v="Informacion validada por la entidad"/>
    <n v="42965000000"/>
    <n v="52036620294.496933"/>
    <n v="3"/>
    <s v="Una Bogotá que defiende y fortalece lo público"/>
    <n v="31"/>
    <s v="Fortalecimiento de la función administrativa y desarrollo institucional"/>
    <n v="825"/>
    <s v="Promoción de la comunicación y la información pública para una Bogotá segura y humana"/>
    <n v="746000000"/>
    <n v="903510269.74734581"/>
  </r>
  <r>
    <n v="4"/>
    <s v="Bogotá Humana"/>
    <x v="4"/>
    <n v="110"/>
    <s v="Secretaría Distrital de Gobierno"/>
    <n v="1"/>
    <s v="Administración central"/>
    <n v="86"/>
    <s v="Sector Gobierno, seguridad y convivencia"/>
    <s v="Informacion validada por la entidad"/>
    <n v="42965000000"/>
    <n v="52036620294.496933"/>
    <n v="3"/>
    <s v="Una Bogotá que defiende y fortalece lo público"/>
    <n v="31"/>
    <s v="Fortalecimiento de la función administrativa y desarrollo institucional"/>
    <n v="835"/>
    <s v="Agenciamiento político de las relaciones de la Administración Distrital con actores políticos, sociales y gubernamentales del ámbito nacional, regional, distrital y local para fortalecer la gobernabilidad"/>
    <n v="1359000000"/>
    <n v="1645938949.8480468"/>
  </r>
  <r>
    <n v="4"/>
    <s v="Bogotá Humana"/>
    <x v="4"/>
    <n v="110"/>
    <s v="Secretaría Distrital de Gobierno"/>
    <n v="1"/>
    <s v="Administración central"/>
    <n v="86"/>
    <s v="Sector Gobierno, seguridad y convivencia"/>
    <s v="Informacion validada por la entidad"/>
    <n v="42965000000"/>
    <n v="52036620294.496933"/>
    <n v="3"/>
    <s v="Una Bogotá que defiende y fortalece lo público"/>
    <n v="32"/>
    <s v="TIC para Gobierno Digital, Ciudad Inteligente y sociedad del conocimiento y del emprendimiento"/>
    <n v="831"/>
    <s v="Fortalecimiento de la infraestructura de tecnología de información y comunicaciones"/>
    <n v="1572000000"/>
    <n v="1903911721.2370343"/>
  </r>
  <r>
    <n v="4"/>
    <s v="Bogotá Humana"/>
    <x v="4"/>
    <n v="111"/>
    <s v="Secretaría Distrital de Hacienda"/>
    <n v="1"/>
    <s v="Administración central"/>
    <n v="87"/>
    <s v="Sector Hacienda"/>
    <s v="Informacion validada por la entidad"/>
    <n v="41217034000"/>
    <n v="49919589152.178993"/>
    <n v="3"/>
    <s v="Una Bogotá que defiende y fortalece lo público"/>
    <n v="26"/>
    <s v="Transparencia, probidad, lucha contra la corrupción y control social efectivo e incluyente"/>
    <n v="941"/>
    <s v="Transparencia, probidad y anticorrupción en la Secretaría Distrital de Hacienda"/>
    <n v="31600000"/>
    <n v="38272016.788225375"/>
  </r>
  <r>
    <n v="4"/>
    <s v="Bogotá Humana"/>
    <x v="4"/>
    <n v="111"/>
    <s v="Secretaría Distrital de Hacienda"/>
    <n v="1"/>
    <s v="Administración central"/>
    <n v="87"/>
    <s v="Sector Hacienda"/>
    <s v="Informacion validada por la entidad"/>
    <n v="41217034000"/>
    <n v="49919589152.178993"/>
    <n v="3"/>
    <s v="Una Bogotá que defiende y fortalece lo público"/>
    <n v="31"/>
    <s v="Fortalecimiento de la función administrativa y desarrollo institucional"/>
    <n v="698"/>
    <s v="Coordinación de Inversiones de Banca Multilateral"/>
    <n v="826000000"/>
    <n v="1000401451.4896886"/>
  </r>
  <r>
    <n v="4"/>
    <s v="Bogotá Humana"/>
    <x v="4"/>
    <n v="111"/>
    <s v="Secretaría Distrital de Hacienda"/>
    <n v="1"/>
    <s v="Administración central"/>
    <n v="87"/>
    <s v="Sector Hacienda"/>
    <s v="Informacion validada por la entidad"/>
    <n v="41217034000"/>
    <n v="49919589152.178993"/>
    <n v="3"/>
    <s v="Una Bogotá que defiende y fortalece lo público"/>
    <n v="31"/>
    <s v="Fortalecimiento de la función administrativa y desarrollo institucional"/>
    <n v="699"/>
    <s v="Estudios para el fortalecimiento de las finanzas distritales"/>
    <n v="796808000"/>
    <n v="965045859.27190769"/>
  </r>
  <r>
    <n v="4"/>
    <s v="Bogotá Humana"/>
    <x v="4"/>
    <n v="111"/>
    <s v="Secretaría Distrital de Hacienda"/>
    <n v="1"/>
    <s v="Administración central"/>
    <n v="87"/>
    <s v="Sector Hacienda"/>
    <s v="Informacion validada por la entidad"/>
    <n v="41217034000"/>
    <n v="49919589152.178993"/>
    <n v="3"/>
    <s v="Una Bogotá que defiende y fortalece lo público"/>
    <n v="31"/>
    <s v="Fortalecimiento de la función administrativa y desarrollo institucional"/>
    <n v="700"/>
    <s v="Fortalecimiento de la Gestión Integral del Riesgo"/>
    <n v="699650000"/>
    <n v="847373941.32537603"/>
  </r>
  <r>
    <n v="4"/>
    <s v="Bogotá Humana"/>
    <x v="4"/>
    <n v="111"/>
    <s v="Secretaría Distrital de Hacienda"/>
    <n v="1"/>
    <s v="Administración central"/>
    <n v="87"/>
    <s v="Sector Hacienda"/>
    <s v="Informacion validada por la entidad"/>
    <n v="41217034000"/>
    <n v="49919589152.178993"/>
    <n v="3"/>
    <s v="Una Bogotá que defiende y fortalece lo público"/>
    <n v="31"/>
    <s v="Fortalecimiento de la función administrativa y desarrollo institucional"/>
    <n v="701"/>
    <s v="Comunicación participativa y eficiente"/>
    <n v="34000000"/>
    <n v="41178752.240495659"/>
  </r>
  <r>
    <n v="4"/>
    <s v="Bogotá Humana"/>
    <x v="4"/>
    <n v="111"/>
    <s v="Secretaría Distrital de Hacienda"/>
    <n v="1"/>
    <s v="Administración central"/>
    <n v="87"/>
    <s v="Sector Hacienda"/>
    <s v="Informacion validada por la entidad"/>
    <n v="41217034000"/>
    <n v="49919589152.178993"/>
    <n v="3"/>
    <s v="Una Bogotá que defiende y fortalece lo público"/>
    <n v="31"/>
    <s v="Fortalecimiento de la función administrativa y desarrollo institucional"/>
    <n v="703"/>
    <s v="Control y Servicios Tributarios"/>
    <n v="2880000000"/>
    <n v="3488082542.7243381"/>
  </r>
  <r>
    <n v="4"/>
    <s v="Bogotá Humana"/>
    <x v="4"/>
    <n v="111"/>
    <s v="Secretaría Distrital de Hacienda"/>
    <n v="1"/>
    <s v="Administración central"/>
    <n v="87"/>
    <s v="Sector Hacienda"/>
    <s v="Informacion validada por la entidad"/>
    <n v="41217034000"/>
    <n v="49919589152.178993"/>
    <n v="3"/>
    <s v="Una Bogotá que defiende y fortalece lo público"/>
    <n v="31"/>
    <s v="Fortalecimiento de la función administrativa y desarrollo institucional"/>
    <n v="704"/>
    <s v="Fortalecimiento de la gestión y depuración de la cartera distrital"/>
    <n v="391400000"/>
    <n v="474040106.67441171"/>
  </r>
  <r>
    <n v="4"/>
    <s v="Bogotá Humana"/>
    <x v="4"/>
    <n v="111"/>
    <s v="Secretaría Distrital de Hacienda"/>
    <n v="1"/>
    <s v="Administración central"/>
    <n v="87"/>
    <s v="Sector Hacienda"/>
    <s v="Informacion validada por la entidad"/>
    <n v="41217034000"/>
    <n v="49919589152.178993"/>
    <n v="3"/>
    <s v="Una Bogotá que defiende y fortalece lo público"/>
    <n v="31"/>
    <s v="Fortalecimiento de la función administrativa y desarrollo institucional"/>
    <n v="714"/>
    <s v="Fortalecimiento institucional de la Secretaria Distrital de Hacienda"/>
    <n v="17331176000"/>
    <n v="20990476545.306602"/>
  </r>
  <r>
    <n v="4"/>
    <s v="Bogotá Humana"/>
    <x v="4"/>
    <n v="111"/>
    <s v="Secretaría Distrital de Hacienda"/>
    <n v="1"/>
    <s v="Administración central"/>
    <n v="87"/>
    <s v="Sector Hacienda"/>
    <s v="Informacion validada por la entidad"/>
    <n v="41217034000"/>
    <n v="49919589152.178993"/>
    <n v="3"/>
    <s v="Una Bogotá que defiende y fortalece lo público"/>
    <n v="31"/>
    <s v="Fortalecimiento de la función administrativa y desarrollo institucional"/>
    <n v="728"/>
    <s v="Fortalecimiento a la gestión institucional del Concejo de Bogotá"/>
    <n v="8500000000"/>
    <n v="10294688060.123915"/>
  </r>
  <r>
    <n v="4"/>
    <s v="Bogotá Humana"/>
    <x v="4"/>
    <n v="111"/>
    <s v="Secretaría Distrital de Hacienda"/>
    <n v="1"/>
    <s v="Administración central"/>
    <n v="87"/>
    <s v="Sector Hacienda"/>
    <s v="Informacion validada por la entidad"/>
    <n v="41217034000"/>
    <n v="49919589152.178993"/>
    <n v="3"/>
    <s v="Una Bogotá que defiende y fortalece lo público"/>
    <n v="32"/>
    <s v="TIC para Gobierno Digital, Ciudad Inteligente y sociedad del conocimiento y del emprendimiento"/>
    <n v="705"/>
    <s v="Gestión integral de TIC - Bogotá Humana"/>
    <n v="9726400000"/>
    <n v="11780029876.234028"/>
  </r>
  <r>
    <n v="4"/>
    <s v="Bogotá Humana"/>
    <x v="4"/>
    <n v="112"/>
    <s v="Secretaría de Educación del Distrito"/>
    <n v="1"/>
    <s v="Administración central"/>
    <n v="90"/>
    <s v="Sector Educación"/>
    <s v="Informacion validada por la entidad"/>
    <n v="3091939123000"/>
    <n v="3744770443785.6597"/>
    <n v="1"/>
    <s v="Una ciudad que supera la segregación y la discriminación: el ser humano en el centro de las preocupaciones del desarrollo"/>
    <n v="1"/>
    <s v="Garantía del desarrollo integral de la primera infancia"/>
    <n v="901"/>
    <s v="Prejardín, Jardín y Transición: Preescolar de Calidad en el Sistema Educativo Oficial"/>
    <n v="263046371000"/>
    <n v="318585921740.30884"/>
  </r>
  <r>
    <n v="4"/>
    <s v="Bogotá Humana"/>
    <x v="4"/>
    <n v="112"/>
    <s v="Secretaría de Educación del Distrito"/>
    <n v="1"/>
    <s v="Administración central"/>
    <n v="90"/>
    <s v="Sector Educación"/>
    <s v="Informacion validada por la entidad"/>
    <n v="3091939123000"/>
    <n v="3744770443785.6597"/>
    <n v="1"/>
    <s v="Una ciudad que supera la segregación y la discriminación: el ser humano en el centro de las preocupaciones del desarrollo"/>
    <n v="3"/>
    <s v="Construcción de saberes. Educación incluyente, diversa y de calidad para disfrutar y aprender"/>
    <n v="262"/>
    <s v="Hábitat escolar"/>
    <n v="542724663000"/>
    <n v="657315424484.80884"/>
  </r>
  <r>
    <n v="4"/>
    <s v="Bogotá Humana"/>
    <x v="4"/>
    <n v="112"/>
    <s v="Secretaría de Educación del Distrito"/>
    <n v="1"/>
    <s v="Administración central"/>
    <n v="90"/>
    <s v="Sector Educación"/>
    <s v="Informacion validada por la entidad"/>
    <n v="3091939123000"/>
    <n v="3744770443785.6597"/>
    <n v="1"/>
    <s v="Una ciudad que supera la segregación y la discriminación: el ser humano en el centro de las preocupaciones del desarrollo"/>
    <n v="3"/>
    <s v="Construcción de saberes. Educación incluyente, diversa y de calidad para disfrutar y aprender"/>
    <n v="888"/>
    <s v="Enfoques Diferenciales"/>
    <n v="8997294000"/>
    <n v="10896980601.791121"/>
  </r>
  <r>
    <n v="4"/>
    <s v="Bogotá Humana"/>
    <x v="4"/>
    <n v="112"/>
    <s v="Secretaría de Educación del Distrito"/>
    <n v="1"/>
    <s v="Administración central"/>
    <n v="90"/>
    <s v="Sector Educación"/>
    <s v="Informacion validada por la entidad"/>
    <n v="3091939123000"/>
    <n v="3744770443785.6597"/>
    <n v="1"/>
    <s v="Una ciudad que supera la segregación y la discriminación: el ser humano en el centro de las preocupaciones del desarrollo"/>
    <n v="3"/>
    <s v="Construcción de saberes. Educación incluyente, diversa y de calidad para disfrutar y aprender"/>
    <n v="889"/>
    <s v="Jornada educativa de 40 horas semanales para la excelencia académica y la formación integral, y jornadas únicas"/>
    <n v="116695292000"/>
    <n v="141334309320.59689"/>
  </r>
  <r>
    <n v="4"/>
    <s v="Bogotá Humana"/>
    <x v="4"/>
    <n v="112"/>
    <s v="Secretaría de Educación del Distrito"/>
    <n v="1"/>
    <s v="Administración central"/>
    <n v="90"/>
    <s v="Sector Educación"/>
    <s v="Informacion validada por la entidad"/>
    <n v="3091939123000"/>
    <n v="3744770443785.6597"/>
    <n v="1"/>
    <s v="Una ciudad que supera la segregación y la discriminación: el ser humano en el centro de las preocupaciones del desarrollo"/>
    <n v="3"/>
    <s v="Construcción de saberes. Educación incluyente, diversa y de calidad para disfrutar y aprender"/>
    <n v="890"/>
    <s v="Resignificación de las miradas de la educación"/>
    <n v="1923300000"/>
    <n v="2329385123.063097"/>
  </r>
  <r>
    <n v="4"/>
    <s v="Bogotá Humana"/>
    <x v="4"/>
    <n v="112"/>
    <s v="Secretaría de Educación del Distrito"/>
    <n v="1"/>
    <s v="Administración central"/>
    <n v="90"/>
    <s v="Sector Educación"/>
    <s v="Informacion validada por la entidad"/>
    <n v="3091939123000"/>
    <n v="3744770443785.6597"/>
    <n v="1"/>
    <s v="Una ciudad que supera la segregación y la discriminación: el ser humano en el centro de las preocupaciones del desarrollo"/>
    <n v="3"/>
    <s v="Construcción de saberes. Educación incluyente, diversa y de calidad para disfrutar y aprender"/>
    <n v="891"/>
    <s v="Media fortalecida y mayor acceso a la educación superior"/>
    <n v="87269879000"/>
    <n v="105696021335.26573"/>
  </r>
  <r>
    <n v="4"/>
    <s v="Bogotá Humana"/>
    <x v="4"/>
    <n v="112"/>
    <s v="Secretaría de Educación del Distrito"/>
    <n v="1"/>
    <s v="Administración central"/>
    <n v="90"/>
    <s v="Sector Educación"/>
    <s v="Informacion validada por la entidad"/>
    <n v="3091939123000"/>
    <n v="3744770443785.6597"/>
    <n v="1"/>
    <s v="Una ciudad que supera la segregación y la discriminación: el ser humano en el centro de las preocupaciones del desarrollo"/>
    <n v="3"/>
    <s v="Construcción de saberes. Educación incluyente, diversa y de calidad para disfrutar y aprender"/>
    <n v="892"/>
    <s v="Diálogo social y participación de la comunidad educativa"/>
    <n v="9070805000"/>
    <n v="10986012697.554388"/>
  </r>
  <r>
    <n v="4"/>
    <s v="Bogotá Humana"/>
    <x v="4"/>
    <n v="112"/>
    <s v="Secretaría de Educación del Distrito"/>
    <n v="1"/>
    <s v="Administración central"/>
    <n v="90"/>
    <s v="Sector Educación"/>
    <s v="Informacion validada por la entidad"/>
    <n v="3091939123000"/>
    <n v="3744770443785.6597"/>
    <n v="1"/>
    <s v="Una ciudad que supera la segregación y la discriminación: el ser humano en el centro de las preocupaciones del desarrollo"/>
    <n v="3"/>
    <s v="Construcción de saberes. Educación incluyente, diversa y de calidad para disfrutar y aprender"/>
    <n v="893"/>
    <s v="Pensar la educación"/>
    <n v="10133633000"/>
    <n v="12273245958.915022"/>
  </r>
  <r>
    <n v="4"/>
    <s v="Bogotá Humana"/>
    <x v="4"/>
    <n v="112"/>
    <s v="Secretaría de Educación del Distrito"/>
    <n v="1"/>
    <s v="Administración central"/>
    <n v="90"/>
    <s v="Sector Educación"/>
    <s v="Informacion validada por la entidad"/>
    <n v="3091939123000"/>
    <n v="3744770443785.6597"/>
    <n v="1"/>
    <s v="Una ciudad que supera la segregación y la discriminación: el ser humano en el centro de las preocupaciones del desarrollo"/>
    <n v="3"/>
    <s v="Construcción de saberes. Educación incluyente, diversa y de calidad para disfrutar y aprender"/>
    <n v="894"/>
    <s v="Maestros empoderados, con bienestar y mejor formación"/>
    <n v="48280768000"/>
    <n v="58474758336.848564"/>
  </r>
  <r>
    <n v="4"/>
    <s v="Bogotá Humana"/>
    <x v="4"/>
    <n v="112"/>
    <s v="Secretaría de Educación del Distrito"/>
    <n v="1"/>
    <s v="Administración central"/>
    <n v="90"/>
    <s v="Sector Educación"/>
    <s v="Informacion validada por la entidad"/>
    <n v="3091939123000"/>
    <n v="3744770443785.6597"/>
    <n v="1"/>
    <s v="Una ciudad que supera la segregación y la discriminación: el ser humano en el centro de las preocupaciones del desarrollo"/>
    <n v="3"/>
    <s v="Construcción de saberes. Educación incluyente, diversa y de calidad para disfrutar y aprender"/>
    <n v="897"/>
    <s v="Niños y niñas estudiando"/>
    <n v="413574480000"/>
    <n v="500896501320.93604"/>
  </r>
  <r>
    <n v="4"/>
    <s v="Bogotá Humana"/>
    <x v="4"/>
    <n v="112"/>
    <s v="Secretaría de Educación del Distrito"/>
    <n v="1"/>
    <s v="Administración central"/>
    <n v="90"/>
    <s v="Sector Educación"/>
    <s v="Informacion validada por la entidad"/>
    <n v="3091939123000"/>
    <n v="3744770443785.6597"/>
    <n v="1"/>
    <s v="Una ciudad que supera la segregación y la discriminación: el ser humano en el centro de las preocupaciones del desarrollo"/>
    <n v="3"/>
    <s v="Construcción de saberes. Educación incluyente, diversa y de calidad para disfrutar y aprender"/>
    <n v="898"/>
    <s v="Administración del talento humano"/>
    <n v="1273738137000"/>
    <n v="1542674916552.7505"/>
  </r>
  <r>
    <n v="4"/>
    <s v="Bogotá Humana"/>
    <x v="4"/>
    <n v="112"/>
    <s v="Secretaría de Educación del Distrito"/>
    <n v="1"/>
    <s v="Administración central"/>
    <n v="90"/>
    <s v="Sector Educación"/>
    <s v="Informacion validada por la entidad"/>
    <n v="3091939123000"/>
    <n v="3744770443785.6597"/>
    <n v="1"/>
    <s v="Una ciudad que supera la segregación y la discriminación: el ser humano en el centro de las preocupaciones del desarrollo"/>
    <n v="3"/>
    <s v="Construcción de saberes. Educación incluyente, diversa y de calidad para disfrutar y aprender"/>
    <n v="899"/>
    <s v="Tecnologías de la información y las comunicaciones"/>
    <n v="43540000000"/>
    <n v="52733025663.270027"/>
  </r>
  <r>
    <n v="4"/>
    <s v="Bogotá Humana"/>
    <x v="4"/>
    <n v="112"/>
    <s v="Secretaría de Educación del Distrito"/>
    <n v="1"/>
    <s v="Administración central"/>
    <n v="90"/>
    <s v="Sector Educación"/>
    <s v="Informacion validada por la entidad"/>
    <n v="3091939123000"/>
    <n v="3744770443785.6597"/>
    <n v="1"/>
    <s v="Una ciudad que supera la segregación y la discriminación: el ser humano en el centro de las preocupaciones del desarrollo"/>
    <n v="3"/>
    <s v="Construcción de saberes. Educación incluyente, diversa y de calidad para disfrutar y aprender"/>
    <n v="900"/>
    <s v="Educación para la ciudadanía y la convivencia"/>
    <n v="45026622000"/>
    <n v="54533532693.07209"/>
  </r>
  <r>
    <n v="4"/>
    <s v="Bogotá Humana"/>
    <x v="4"/>
    <n v="112"/>
    <s v="Secretaría de Educación del Distrito"/>
    <n v="1"/>
    <s v="Administración central"/>
    <n v="90"/>
    <s v="Sector Educación"/>
    <s v="Informacion validada por la entidad"/>
    <n v="3091939123000"/>
    <n v="3744770443785.6597"/>
    <n v="1"/>
    <s v="Una ciudad que supera la segregación y la discriminación: el ser humano en el centro de las preocupaciones del desarrollo"/>
    <n v="3"/>
    <s v="Construcción de saberes. Educación incluyente, diversa y de calidad para disfrutar y aprender"/>
    <n v="902"/>
    <s v="Mejor gestión"/>
    <n v="13382967000"/>
    <n v="16208643598.109688"/>
  </r>
  <r>
    <n v="4"/>
    <s v="Bogotá Humana"/>
    <x v="4"/>
    <n v="112"/>
    <s v="Secretaría de Educación del Distrito"/>
    <n v="1"/>
    <s v="Administración central"/>
    <n v="90"/>
    <s v="Sector Educación"/>
    <s v="Informacion validada por la entidad"/>
    <n v="3091939123000"/>
    <n v="3744770443785.6597"/>
    <n v="1"/>
    <s v="Una ciudad que supera la segregación y la discriminación: el ser humano en el centro de las preocupaciones del desarrollo"/>
    <n v="3"/>
    <s v="Construcción de saberes. Educación incluyente, diversa y de calidad para disfrutar y aprender"/>
    <n v="905"/>
    <s v="Fortalecimiento académico"/>
    <n v="22434912000"/>
    <n v="27171814199.568317"/>
  </r>
  <r>
    <n v="4"/>
    <s v="Bogotá Humana"/>
    <x v="4"/>
    <n v="112"/>
    <s v="Secretaría de Educación del Distrito"/>
    <n v="1"/>
    <s v="Administración central"/>
    <n v="90"/>
    <s v="Sector Educación"/>
    <s v="Informacion validada por la entidad"/>
    <n v="3091939123000"/>
    <n v="3744770443785.6597"/>
    <n v="1"/>
    <s v="Una ciudad que supera la segregación y la discriminación: el ser humano en el centro de las preocupaciones del desarrollo"/>
    <n v="3"/>
    <s v="Construcción de saberes. Educación incluyente, diversa y de calidad para disfrutar y aprender"/>
    <n v="4248"/>
    <s v="Subsidios a la demanda educativa"/>
    <n v="190100000000"/>
    <n v="230237670615.24185"/>
  </r>
  <r>
    <n v="4"/>
    <s v="Bogotá Humana"/>
    <x v="4"/>
    <n v="112"/>
    <s v="Secretaría de Educación del Distrito"/>
    <n v="1"/>
    <s v="Administración central"/>
    <n v="90"/>
    <s v="Sector Educación"/>
    <s v="Informacion validada por la entidad"/>
    <n v="3091939123000"/>
    <n v="3744770443785.6597"/>
    <n v="3"/>
    <s v="Una Bogotá que defiende y fortalece lo público"/>
    <n v="26"/>
    <s v="Transparencia, probidad, lucha contra la corrupción y control social efectivo e incluyente"/>
    <n v="951"/>
    <s v="Fortalecimiento de la transparencia"/>
    <n v="2000000000"/>
    <n v="2422279543.558568"/>
  </r>
  <r>
    <n v="4"/>
    <s v="Bogotá Humana"/>
    <x v="4"/>
    <n v="113"/>
    <s v="Secretaría Distrital de Movilidad"/>
    <n v="1"/>
    <s v="Administración central"/>
    <n v="95"/>
    <s v="Sector Movilidad"/>
    <s v="Informacion validada por la entidad"/>
    <n v="189850754000"/>
    <n v="229935798871.685"/>
    <n v="2"/>
    <s v="Un territorio que enfrenta el cambio climático y se ordena alrededor del agua"/>
    <n v="19"/>
    <s v="Movilidad Humana"/>
    <n v="339"/>
    <s v="Implementación del plan maestro de movilidad para Bogotá"/>
    <n v="37187078000"/>
    <n v="45038749162.058426"/>
  </r>
  <r>
    <n v="4"/>
    <s v="Bogotá Humana"/>
    <x v="4"/>
    <n v="113"/>
    <s v="Secretaría Distrital de Movilidad"/>
    <n v="1"/>
    <s v="Administración central"/>
    <n v="95"/>
    <s v="Sector Movilidad"/>
    <s v="Informacion validada por la entidad"/>
    <n v="189850754000"/>
    <n v="229935798871.685"/>
    <n v="2"/>
    <s v="Un territorio que enfrenta el cambio climático y se ordena alrededor del agua"/>
    <n v="19"/>
    <s v="Movilidad Humana"/>
    <n v="348"/>
    <s v="Fortalecimiento a los servicios concesionados"/>
    <n v="5283754000"/>
    <n v="6399364613.6978788"/>
  </r>
  <r>
    <n v="4"/>
    <s v="Bogotá Humana"/>
    <x v="4"/>
    <n v="113"/>
    <s v="Secretaría Distrital de Movilidad"/>
    <n v="1"/>
    <s v="Administración central"/>
    <n v="95"/>
    <s v="Sector Movilidad"/>
    <s v="Informacion validada por la entidad"/>
    <n v="189850754000"/>
    <n v="229935798871.685"/>
    <n v="2"/>
    <s v="Un territorio que enfrenta el cambio climático y se ordena alrededor del agua"/>
    <n v="19"/>
    <s v="Movilidad Humana"/>
    <n v="585"/>
    <s v="Sistema distrital de información para la movilidad"/>
    <n v="2302000000"/>
    <n v="2788043754.6359119"/>
  </r>
  <r>
    <n v="4"/>
    <s v="Bogotá Humana"/>
    <x v="4"/>
    <n v="113"/>
    <s v="Secretaría Distrital de Movilidad"/>
    <n v="1"/>
    <s v="Administración central"/>
    <n v="95"/>
    <s v="Sector Movilidad"/>
    <s v="Informacion validada por la entidad"/>
    <n v="189850754000"/>
    <n v="229935798871.685"/>
    <n v="2"/>
    <s v="Un territorio que enfrenta el cambio climático y se ordena alrededor del agua"/>
    <n v="19"/>
    <s v="Movilidad Humana"/>
    <n v="1165"/>
    <s v="Promoción de la movilidad segura y prevención de la accidentalidad vial"/>
    <n v="4655415000"/>
    <n v="5638358260.6378555"/>
  </r>
  <r>
    <n v="4"/>
    <s v="Bogotá Humana"/>
    <x v="4"/>
    <n v="113"/>
    <s v="Secretaría Distrital de Movilidad"/>
    <n v="1"/>
    <s v="Administración central"/>
    <n v="95"/>
    <s v="Sector Movilidad"/>
    <s v="Informacion validada por la entidad"/>
    <n v="189850754000"/>
    <n v="229935798871.685"/>
    <n v="2"/>
    <s v="Un territorio que enfrenta el cambio climático y se ordena alrededor del agua"/>
    <n v="19"/>
    <s v="Movilidad Humana"/>
    <n v="6219"/>
    <s v="Apoyo institucional en convenio con la Policía Nacional"/>
    <n v="28000000000"/>
    <n v="33911913609.81995"/>
  </r>
  <r>
    <n v="4"/>
    <s v="Bogotá Humana"/>
    <x v="4"/>
    <n v="113"/>
    <s v="Secretaría Distrital de Movilidad"/>
    <n v="1"/>
    <s v="Administración central"/>
    <n v="95"/>
    <s v="Sector Movilidad"/>
    <s v="Informacion validada por la entidad"/>
    <n v="189850754000"/>
    <n v="229935798871.685"/>
    <n v="2"/>
    <s v="Un territorio que enfrenta el cambio climático y se ordena alrededor del agua"/>
    <n v="19"/>
    <s v="Movilidad Humana"/>
    <n v="7132"/>
    <s v="Sustanciación de procesos, recaudo y cobro de la cartera"/>
    <n v="15520000000"/>
    <n v="18796889258.014488"/>
  </r>
  <r>
    <n v="4"/>
    <s v="Bogotá Humana"/>
    <x v="4"/>
    <n v="113"/>
    <s v="Secretaría Distrital de Movilidad"/>
    <n v="1"/>
    <s v="Administración central"/>
    <n v="95"/>
    <s v="Sector Movilidad"/>
    <s v="Informacion validada por la entidad"/>
    <n v="189850754000"/>
    <n v="229935798871.685"/>
    <n v="2"/>
    <s v="Un territorio que enfrenta el cambio climático y se ordena alrededor del agua"/>
    <n v="19"/>
    <s v="Movilidad Humana"/>
    <n v="7253"/>
    <s v="Generar movilidad con seguridad comprometiendo al ciudadano en el conocimiento y cumplimiento de las normas de tránsito"/>
    <n v="10135348000"/>
    <n v="12275323063.623623"/>
  </r>
  <r>
    <n v="4"/>
    <s v="Bogotá Humana"/>
    <x v="4"/>
    <n v="113"/>
    <s v="Secretaría Distrital de Movilidad"/>
    <n v="1"/>
    <s v="Administración central"/>
    <n v="95"/>
    <s v="Sector Movilidad"/>
    <s v="Informacion validada por la entidad"/>
    <n v="189850754000"/>
    <n v="229935798871.685"/>
    <n v="2"/>
    <s v="Un territorio que enfrenta el cambio climático y se ordena alrededor del agua"/>
    <n v="19"/>
    <s v="Movilidad Humana"/>
    <n v="7254"/>
    <s v="Modernización, expansión y mantenimiento del sistema integral de control de tránsito"/>
    <n v="71544246000"/>
    <n v="86650081772.560928"/>
  </r>
  <r>
    <n v="4"/>
    <s v="Bogotá Humana"/>
    <x v="4"/>
    <n v="113"/>
    <s v="Secretaría Distrital de Movilidad"/>
    <n v="1"/>
    <s v="Administración central"/>
    <n v="95"/>
    <s v="Sector Movilidad"/>
    <s v="Informacion validada por la entidad"/>
    <n v="189850754000"/>
    <n v="229935798871.685"/>
    <n v="3"/>
    <s v="Una Bogotá que defiende y fortalece lo público"/>
    <n v="31"/>
    <s v="Fortalecimiento de la función administrativa y desarrollo institucional"/>
    <n v="6094"/>
    <s v="Fortalecimiento institucional"/>
    <n v="15222913000"/>
    <n v="18437075376.635895"/>
  </r>
  <r>
    <n v="4"/>
    <s v="Bogotá Humana"/>
    <x v="4"/>
    <n v="117"/>
    <s v="Secretaría Distrital de Desarrollo Económico"/>
    <n v="1"/>
    <s v="Administración central"/>
    <n v="89"/>
    <s v="Sector Desarrollo económico, industria y turismo"/>
    <s v="Informacion validada por la entidad"/>
    <n v="77585000000"/>
    <n v="93966279193.495743"/>
    <n v="1"/>
    <s v="Una ciudad que supera la segregación y la discriminación: el ser humano en el centro de las preocupaciones del desarrollo"/>
    <n v="9"/>
    <s v="Soberanía y seguridad alimentaria y nutricional"/>
    <n v="736"/>
    <s v="Disponibilidad y acceso a los alimentos en mercado interno a través del abastecimiento"/>
    <n v="9000000000"/>
    <n v="10900257946.013556"/>
  </r>
  <r>
    <n v="4"/>
    <s v="Bogotá Humana"/>
    <x v="4"/>
    <n v="117"/>
    <s v="Secretaría Distrital de Desarrollo Económico"/>
    <n v="1"/>
    <s v="Administración central"/>
    <n v="89"/>
    <s v="Sector Desarrollo económico, industria y turismo"/>
    <s v="Informacion validada por la entidad"/>
    <n v="77585000000"/>
    <n v="93966279193.495743"/>
    <n v="1"/>
    <s v="Una ciudad que supera la segregación y la discriminación: el ser humano en el centro de las preocupaciones del desarrollo"/>
    <n v="10"/>
    <s v="Ruralidad humana"/>
    <n v="709"/>
    <s v="Proyecto agrario de sustentabilidad campesina distrital"/>
    <n v="2000000000"/>
    <n v="2422279543.558568"/>
  </r>
  <r>
    <n v="4"/>
    <s v="Bogotá Humana"/>
    <x v="4"/>
    <n v="117"/>
    <s v="Secretaría Distrital de Desarrollo Económico"/>
    <n v="1"/>
    <s v="Administración central"/>
    <n v="89"/>
    <s v="Sector Desarrollo económico, industria y turismo"/>
    <s v="Informacion validada por la entidad"/>
    <n v="77585000000"/>
    <n v="93966279193.495743"/>
    <n v="1"/>
    <s v="Una ciudad que supera la segregación y la discriminación: el ser humano en el centro de las preocupaciones del desarrollo"/>
    <n v="11"/>
    <s v="Ciencia, tecnología e innovación para avanzar en el desarrollo de la ciudad"/>
    <n v="748"/>
    <s v="Fomento de la investigación básica y aplicada para fortalecer la productividad empresarial y cooperativa"/>
    <n v="9500000000"/>
    <n v="11505827831.903196"/>
  </r>
  <r>
    <n v="4"/>
    <s v="Bogotá Humana"/>
    <x v="4"/>
    <n v="117"/>
    <s v="Secretaría Distrital de Desarrollo Económico"/>
    <n v="1"/>
    <s v="Administración central"/>
    <n v="89"/>
    <s v="Sector Desarrollo económico, industria y turismo"/>
    <s v="Informacion validada por la entidad"/>
    <n v="77585000000"/>
    <n v="93966279193.495743"/>
    <n v="1"/>
    <s v="Una ciudad que supera la segregación y la discriminación: el ser humano en el centro de las preocupaciones del desarrollo"/>
    <n v="12"/>
    <s v="Apoyo a la economía popular, emprendimiento y productividad"/>
    <n v="689"/>
    <s v="Potenciar zonas de concentración de economía popular"/>
    <n v="5000000000"/>
    <n v="6055698858.8964195"/>
  </r>
  <r>
    <n v="4"/>
    <s v="Bogotá Humana"/>
    <x v="4"/>
    <n v="117"/>
    <s v="Secretaría Distrital de Desarrollo Económico"/>
    <n v="1"/>
    <s v="Administración central"/>
    <n v="89"/>
    <s v="Sector Desarrollo económico, industria y turismo"/>
    <s v="Informacion validada por la entidad"/>
    <n v="77585000000"/>
    <n v="93966279193.495743"/>
    <n v="1"/>
    <s v="Una ciudad que supera la segregación y la discriminación: el ser humano en el centro de las preocupaciones del desarrollo"/>
    <n v="12"/>
    <s v="Apoyo a la economía popular, emprendimiento y productividad"/>
    <n v="715"/>
    <s v="Banca para la economía popular"/>
    <n v="30000000000"/>
    <n v="36334193153.378517"/>
  </r>
  <r>
    <n v="4"/>
    <s v="Bogotá Humana"/>
    <x v="4"/>
    <n v="117"/>
    <s v="Secretaría Distrital de Desarrollo Económico"/>
    <n v="1"/>
    <s v="Administración central"/>
    <n v="89"/>
    <s v="Sector Desarrollo económico, industria y turismo"/>
    <s v="Informacion validada por la entidad"/>
    <n v="77585000000"/>
    <n v="93966279193.495743"/>
    <n v="1"/>
    <s v="Una ciudad que supera la segregación y la discriminación: el ser humano en el centro de las preocupaciones del desarrollo"/>
    <n v="12"/>
    <s v="Apoyo a la economía popular, emprendimiento y productividad"/>
    <n v="716"/>
    <s v="Fortalecimiento de las iniciativas de emprendimiento"/>
    <n v="12700000000"/>
    <n v="15381475101.596907"/>
  </r>
  <r>
    <n v="4"/>
    <s v="Bogotá Humana"/>
    <x v="4"/>
    <n v="117"/>
    <s v="Secretaría Distrital de Desarrollo Económico"/>
    <n v="1"/>
    <s v="Administración central"/>
    <n v="89"/>
    <s v="Sector Desarrollo económico, industria y turismo"/>
    <s v="Informacion validada por la entidad"/>
    <n v="77585000000"/>
    <n v="93966279193.495743"/>
    <n v="1"/>
    <s v="Una ciudad que supera la segregación y la discriminación: el ser humano en el centro de las preocupaciones del desarrollo"/>
    <n v="12"/>
    <s v="Apoyo a la economía popular, emprendimiento y productividad"/>
    <n v="752"/>
    <s v="Bogotá productiva y competitiva en la economía internacional"/>
    <n v="2000000000"/>
    <n v="2422279543.558568"/>
  </r>
  <r>
    <n v="4"/>
    <s v="Bogotá Humana"/>
    <x v="4"/>
    <n v="117"/>
    <s v="Secretaría Distrital de Desarrollo Económico"/>
    <n v="1"/>
    <s v="Administración central"/>
    <n v="89"/>
    <s v="Sector Desarrollo económico, industria y turismo"/>
    <s v="Informacion validada por la entidad"/>
    <n v="77585000000"/>
    <n v="93966279193.495743"/>
    <n v="1"/>
    <s v="Una ciudad que supera la segregación y la discriminación: el ser humano en el centro de las preocupaciones del desarrollo"/>
    <n v="13"/>
    <s v="Trabajo decente y digno"/>
    <n v="686"/>
    <s v="Articulación para la generación de trabajo digno y decente"/>
    <n v="2500000000"/>
    <n v="3027849429.4482098"/>
  </r>
  <r>
    <n v="4"/>
    <s v="Bogotá Humana"/>
    <x v="4"/>
    <n v="117"/>
    <s v="Secretaría Distrital de Desarrollo Económico"/>
    <n v="1"/>
    <s v="Administración central"/>
    <n v="89"/>
    <s v="Sector Desarrollo económico, industria y turismo"/>
    <s v="Informacion validada por la entidad"/>
    <n v="77585000000"/>
    <n v="93966279193.495743"/>
    <n v="3"/>
    <s v="Una Bogotá que defiende y fortalece lo público"/>
    <n v="31"/>
    <s v="Fortalecimiento de la función administrativa y desarrollo institucional"/>
    <n v="429"/>
    <s v="Fortalecimiento institucional"/>
    <n v="2055000000"/>
    <n v="2488892231.0064287"/>
  </r>
  <r>
    <n v="4"/>
    <s v="Bogotá Humana"/>
    <x v="4"/>
    <n v="117"/>
    <s v="Secretaría Distrital de Desarrollo Económico"/>
    <n v="1"/>
    <s v="Administración central"/>
    <n v="89"/>
    <s v="Sector Desarrollo económico, industria y turismo"/>
    <s v="Informacion validada por la entidad"/>
    <n v="77585000000"/>
    <n v="93966279193.495743"/>
    <n v="3"/>
    <s v="Una Bogotá que defiende y fortalece lo público"/>
    <n v="31"/>
    <s v="Fortalecimiento de la función administrativa y desarrollo institucional"/>
    <n v="688"/>
    <s v="Planeación, difusión, seguimiento y evaluación para la garantía de derechos"/>
    <n v="1000000000"/>
    <n v="1211139771.779284"/>
  </r>
  <r>
    <n v="4"/>
    <s v="Bogotá Humana"/>
    <x v="4"/>
    <n v="117"/>
    <s v="Secretaría Distrital de Desarrollo Económico"/>
    <n v="1"/>
    <s v="Administración central"/>
    <n v="89"/>
    <s v="Sector Desarrollo económico, industria y turismo"/>
    <s v="Informacion validada por la entidad"/>
    <n v="77585000000"/>
    <n v="93966279193.495743"/>
    <n v="3"/>
    <s v="Una Bogotá que defiende y fortalece lo público"/>
    <n v="32"/>
    <s v="TIC para Gobierno Digital, Ciudad Inteligente y sociedad del conocimiento y del emprendimiento"/>
    <n v="690"/>
    <s v="Centro de pensamiento en economía urbana"/>
    <n v="1830000000"/>
    <n v="2216385782.3560896"/>
  </r>
  <r>
    <n v="4"/>
    <s v="Bogotá Humana"/>
    <x v="4"/>
    <n v="118"/>
    <s v="Secretaría Distrital del Hábitat"/>
    <n v="1"/>
    <s v="Administración central"/>
    <n v="96"/>
    <s v="Sector Hábitat"/>
    <s v="Informacion validada por la entidad"/>
    <n v="239380000000"/>
    <n v="289922638568.52502"/>
    <n v="1"/>
    <s v="Una ciudad que supera la segregación y la discriminación: el ser humano en el centro de las preocupaciones del desarrollo"/>
    <n v="15"/>
    <s v="Vivienda y hábitat humanos"/>
    <n v="435"/>
    <s v="Mejoramiento integral de barrios de origen informal"/>
    <n v="55513158000"/>
    <n v="67234193510.86734"/>
  </r>
  <r>
    <n v="4"/>
    <s v="Bogotá Humana"/>
    <x v="4"/>
    <n v="118"/>
    <s v="Secretaría Distrital del Hábitat"/>
    <n v="1"/>
    <s v="Administración central"/>
    <n v="96"/>
    <s v="Sector Hábitat"/>
    <s v="Informacion validada por la entidad"/>
    <n v="239380000000"/>
    <n v="289922638568.52502"/>
    <n v="1"/>
    <s v="Una ciudad que supera la segregación y la discriminación: el ser humano en el centro de las preocupaciones del desarrollo"/>
    <n v="15"/>
    <s v="Vivienda y hábitat humanos"/>
    <n v="487"/>
    <s v="Mecanismos para la producción de suelo para Vivienda de Interés Prioritario"/>
    <n v="1107924000"/>
    <n v="1341850820.5087917"/>
  </r>
  <r>
    <n v="4"/>
    <s v="Bogotá Humana"/>
    <x v="4"/>
    <n v="118"/>
    <s v="Secretaría Distrital del Hábitat"/>
    <n v="1"/>
    <s v="Administración central"/>
    <n v="96"/>
    <s v="Sector Hábitat"/>
    <s v="Informacion validada por la entidad"/>
    <n v="239380000000"/>
    <n v="289922638568.52502"/>
    <n v="1"/>
    <s v="Una ciudad que supera la segregación y la discriminación: el ser humano en el centro de las preocupaciones del desarrollo"/>
    <n v="15"/>
    <s v="Vivienda y hábitat humanos"/>
    <n v="488"/>
    <s v="Implementación de instrumentos de gestión y financiación para la producción de Vivienda de Interés Prioritario"/>
    <n v="157867654000"/>
    <n v="191199794436.89099"/>
  </r>
  <r>
    <n v="4"/>
    <s v="Bogotá Humana"/>
    <x v="4"/>
    <n v="118"/>
    <s v="Secretaría Distrital del Hábitat"/>
    <n v="1"/>
    <s v="Administración central"/>
    <n v="96"/>
    <s v="Sector Hábitat"/>
    <s v="Informacion validada por la entidad"/>
    <n v="239380000000"/>
    <n v="289922638568.52502"/>
    <n v="1"/>
    <s v="Una ciudad que supera la segregación y la discriminación: el ser humano en el centro de las preocupaciones del desarrollo"/>
    <n v="15"/>
    <s v="Vivienda y hábitat humanos"/>
    <n v="808"/>
    <s v="Formulación y seguimiento de la política y la gestión social del hábitat y vivienda"/>
    <n v="3172125000"/>
    <n v="3841886748.5553613"/>
  </r>
  <r>
    <n v="4"/>
    <s v="Bogotá Humana"/>
    <x v="4"/>
    <n v="118"/>
    <s v="Secretaría Distrital del Hábitat"/>
    <n v="1"/>
    <s v="Administración central"/>
    <n v="96"/>
    <s v="Sector Hábitat"/>
    <s v="Informacion validada por la entidad"/>
    <n v="239380000000"/>
    <n v="289922638568.52502"/>
    <n v="1"/>
    <s v="Una ciudad que supera la segregación y la discriminación: el ser humano en el centro de las preocupaciones del desarrollo"/>
    <n v="16"/>
    <s v="Revitalización del centro ampliado"/>
    <n v="804"/>
    <s v="Estructuración de proyectos de revitalización"/>
    <n v="7201663000"/>
    <n v="8722220482.2513142"/>
  </r>
  <r>
    <n v="4"/>
    <s v="Bogotá Humana"/>
    <x v="4"/>
    <n v="118"/>
    <s v="Secretaría Distrital del Hábitat"/>
    <n v="1"/>
    <s v="Administración central"/>
    <n v="96"/>
    <s v="Sector Hábitat"/>
    <s v="Informacion validada por la entidad"/>
    <n v="239380000000"/>
    <n v="289922638568.52502"/>
    <n v="2"/>
    <s v="Un territorio que enfrenta el cambio climático y se ordena alrededor del agua"/>
    <n v="17"/>
    <s v="Recuperación, rehabilitación y restauración de la estructura ecológica principal y de los espacios del agua"/>
    <n v="417"/>
    <s v="Control a los procesos de enajenación y arriendo de vivienda"/>
    <n v="6507989000"/>
    <n v="7882084312.2020912"/>
  </r>
  <r>
    <n v="4"/>
    <s v="Bogotá Humana"/>
    <x v="4"/>
    <n v="118"/>
    <s v="Secretaría Distrital del Hábitat"/>
    <n v="1"/>
    <s v="Administración central"/>
    <n v="96"/>
    <s v="Sector Hábitat"/>
    <s v="Informacion validada por la entidad"/>
    <n v="239380000000"/>
    <n v="289922638568.52502"/>
    <n v="2"/>
    <s v="Un territorio que enfrenta el cambio climático y se ordena alrededor del agua"/>
    <n v="17"/>
    <s v="Recuperación, rehabilitación y restauración de la estructura ecológica principal y de los espacios del agua"/>
    <n v="807"/>
    <s v="Redefinición del modelo de ocupación de las franjas de transición urbano - rural"/>
    <n v="605000000"/>
    <n v="732739561.92646694"/>
  </r>
  <r>
    <n v="4"/>
    <s v="Bogotá Humana"/>
    <x v="4"/>
    <n v="118"/>
    <s v="Secretaría Distrital del Hábitat"/>
    <n v="1"/>
    <s v="Administración central"/>
    <n v="96"/>
    <s v="Sector Hábitat"/>
    <s v="Informacion validada por la entidad"/>
    <n v="239380000000"/>
    <n v="289922638568.52502"/>
    <n v="2"/>
    <s v="Un territorio que enfrenta el cambio climático y se ordena alrededor del agua"/>
    <n v="18"/>
    <s v="Estrategia territorial regional frente al cambio climático"/>
    <n v="806"/>
    <s v="Diseño e implementación de programas de construcción sostenible"/>
    <n v="476833000"/>
    <n v="577511410.79683137"/>
  </r>
  <r>
    <n v="4"/>
    <s v="Bogotá Humana"/>
    <x v="4"/>
    <n v="118"/>
    <s v="Secretaría Distrital del Hábitat"/>
    <n v="1"/>
    <s v="Administración central"/>
    <n v="96"/>
    <s v="Sector Hábitat"/>
    <s v="Informacion validada por la entidad"/>
    <n v="239380000000"/>
    <n v="289922638568.52502"/>
    <n v="3"/>
    <s v="Una Bogotá que defiende y fortalece lo público"/>
    <n v="26"/>
    <s v="Transparencia, probidad, lucha contra la corrupción y control social efectivo e incluyente"/>
    <n v="953"/>
    <s v="Implementación de Mecanismos para una gestión transparente"/>
    <n v="250000000"/>
    <n v="302784942.944821"/>
  </r>
  <r>
    <n v="4"/>
    <s v="Bogotá Humana"/>
    <x v="4"/>
    <n v="118"/>
    <s v="Secretaría Distrital del Hábitat"/>
    <n v="1"/>
    <s v="Administración central"/>
    <n v="96"/>
    <s v="Sector Hábitat"/>
    <s v="Informacion validada por la entidad"/>
    <n v="239380000000"/>
    <n v="289922638568.52502"/>
    <n v="3"/>
    <s v="Una Bogotá que defiende y fortalece lo público"/>
    <n v="31"/>
    <s v="Fortalecimiento de la función administrativa y desarrollo institucional"/>
    <n v="418"/>
    <s v="Fortalecimiento de la gestión pública"/>
    <n v="5013809000"/>
    <n v="6072423488.00492"/>
  </r>
  <r>
    <n v="4"/>
    <s v="Bogotá Humana"/>
    <x v="4"/>
    <n v="118"/>
    <s v="Secretaría Distrital del Hábitat"/>
    <n v="1"/>
    <s v="Administración central"/>
    <n v="96"/>
    <s v="Sector Hábitat"/>
    <s v="Informacion validada por la entidad"/>
    <n v="239380000000"/>
    <n v="289922638568.52502"/>
    <n v="3"/>
    <s v="Una Bogotá que defiende y fortalece lo público"/>
    <n v="31"/>
    <s v="Fortalecimiento de la función administrativa y desarrollo institucional"/>
    <n v="491"/>
    <s v="Implementación de estrategias de comunicación social y transparente"/>
    <n v="605000000"/>
    <n v="732739561.92646694"/>
  </r>
  <r>
    <n v="4"/>
    <s v="Bogotá Humana"/>
    <x v="4"/>
    <n v="118"/>
    <s v="Secretaría Distrital del Hábitat"/>
    <n v="1"/>
    <s v="Administración central"/>
    <n v="96"/>
    <s v="Sector Hábitat"/>
    <s v="Informacion validada por la entidad"/>
    <n v="239380000000"/>
    <n v="289922638568.52502"/>
    <n v="3"/>
    <s v="Una Bogotá que defiende y fortalece lo público"/>
    <n v="31"/>
    <s v="Fortalecimiento de la función administrativa y desarrollo institucional"/>
    <n v="800"/>
    <s v="Apoyo al proceso de producción de Vivienda de Interés Prioritario"/>
    <n v="642421000"/>
    <n v="778061623.3262192"/>
  </r>
  <r>
    <n v="4"/>
    <s v="Bogotá Humana"/>
    <x v="4"/>
    <n v="119"/>
    <s v="Secretaría Distrital de Cultura, Recreación y Deporte"/>
    <n v="1"/>
    <s v="Administración central"/>
    <n v="93"/>
    <s v="Sector Cultura, recreación y deporte"/>
    <s v="Informacion validada por la entidad"/>
    <n v="61420000000"/>
    <n v="74388204782.683624"/>
    <n v="1"/>
    <s v="Una ciudad que supera la segregación y la discriminación: el ser humano en el centro de las preocupaciones del desarrollo"/>
    <n v="1"/>
    <s v="Garantía del desarrollo integral de la primera infancia"/>
    <n v="926"/>
    <s v="Libertades y derechos culturales y deportivos para la Primera Infancia y la familia"/>
    <n v="2000000000"/>
    <n v="2422279543.558568"/>
  </r>
  <r>
    <n v="4"/>
    <s v="Bogotá Humana"/>
    <x v="4"/>
    <n v="119"/>
    <s v="Secretaría Distrital de Cultura, Recreación y Deporte"/>
    <n v="1"/>
    <s v="Administración central"/>
    <n v="93"/>
    <s v="Sector Cultura, recreación y deporte"/>
    <s v="Informacion validada por la entidad"/>
    <n v="61420000000"/>
    <n v="74388204782.683624"/>
    <n v="1"/>
    <s v="Una ciudad que supera la segregación y la discriminación: el ser humano en el centro de las preocupaciones del desarrollo"/>
    <n v="3"/>
    <s v="Construcción de saberes. Educación incluyente, diversa y de calidad para disfrutar y aprender"/>
    <n v="925"/>
    <s v="Jornada escolar 40 horas"/>
    <n v="3340000000"/>
    <n v="4045206837.7428083"/>
  </r>
  <r>
    <n v="4"/>
    <s v="Bogotá Humana"/>
    <x v="4"/>
    <n v="119"/>
    <s v="Secretaría Distrital de Cultura, Recreación y Deporte"/>
    <n v="1"/>
    <s v="Administración central"/>
    <n v="93"/>
    <s v="Sector Cultura, recreación y deporte"/>
    <s v="Informacion validada por la entidad"/>
    <n v="61420000000"/>
    <n v="74388204782.683624"/>
    <n v="1"/>
    <s v="Una ciudad que supera la segregación y la discriminación: el ser humano en el centro de las preocupaciones del desarrollo"/>
    <n v="5"/>
    <s v="Lucha contra distintos tipos de discriminación y violencias por condición, situación, identidad, diferencia, diversidad o etapa del ciclo vital"/>
    <n v="779"/>
    <s v="Bogotá reconoce y apropia la diversidad y la interculturalidad"/>
    <n v="1060128000"/>
    <n v="1283963183.9768288"/>
  </r>
  <r>
    <n v="4"/>
    <s v="Bogotá Humana"/>
    <x v="4"/>
    <n v="119"/>
    <s v="Secretaría Distrital de Cultura, Recreación y Deporte"/>
    <n v="1"/>
    <s v="Administración central"/>
    <n v="93"/>
    <s v="Sector Cultura, recreación y deporte"/>
    <s v="Informacion validada por la entidad"/>
    <n v="61420000000"/>
    <n v="74388204782.683624"/>
    <n v="1"/>
    <s v="Una ciudad que supera la segregación y la discriminación: el ser humano en el centro de las preocupaciones del desarrollo"/>
    <n v="8"/>
    <s v="Ejercicio de las libertades culturales y deportivas"/>
    <n v="209"/>
    <s v="Comunicación e información del sector cultura, recreación y deporte de Bogotá"/>
    <n v="500000000"/>
    <n v="605569885.889642"/>
  </r>
  <r>
    <n v="4"/>
    <s v="Bogotá Humana"/>
    <x v="4"/>
    <n v="119"/>
    <s v="Secretaría Distrital de Cultura, Recreación y Deporte"/>
    <n v="1"/>
    <s v="Administración central"/>
    <n v="93"/>
    <s v="Sector Cultura, recreación y deporte"/>
    <s v="Informacion validada por la entidad"/>
    <n v="61420000000"/>
    <n v="74388204782.683624"/>
    <n v="1"/>
    <s v="Una ciudad que supera la segregación y la discriminación: el ser humano en el centro de las preocupaciones del desarrollo"/>
    <n v="8"/>
    <s v="Ejercicio de las libertades culturales y deportivas"/>
    <n v="763"/>
    <s v="Gestión cultural local"/>
    <n v="3370000000"/>
    <n v="4081541030.8961873"/>
  </r>
  <r>
    <n v="4"/>
    <s v="Bogotá Humana"/>
    <x v="4"/>
    <n v="119"/>
    <s v="Secretaría Distrital de Cultura, Recreación y Deporte"/>
    <n v="1"/>
    <s v="Administración central"/>
    <n v="93"/>
    <s v="Sector Cultura, recreación y deporte"/>
    <s v="Informacion validada por la entidad"/>
    <n v="61420000000"/>
    <n v="74388204782.683624"/>
    <n v="1"/>
    <s v="Una ciudad que supera la segregación y la discriminación: el ser humano en el centro de las preocupaciones del desarrollo"/>
    <n v="8"/>
    <s v="Ejercicio de las libertades culturales y deportivas"/>
    <n v="767"/>
    <s v="Fortalecimiento de la red de bibliotecas y fomento o valoración a la lectura"/>
    <n v="18925000000"/>
    <n v="22920820180.922947"/>
  </r>
  <r>
    <n v="4"/>
    <s v="Bogotá Humana"/>
    <x v="4"/>
    <n v="119"/>
    <s v="Secretaría Distrital de Cultura, Recreación y Deporte"/>
    <n v="1"/>
    <s v="Administración central"/>
    <n v="93"/>
    <s v="Sector Cultura, recreación y deporte"/>
    <s v="Informacion validada por la entidad"/>
    <n v="61420000000"/>
    <n v="74388204782.683624"/>
    <n v="1"/>
    <s v="Una ciudad que supera la segregación y la discriminación: el ser humano en el centro de las preocupaciones del desarrollo"/>
    <n v="8"/>
    <s v="Ejercicio de las libertades culturales y deportivas"/>
    <n v="771"/>
    <s v="La recreación, el deporte y la actividad física incluyente, equitativa y no segregada."/>
    <n v="235000000"/>
    <n v="284617846.3681317"/>
  </r>
  <r>
    <n v="4"/>
    <s v="Bogotá Humana"/>
    <x v="4"/>
    <n v="119"/>
    <s v="Secretaría Distrital de Cultura, Recreación y Deporte"/>
    <n v="1"/>
    <s v="Administración central"/>
    <n v="93"/>
    <s v="Sector Cultura, recreación y deporte"/>
    <s v="Informacion validada por la entidad"/>
    <n v="61420000000"/>
    <n v="74388204782.683624"/>
    <n v="1"/>
    <s v="Una ciudad que supera la segregación y la discriminación: el ser humano en el centro de las preocupaciones del desarrollo"/>
    <n v="8"/>
    <s v="Ejercicio de las libertades culturales y deportivas"/>
    <n v="773"/>
    <s v="Oportunidades para el ejercicio de los derechos culturales"/>
    <n v="5990872000"/>
    <n v="7255783346.8389025"/>
  </r>
  <r>
    <n v="4"/>
    <s v="Bogotá Humana"/>
    <x v="4"/>
    <n v="119"/>
    <s v="Secretaría Distrital de Cultura, Recreación y Deporte"/>
    <n v="1"/>
    <s v="Administración central"/>
    <n v="93"/>
    <s v="Sector Cultura, recreación y deporte"/>
    <s v="Informacion validada por la entidad"/>
    <n v="61420000000"/>
    <n v="74388204782.683624"/>
    <n v="1"/>
    <s v="Una ciudad que supera la segregación y la discriminación: el ser humano en el centro de las preocupaciones del desarrollo"/>
    <n v="8"/>
    <s v="Ejercicio de las libertades culturales y deportivas"/>
    <n v="782"/>
    <s v="Territorios culturales y revitalizados / Equipamientos y corredores culturales"/>
    <n v="18564000000"/>
    <n v="22483598723.310627"/>
  </r>
  <r>
    <n v="4"/>
    <s v="Bogotá Humana"/>
    <x v="4"/>
    <n v="119"/>
    <s v="Secretaría Distrital de Cultura, Recreación y Deporte"/>
    <n v="1"/>
    <s v="Administración central"/>
    <n v="93"/>
    <s v="Sector Cultura, recreación y deporte"/>
    <s v="Informacion validada por la entidad"/>
    <n v="61420000000"/>
    <n v="74388204782.683624"/>
    <n v="1"/>
    <s v="Una ciudad que supera la segregación y la discriminación: el ser humano en el centro de las preocupaciones del desarrollo"/>
    <n v="8"/>
    <s v="Ejercicio de las libertades culturales y deportivas"/>
    <n v="922"/>
    <s v="Ciudadanías juveniles"/>
    <n v="1100000000"/>
    <n v="1332253748.9572124"/>
  </r>
  <r>
    <n v="4"/>
    <s v="Bogotá Humana"/>
    <x v="4"/>
    <n v="119"/>
    <s v="Secretaría Distrital de Cultura, Recreación y Deporte"/>
    <n v="1"/>
    <s v="Administración central"/>
    <n v="93"/>
    <s v="Sector Cultura, recreación y deporte"/>
    <s v="Informacion validada por la entidad"/>
    <n v="61420000000"/>
    <n v="74388204782.683624"/>
    <n v="3"/>
    <s v="Una Bogotá que defiende y fortalece lo público"/>
    <n v="24"/>
    <s v="Bogotá Humana: participa y decide"/>
    <n v="720"/>
    <s v="Transformaciones culturales hacia una nueva ciudadanía"/>
    <n v="440000000"/>
    <n v="532901499.58288503"/>
  </r>
  <r>
    <n v="4"/>
    <s v="Bogotá Humana"/>
    <x v="4"/>
    <n v="119"/>
    <s v="Secretaría Distrital de Cultura, Recreación y Deporte"/>
    <n v="1"/>
    <s v="Administración central"/>
    <n v="93"/>
    <s v="Sector Cultura, recreación y deporte"/>
    <s v="Informacion validada por la entidad"/>
    <n v="61420000000"/>
    <n v="74388204782.683624"/>
    <n v="3"/>
    <s v="Una Bogotá que defiende y fortalece lo público"/>
    <n v="24"/>
    <s v="Bogotá Humana: participa y decide"/>
    <n v="755"/>
    <s v="Formalización y fortalecimiento de las entidades sin ánimo de lucro con fines culturales, recreativos y deportivos del Distrito Capital"/>
    <n v="250000000"/>
    <n v="302784942.944821"/>
  </r>
  <r>
    <n v="4"/>
    <s v="Bogotá Humana"/>
    <x v="4"/>
    <n v="119"/>
    <s v="Secretaría Distrital de Cultura, Recreación y Deporte"/>
    <n v="1"/>
    <s v="Administración central"/>
    <n v="93"/>
    <s v="Sector Cultura, recreación y deporte"/>
    <s v="Informacion validada por la entidad"/>
    <n v="61420000000"/>
    <n v="74388204782.683624"/>
    <n v="3"/>
    <s v="Una Bogotá que defiende y fortalece lo público"/>
    <n v="24"/>
    <s v="Bogotá Humana: participa y decide"/>
    <n v="778"/>
    <s v="Participación cultural y deportiva incidente y decisoria"/>
    <n v="850000000"/>
    <n v="1029468806.0123913"/>
  </r>
  <r>
    <n v="4"/>
    <s v="Bogotá Humana"/>
    <x v="4"/>
    <n v="119"/>
    <s v="Secretaría Distrital de Cultura, Recreación y Deporte"/>
    <n v="1"/>
    <s v="Administración central"/>
    <n v="93"/>
    <s v="Sector Cultura, recreación y deporte"/>
    <s v="Informacion validada por la entidad"/>
    <n v="61420000000"/>
    <n v="74388204782.683624"/>
    <n v="3"/>
    <s v="Una Bogotá que defiende y fortalece lo público"/>
    <n v="24"/>
    <s v="Bogotá Humana: participa y decide"/>
    <n v="786"/>
    <s v="Construcción de conocimiento para la participación ciudadana"/>
    <n v="1150000000"/>
    <n v="1392810737.5461767"/>
  </r>
  <r>
    <n v="4"/>
    <s v="Bogotá Humana"/>
    <x v="4"/>
    <n v="119"/>
    <s v="Secretaría Distrital de Cultura, Recreación y Deporte"/>
    <n v="1"/>
    <s v="Administración central"/>
    <n v="93"/>
    <s v="Sector Cultura, recreación y deporte"/>
    <s v="Informacion validada por la entidad"/>
    <n v="61420000000"/>
    <n v="74388204782.683624"/>
    <n v="3"/>
    <s v="Una Bogotá que defiende y fortalece lo público"/>
    <n v="26"/>
    <s v="Transparencia, probidad, lucha contra la corrupción y control social efectivo e incluyente"/>
    <n v="945"/>
    <s v="Fortalecimiento de la transparencia, la probidad y el control social en la gestión de la cultura, la recreación, el deporte y la actividad física."/>
    <n v="325000000"/>
    <n v="393620425.82826734"/>
  </r>
  <r>
    <n v="4"/>
    <s v="Bogotá Humana"/>
    <x v="4"/>
    <n v="119"/>
    <s v="Secretaría Distrital de Cultura, Recreación y Deporte"/>
    <n v="1"/>
    <s v="Administración central"/>
    <n v="93"/>
    <s v="Sector Cultura, recreación y deporte"/>
    <s v="Informacion validada por la entidad"/>
    <n v="61420000000"/>
    <n v="74388204782.683624"/>
    <n v="3"/>
    <s v="Una Bogotá que defiende y fortalece lo público"/>
    <n v="31"/>
    <s v="Fortalecimiento de la función administrativa y desarrollo institucional"/>
    <n v="791"/>
    <s v="Fortalecimiento sectorial e institucional para la cultura, la recreación y el deporte"/>
    <n v="3320000000"/>
    <n v="4020984042.3072233"/>
  </r>
  <r>
    <n v="4"/>
    <s v="Bogotá Humana"/>
    <x v="4"/>
    <n v="120"/>
    <s v="Secretaría Distrital de Planeación"/>
    <n v="1"/>
    <s v="Administración central"/>
    <n v="88"/>
    <s v="Sector Planeación"/>
    <s v="Informacion validada por la entidad"/>
    <n v="13200000000"/>
    <n v="15987044987.486547"/>
    <n v="1"/>
    <s v="Una ciudad que supera la segregación y la discriminación: el ser humano en el centro de las preocupaciones del desarrollo"/>
    <n v="5"/>
    <s v="Lucha contra distintos tipos de discriminación y violencias por condición, situación, identidad, diferencia, diversidad o etapa del ciclo vital"/>
    <n v="717"/>
    <s v="Coordinación de la Política pública de garantía de derechos de las personas lesbianas, gays, transgeneristas, y otras identidades de género y orientaciones sexuales"/>
    <n v="299000000"/>
    <n v="362130791.76200587"/>
  </r>
  <r>
    <n v="4"/>
    <s v="Bogotá Humana"/>
    <x v="4"/>
    <n v="120"/>
    <s v="Secretaría Distrital de Planeación"/>
    <n v="1"/>
    <s v="Administración central"/>
    <n v="88"/>
    <s v="Sector Planeación"/>
    <s v="Informacion validada por la entidad"/>
    <n v="13200000000"/>
    <n v="15987044987.486547"/>
    <n v="1"/>
    <s v="Una ciudad que supera la segregación y la discriminación: el ser humano en el centro de las preocupaciones del desarrollo"/>
    <n v="5"/>
    <s v="Lucha contra distintos tipos de discriminación y violencias por condición, situación, identidad, diferencia, diversidad o etapa del ciclo vital"/>
    <n v="797"/>
    <s v="Generación de procesos de seguimiento y evaluación de las políticas poblacionales con el fin de producir información estratégica para la formulación y el diseño de acciones que contribuyan a superar la segregación social y la discriminación"/>
    <n v="50000000"/>
    <n v="60556988.588964202"/>
  </r>
  <r>
    <n v="4"/>
    <s v="Bogotá Humana"/>
    <x v="4"/>
    <n v="120"/>
    <s v="Secretaría Distrital de Planeación"/>
    <n v="1"/>
    <s v="Administración central"/>
    <n v="88"/>
    <s v="Sector Planeación"/>
    <s v="Informacion validada por la entidad"/>
    <n v="13200000000"/>
    <n v="15987044987.486547"/>
    <n v="1"/>
    <s v="Una ciudad que supera la segregación y la discriminación: el ser humano en el centro de las preocupaciones del desarrollo"/>
    <n v="11"/>
    <s v="Ciencia, tecnología e innovación para avanzar en el desarrollo de la ciudad"/>
    <n v="798"/>
    <s v="Evaluación y seguimiento de políticas públicas sectoriales para identificar y promover la innovación social en la gestión de lo público"/>
    <n v="48700000"/>
    <n v="58982506.885651134"/>
  </r>
  <r>
    <n v="4"/>
    <s v="Bogotá Humana"/>
    <x v="4"/>
    <n v="120"/>
    <s v="Secretaría Distrital de Planeación"/>
    <n v="1"/>
    <s v="Administración central"/>
    <n v="88"/>
    <s v="Sector Planeación"/>
    <s v="Informacion validada por la entidad"/>
    <n v="13200000000"/>
    <n v="15987044987.486547"/>
    <n v="1"/>
    <s v="Una ciudad que supera la segregación y la discriminación: el ser humano en el centro de las preocupaciones del desarrollo"/>
    <n v="15"/>
    <s v="Vivienda y hábitat humanos"/>
    <n v="796"/>
    <s v="Estudios y modelaciones económicas para la estructuración de proyectos urbanos"/>
    <n v="48900000"/>
    <n v="59224734.840006992"/>
  </r>
  <r>
    <n v="4"/>
    <s v="Bogotá Humana"/>
    <x v="4"/>
    <n v="120"/>
    <s v="Secretaría Distrital de Planeación"/>
    <n v="1"/>
    <s v="Administración central"/>
    <n v="88"/>
    <s v="Sector Planeación"/>
    <s v="Informacion validada por la entidad"/>
    <n v="13200000000"/>
    <n v="15987044987.486547"/>
    <n v="1"/>
    <s v="Una ciudad que supera la segregación y la discriminación: el ser humano en el centro de las preocupaciones del desarrollo"/>
    <n v="15"/>
    <s v="Vivienda y hábitat humanos"/>
    <n v="802"/>
    <s v="Planificación urbanística e instrumentos de gestión territorial para contribuir en la reducción de la segregación socio-espacial en Bogotá D.C."/>
    <n v="2218768000"/>
    <n v="2687238169.1511784"/>
  </r>
  <r>
    <n v="4"/>
    <s v="Bogotá Humana"/>
    <x v="4"/>
    <n v="120"/>
    <s v="Secretaría Distrital de Planeación"/>
    <n v="1"/>
    <s v="Administración central"/>
    <n v="88"/>
    <s v="Sector Planeación"/>
    <s v="Informacion validada por la entidad"/>
    <n v="13200000000"/>
    <n v="15987044987.486547"/>
    <n v="1"/>
    <s v="Una ciudad que supera la segregación y la discriminación: el ser humano en el centro de las preocupaciones del desarrollo"/>
    <n v="16"/>
    <s v="Revitalización del centro ampliado"/>
    <n v="805"/>
    <s v="Formulación de las intervenciones urbanas para la organización sostenible del territorio"/>
    <n v="49000000"/>
    <n v="59345848.81718491"/>
  </r>
  <r>
    <n v="4"/>
    <s v="Bogotá Humana"/>
    <x v="4"/>
    <n v="120"/>
    <s v="Secretaría Distrital de Planeación"/>
    <n v="1"/>
    <s v="Administración central"/>
    <n v="88"/>
    <s v="Sector Planeación"/>
    <s v="Informacion validada por la entidad"/>
    <n v="13200000000"/>
    <n v="15987044987.486547"/>
    <n v="2"/>
    <s v="Un territorio que enfrenta el cambio climático y se ordena alrededor del agua"/>
    <n v="18"/>
    <s v="Estrategia territorial regional frente al cambio climático"/>
    <n v="803"/>
    <s v="Planificación urbanística e instrumentos de gestión territorial para contribuir en la adaptación al cambio climático en Bogotá D.C."/>
    <n v="2077232000"/>
    <n v="2515818290.4126258"/>
  </r>
  <r>
    <n v="4"/>
    <s v="Bogotá Humana"/>
    <x v="4"/>
    <n v="120"/>
    <s v="Secretaría Distrital de Planeación"/>
    <n v="1"/>
    <s v="Administración central"/>
    <n v="88"/>
    <s v="Sector Planeación"/>
    <s v="Informacion validada por la entidad"/>
    <n v="13200000000"/>
    <n v="15987044987.486547"/>
    <n v="2"/>
    <s v="Un territorio que enfrenta el cambio climático y se ordena alrededor del agua"/>
    <n v="23"/>
    <s v="Bogotá, territorio en la región"/>
    <n v="799"/>
    <s v="Fortalecimiento institucional para la integración regional"/>
    <n v="208400000"/>
    <n v="252401528.43880278"/>
  </r>
  <r>
    <n v="4"/>
    <s v="Bogotá Humana"/>
    <x v="4"/>
    <n v="120"/>
    <s v="Secretaría Distrital de Planeación"/>
    <n v="1"/>
    <s v="Administración central"/>
    <n v="88"/>
    <s v="Sector Planeación"/>
    <s v="Informacion validada por la entidad"/>
    <n v="13200000000"/>
    <n v="15987044987.486547"/>
    <n v="3"/>
    <s v="Una Bogotá que defiende y fortalece lo público"/>
    <n v="24"/>
    <s v="Bogotá Humana: participa y decide"/>
    <n v="304"/>
    <s v="Implementación del Sistema Distrital de Planeación"/>
    <n v="1054000000"/>
    <n v="1276541319.4553652"/>
  </r>
  <r>
    <n v="4"/>
    <s v="Bogotá Humana"/>
    <x v="4"/>
    <n v="120"/>
    <s v="Secretaría Distrital de Planeación"/>
    <n v="1"/>
    <s v="Administración central"/>
    <n v="88"/>
    <s v="Sector Planeación"/>
    <s v="Informacion validada por la entidad"/>
    <n v="13200000000"/>
    <n v="15987044987.486547"/>
    <n v="3"/>
    <s v="Una Bogotá que defiende y fortalece lo público"/>
    <n v="24"/>
    <s v="Bogotá Humana: participa y decide"/>
    <n v="377"/>
    <s v="Apoyo administrativo y logístico al Consejo Territorial de Planeación Distrital"/>
    <n v="350000000"/>
    <n v="423898920.12274939"/>
  </r>
  <r>
    <n v="4"/>
    <s v="Bogotá Humana"/>
    <x v="4"/>
    <n v="120"/>
    <s v="Secretaría Distrital de Planeación"/>
    <n v="1"/>
    <s v="Administración central"/>
    <n v="88"/>
    <s v="Sector Planeación"/>
    <s v="Informacion validada por la entidad"/>
    <n v="13200000000"/>
    <n v="15987044987.486547"/>
    <n v="3"/>
    <s v="Una Bogotá que defiende y fortalece lo público"/>
    <n v="31"/>
    <s v="Fortalecimiento de la función administrativa y desarrollo institucional"/>
    <n v="311"/>
    <s v="Calidad y fortalecimiento institucional"/>
    <n v="2605000000"/>
    <n v="3155019105.4850345"/>
  </r>
  <r>
    <n v="4"/>
    <s v="Bogotá Humana"/>
    <x v="4"/>
    <n v="120"/>
    <s v="Secretaría Distrital de Planeación"/>
    <n v="1"/>
    <s v="Administración central"/>
    <n v="88"/>
    <s v="Sector Planeación"/>
    <s v="Informacion validada por la entidad"/>
    <n v="13200000000"/>
    <n v="15987044987.486547"/>
    <n v="3"/>
    <s v="Una Bogotá que defiende y fortalece lo público"/>
    <n v="31"/>
    <s v="Fortalecimiento de la función administrativa y desarrollo institucional"/>
    <n v="535"/>
    <s v="Consolidación de la información estratégica e integral para la planeación del Distrito"/>
    <n v="4191000000"/>
    <n v="5075886783.5269785"/>
  </r>
  <r>
    <n v="4"/>
    <s v="Bogotá Humana"/>
    <x v="4"/>
    <n v="121"/>
    <s v="Secretaría Distrital de la Mujer"/>
    <n v="1"/>
    <s v="Administración central"/>
    <n v="100"/>
    <s v="Sector Mujeres"/>
    <s v="Informacion validada por la entidad"/>
    <n v="12000000000"/>
    <n v="14533677261.351406"/>
    <n v="1"/>
    <s v="Una ciudad que supera la segregación y la discriminación: el ser humano en el centro de las preocupaciones del desarrollo"/>
    <n v="4"/>
    <s v="Bogotá Humana con igualdad de oportunidades y equidad de género para las mujeres"/>
    <n v="931"/>
    <s v="Litigio y justicia integral para las mujeres"/>
    <n v="2471000000"/>
    <n v="2992726376.0666108"/>
  </r>
  <r>
    <n v="4"/>
    <s v="Bogotá Humana"/>
    <x v="4"/>
    <n v="121"/>
    <s v="Secretaría Distrital de la Mujer"/>
    <n v="1"/>
    <s v="Administración central"/>
    <n v="100"/>
    <s v="Sector Mujeres"/>
    <s v="Informacion validada por la entidad"/>
    <n v="12000000000"/>
    <n v="14533677261.351406"/>
    <n v="1"/>
    <s v="Una ciudad que supera la segregación y la discriminación: el ser humano en el centro de las preocupaciones del desarrollo"/>
    <n v="4"/>
    <s v="Bogotá Humana con igualdad de oportunidades y equidad de género para las mujeres"/>
    <n v="932"/>
    <s v="Gestión estratégica del conocimiento de la Política Pública de Mujeres y Equidad de Género en el Distrito Capital"/>
    <n v="1427000000"/>
    <n v="1728296454.3290381"/>
  </r>
  <r>
    <n v="4"/>
    <s v="Bogotá Humana"/>
    <x v="4"/>
    <n v="121"/>
    <s v="Secretaría Distrital de la Mujer"/>
    <n v="1"/>
    <s v="Administración central"/>
    <n v="100"/>
    <s v="Sector Mujeres"/>
    <s v="Informacion validada por la entidad"/>
    <n v="12000000000"/>
    <n v="14533677261.351406"/>
    <n v="1"/>
    <s v="Una ciudad que supera la segregación y la discriminación: el ser humano en el centro de las preocupaciones del desarrollo"/>
    <n v="4"/>
    <s v="Bogotá Humana con igualdad de oportunidades y equidad de género para las mujeres"/>
    <n v="933"/>
    <s v="Calidad y fortalecimiento institucional"/>
    <n v="1685000000"/>
    <n v="2040770515.4480937"/>
  </r>
  <r>
    <n v="4"/>
    <s v="Bogotá Humana"/>
    <x v="4"/>
    <n v="121"/>
    <s v="Secretaría Distrital de la Mujer"/>
    <n v="1"/>
    <s v="Administración central"/>
    <n v="100"/>
    <s v="Sector Mujeres"/>
    <s v="Informacion validada por la entidad"/>
    <n v="12000000000"/>
    <n v="14533677261.351406"/>
    <n v="1"/>
    <s v="Una ciudad que supera la segregación y la discriminación: el ser humano en el centro de las preocupaciones del desarrollo"/>
    <n v="4"/>
    <s v="Bogotá Humana con igualdad de oportunidades y equidad de género para las mujeres"/>
    <n v="934"/>
    <s v="20 Casas de Igualdad de oportunidades para el ejercicio de derechos de las mujeres en el D.C."/>
    <n v="6367000000"/>
    <n v="7711326926.9187012"/>
  </r>
  <r>
    <n v="4"/>
    <s v="Bogotá Humana"/>
    <x v="4"/>
    <n v="121"/>
    <s v="Secretaría Distrital de la Mujer"/>
    <n v="1"/>
    <s v="Administración central"/>
    <n v="100"/>
    <s v="Sector Mujeres"/>
    <s v="Informacion validada por la entidad"/>
    <n v="12000000000"/>
    <n v="14533677261.351406"/>
    <n v="3"/>
    <s v="Una Bogotá que defiende y fortalece lo público"/>
    <n v="26"/>
    <s v="Transparencia, probidad, lucha contra la corrupción y control social efectivo e incluyente"/>
    <n v="935"/>
    <s v="Gobierno, transparencia y probidad"/>
    <n v="50000000"/>
    <n v="60556988.588964202"/>
  </r>
  <r>
    <n v="4"/>
    <s v="Bogotá Humana"/>
    <x v="4"/>
    <n v="122"/>
    <s v="Secretaría Distrital de Integración Social"/>
    <n v="1"/>
    <s v="Administración central"/>
    <n v="92"/>
    <s v="Sector Integración social"/>
    <s v="Informacion validada por la entidad"/>
    <n v="902357197000"/>
    <n v="1092880689637.9745"/>
    <n v="1"/>
    <s v="Una ciudad que supera la segregación y la discriminación: el ser humano en el centro de las preocupaciones del desarrollo"/>
    <n v="1"/>
    <s v="Garantía del desarrollo integral de la primera infancia"/>
    <n v="735"/>
    <s v="Desarrollo integral de la primera infancia en Bogotá"/>
    <n v="213653446000"/>
    <n v="258764185828.29758"/>
  </r>
  <r>
    <n v="4"/>
    <s v="Bogotá Humana"/>
    <x v="4"/>
    <n v="122"/>
    <s v="Secretaría Distrital de Integración Social"/>
    <n v="1"/>
    <s v="Administración central"/>
    <n v="92"/>
    <s v="Sector Integración social"/>
    <s v="Informacion validada por la entidad"/>
    <n v="902357197000"/>
    <n v="1092880689637.9745"/>
    <n v="1"/>
    <s v="Una ciudad que supera la segregación y la discriminación: el ser humano en el centro de las preocupaciones del desarrollo"/>
    <n v="1"/>
    <s v="Garantía del desarrollo integral de la primera infancia"/>
    <n v="739"/>
    <s v="Construcciones dignas adecuadas y seguras"/>
    <n v="67187426000"/>
    <n v="81373363792.077545"/>
  </r>
  <r>
    <n v="4"/>
    <s v="Bogotá Humana"/>
    <x v="4"/>
    <n v="122"/>
    <s v="Secretaría Distrital de Integración Social"/>
    <n v="1"/>
    <s v="Administración central"/>
    <n v="92"/>
    <s v="Sector Integración social"/>
    <s v="Informacion validada por la entidad"/>
    <n v="902357197000"/>
    <n v="1092880689637.9745"/>
    <n v="1"/>
    <s v="Una ciudad que supera la segregación y la discriminación: el ser humano en el centro de las preocupaciones del desarrollo"/>
    <n v="5"/>
    <s v="Lucha contra distintos tipos de discriminación y violencias por condición, situación, identidad, diferencia, diversidad o etapa del ciclo vital"/>
    <n v="721"/>
    <s v="Atención integral a personas con discapacidad, familias y cuidadores: cerrando brechas"/>
    <n v="48129519000"/>
    <n v="58291574657.506714"/>
  </r>
  <r>
    <n v="4"/>
    <s v="Bogotá Humana"/>
    <x v="4"/>
    <n v="122"/>
    <s v="Secretaría Distrital de Integración Social"/>
    <n v="1"/>
    <s v="Administración central"/>
    <n v="92"/>
    <s v="Sector Integración social"/>
    <s v="Informacion validada por la entidad"/>
    <n v="902357197000"/>
    <n v="1092880689637.9745"/>
    <n v="1"/>
    <s v="Una ciudad que supera la segregación y la discriminación: el ser humano en el centro de las preocupaciones del desarrollo"/>
    <n v="5"/>
    <s v="Lucha contra distintos tipos de discriminación y violencias por condición, situación, identidad, diferencia, diversidad o etapa del ciclo vital"/>
    <n v="742"/>
    <s v="Atención integral para personas mayores: disminuyendo la discriminación y la segregación socioeconómica"/>
    <n v="91411226000"/>
    <n v="110711771395.70454"/>
  </r>
  <r>
    <n v="4"/>
    <s v="Bogotá Humana"/>
    <x v="4"/>
    <n v="122"/>
    <s v="Secretaría Distrital de Integración Social"/>
    <n v="1"/>
    <s v="Administración central"/>
    <n v="92"/>
    <s v="Sector Integración social"/>
    <s v="Informacion validada por la entidad"/>
    <n v="902357197000"/>
    <n v="1092880689637.9745"/>
    <n v="1"/>
    <s v="Una ciudad que supera la segregación y la discriminación: el ser humano en el centro de las preocupaciones del desarrollo"/>
    <n v="5"/>
    <s v="Lucha contra distintos tipos de discriminación y violencias por condición, situación, identidad, diferencia, diversidad o etapa del ciclo vital"/>
    <n v="743"/>
    <s v="Generación de capacidades para el desarrollo de personas en prostitución o habitantes de calle"/>
    <n v="15347264000"/>
    <n v="18587681818.39642"/>
  </r>
  <r>
    <n v="4"/>
    <s v="Bogotá Humana"/>
    <x v="4"/>
    <n v="122"/>
    <s v="Secretaría Distrital de Integración Social"/>
    <n v="1"/>
    <s v="Administración central"/>
    <n v="92"/>
    <s v="Sector Integración social"/>
    <s v="Informacion validada por la entidad"/>
    <n v="902357197000"/>
    <n v="1092880689637.9745"/>
    <n v="1"/>
    <s v="Una ciudad que supera la segregación y la discriminación: el ser humano en el centro de las preocupaciones del desarrollo"/>
    <n v="5"/>
    <s v="Lucha contra distintos tipos de discriminación y violencias por condición, situación, identidad, diferencia, diversidad o etapa del ciclo vital"/>
    <n v="749"/>
    <s v="Promoción del ejercicio y goce de los derechos de personas LGBTI"/>
    <n v="3644879000"/>
    <n v="4414457920.2231045"/>
  </r>
  <r>
    <n v="4"/>
    <s v="Bogotá Humana"/>
    <x v="4"/>
    <n v="122"/>
    <s v="Secretaría Distrital de Integración Social"/>
    <n v="1"/>
    <s v="Administración central"/>
    <n v="92"/>
    <s v="Sector Integración social"/>
    <s v="Informacion validada por la entidad"/>
    <n v="902357197000"/>
    <n v="1092880689637.9745"/>
    <n v="1"/>
    <s v="Una ciudad que supera la segregación y la discriminación: el ser humano en el centro de las preocupaciones del desarrollo"/>
    <n v="5"/>
    <s v="Lucha contra distintos tipos de discriminación y violencias por condición, situación, identidad, diferencia, diversidad o etapa del ciclo vital"/>
    <n v="760"/>
    <s v="Protección integral y desarrollo de capacidades de niños, niñas y adolescentes"/>
    <n v="12198341000"/>
    <n v="14773895934.825884"/>
  </r>
  <r>
    <n v="4"/>
    <s v="Bogotá Humana"/>
    <x v="4"/>
    <n v="122"/>
    <s v="Secretaría Distrital de Integración Social"/>
    <n v="1"/>
    <s v="Administración central"/>
    <n v="92"/>
    <s v="Sector Integración social"/>
    <s v="Informacion validada por la entidad"/>
    <n v="902357197000"/>
    <n v="1092880689637.9745"/>
    <n v="1"/>
    <s v="Una ciudad que supera la segregación y la discriminación: el ser humano en el centro de las preocupaciones del desarrollo"/>
    <n v="5"/>
    <s v="Lucha contra distintos tipos de discriminación y violencias por condición, situación, identidad, diferencia, diversidad o etapa del ciclo vital"/>
    <n v="764"/>
    <s v="Jóvenes activando su ciudadanía"/>
    <n v="1538434000"/>
    <n v="1863258603.6574912"/>
  </r>
  <r>
    <n v="4"/>
    <s v="Bogotá Humana"/>
    <x v="4"/>
    <n v="122"/>
    <s v="Secretaría Distrital de Integración Social"/>
    <n v="1"/>
    <s v="Administración central"/>
    <n v="92"/>
    <s v="Sector Integración social"/>
    <s v="Informacion validada por la entidad"/>
    <n v="902357197000"/>
    <n v="1092880689637.9745"/>
    <n v="1"/>
    <s v="Una ciudad que supera la segregación y la discriminación: el ser humano en el centro de las preocupaciones del desarrollo"/>
    <n v="7"/>
    <s v="Bogotá, un territorio que defiende, protege y promueve los derechos humanos"/>
    <n v="741"/>
    <s v="Relaciones libres de violencias para y con las familias de Bogotá"/>
    <n v="22648474000"/>
    <n v="27430467631.509045"/>
  </r>
  <r>
    <n v="4"/>
    <s v="Bogotá Humana"/>
    <x v="4"/>
    <n v="122"/>
    <s v="Secretaría Distrital de Integración Social"/>
    <n v="1"/>
    <s v="Administración central"/>
    <n v="92"/>
    <s v="Sector Integración social"/>
    <s v="Informacion validada por la entidad"/>
    <n v="902357197000"/>
    <n v="1092880689637.9745"/>
    <n v="1"/>
    <s v="Una ciudad que supera la segregación y la discriminación: el ser humano en el centro de las preocupaciones del desarrollo"/>
    <n v="9"/>
    <s v="Soberanía y seguridad alimentaria y nutricional"/>
    <n v="730"/>
    <s v="Alimentando capacidades: Desarrollo de habilidades y apoyo alimentario para superar condiciones de vulnerabilidad"/>
    <n v="270400772000"/>
    <n v="327493129289.02216"/>
  </r>
  <r>
    <n v="4"/>
    <s v="Bogotá Humana"/>
    <x v="4"/>
    <n v="122"/>
    <s v="Secretaría Distrital de Integración Social"/>
    <n v="1"/>
    <s v="Administración central"/>
    <n v="92"/>
    <s v="Sector Integración social"/>
    <s v="Informacion validada por la entidad"/>
    <n v="902357197000"/>
    <n v="1092880689637.9745"/>
    <n v="2"/>
    <s v="Un territorio que enfrenta el cambio climático y se ordena alrededor del agua"/>
    <n v="20"/>
    <s v="Gestión integral de riesgos"/>
    <n v="738"/>
    <s v="Atención y acciones humanitarias para emergencias de origen social y natural"/>
    <n v="2354314000"/>
    <n v="2851403320.6567731"/>
  </r>
  <r>
    <n v="4"/>
    <s v="Bogotá Humana"/>
    <x v="4"/>
    <n v="122"/>
    <s v="Secretaría Distrital de Integración Social"/>
    <n v="1"/>
    <s v="Administración central"/>
    <n v="92"/>
    <s v="Sector Integración social"/>
    <s v="Informacion validada por la entidad"/>
    <n v="902357197000"/>
    <n v="1092880689637.9745"/>
    <n v="3"/>
    <s v="Una Bogotá que defiende y fortalece lo público"/>
    <n v="25"/>
    <s v="Fortalecimiento de las capacidades de gestión y coordinación del nivel central y las localidades desde los territorios"/>
    <n v="753"/>
    <s v="Fortalecimiento de la gestión local para el desarrollo humano en Bogotá"/>
    <n v="4952795000"/>
    <n v="5998527005.9695787"/>
  </r>
  <r>
    <n v="4"/>
    <s v="Bogotá Humana"/>
    <x v="4"/>
    <n v="122"/>
    <s v="Secretaría Distrital de Integración Social"/>
    <n v="1"/>
    <s v="Administración central"/>
    <n v="92"/>
    <s v="Sector Integración social"/>
    <s v="Informacion validada por la entidad"/>
    <n v="902357197000"/>
    <n v="1092880689637.9745"/>
    <n v="3"/>
    <s v="Una Bogotá que defiende y fortalece lo público"/>
    <n v="31"/>
    <s v="Fortalecimiento de la función administrativa y desarrollo institucional"/>
    <n v="750"/>
    <s v="Servicios de apoyo para garantizar la prestación de los servicios sociales"/>
    <n v="52594967000"/>
    <n v="63699856329.118965"/>
  </r>
  <r>
    <n v="4"/>
    <s v="Bogotá Humana"/>
    <x v="4"/>
    <n v="122"/>
    <s v="Secretaría Distrital de Integración Social"/>
    <n v="1"/>
    <s v="Administración central"/>
    <n v="92"/>
    <s v="Sector Integración social"/>
    <s v="Informacion validada por la entidad"/>
    <n v="902357197000"/>
    <n v="1092880689637.9745"/>
    <n v="3"/>
    <s v="Una Bogotá que defiende y fortalece lo público"/>
    <n v="31"/>
    <s v="Fortalecimiento de la función administrativa y desarrollo institucional"/>
    <n v="758"/>
    <s v="Adopción de un modelo de desarrollo organizacional para el talento humano"/>
    <n v="88250819000"/>
    <n v="106884076782.9949"/>
  </r>
  <r>
    <n v="4"/>
    <s v="Bogotá Humana"/>
    <x v="4"/>
    <n v="122"/>
    <s v="Secretaría Distrital de Integración Social"/>
    <n v="1"/>
    <s v="Administración central"/>
    <n v="92"/>
    <s v="Sector Integración social"/>
    <s v="Informacion validada por la entidad"/>
    <n v="902357197000"/>
    <n v="1092880689637.9745"/>
    <n v="3"/>
    <s v="Una Bogotá que defiende y fortalece lo público"/>
    <n v="31"/>
    <s v="Fortalecimiento de la función administrativa y desarrollo institucional"/>
    <n v="765"/>
    <s v="Políticas Humanas: servicios sociales con calidad"/>
    <n v="2942335000"/>
    <n v="3563578940.3981996"/>
  </r>
  <r>
    <n v="4"/>
    <s v="Bogotá Humana"/>
    <x v="4"/>
    <n v="122"/>
    <s v="Secretaría Distrital de Integración Social"/>
    <n v="1"/>
    <s v="Administración central"/>
    <n v="92"/>
    <s v="Sector Integración social"/>
    <s v="Informacion validada por la entidad"/>
    <n v="902357197000"/>
    <n v="1092880689637.9745"/>
    <n v="3"/>
    <s v="Una Bogotá que defiende y fortalece lo público"/>
    <n v="32"/>
    <s v="TIC para Gobierno Digital, Ciudad Inteligente y sociedad del conocimiento y del emprendimiento"/>
    <n v="759"/>
    <s v="Fortalecimiento e innovación de tecnologías de la información y la comunicación"/>
    <n v="5102186000"/>
    <n v="6179460387.6154575"/>
  </r>
  <r>
    <n v="4"/>
    <s v="Bogotá Humana"/>
    <x v="4"/>
    <n v="125"/>
    <s v="Departamento Administrativo del Servicio Civil Distrital"/>
    <n v="1"/>
    <s v="Administración central"/>
    <n v="85"/>
    <s v="Sector Gestión pública"/>
    <s v="Informacion validada por la entidad"/>
    <n v="3040000000"/>
    <n v="3681864906.2090235"/>
    <n v="3"/>
    <s v="Una Bogotá que defiende y fortalece lo público"/>
    <n v="26"/>
    <s v="Transparencia, probidad, lucha contra la corrupción y control social efectivo e incluyente"/>
    <n v="939"/>
    <s v="El Servicio, Actitud de Vida con Probidad"/>
    <n v="45000000"/>
    <n v="54501289.730067782"/>
  </r>
  <r>
    <n v="4"/>
    <s v="Bogotá Humana"/>
    <x v="4"/>
    <n v="125"/>
    <s v="Departamento Administrativo del Servicio Civil Distrital"/>
    <n v="1"/>
    <s v="Administración central"/>
    <n v="85"/>
    <s v="Sector Gestión pública"/>
    <s v="Informacion validada por la entidad"/>
    <n v="3040000000"/>
    <n v="3681864906.2090235"/>
    <n v="3"/>
    <s v="Una Bogotá que defiende y fortalece lo público"/>
    <n v="31"/>
    <s v="Fortalecimiento de la función administrativa y desarrollo institucional"/>
    <n v="692"/>
    <s v="Estructuración - Fortalecimiento y Dignificación Técnico - Humana del Empleo Público en el Distrito Capital"/>
    <n v="2686000000"/>
    <n v="3253121426.9991574"/>
  </r>
  <r>
    <n v="4"/>
    <s v="Bogotá Humana"/>
    <x v="4"/>
    <n v="125"/>
    <s v="Departamento Administrativo del Servicio Civil Distrital"/>
    <n v="1"/>
    <s v="Administración central"/>
    <n v="85"/>
    <s v="Sector Gestión pública"/>
    <s v="Informacion validada por la entidad"/>
    <n v="3040000000"/>
    <n v="3681864906.2090235"/>
    <n v="3"/>
    <s v="Una Bogotá que defiende y fortalece lo público"/>
    <n v="31"/>
    <s v="Fortalecimiento de la función administrativa y desarrollo institucional"/>
    <n v="744"/>
    <s v="Fortalecimiento de los sistemas de gestión en el DASCD con componentes TIC's"/>
    <n v="309000000"/>
    <n v="374242189.47979879"/>
  </r>
  <r>
    <n v="4"/>
    <s v="Bogotá Humana"/>
    <x v="4"/>
    <n v="126"/>
    <s v="Secretaría Distrital de Ambiente"/>
    <n v="1"/>
    <s v="Administración central"/>
    <n v="94"/>
    <s v="Sector Ambiente"/>
    <s v="Informacion validada por la entidad"/>
    <n v="67835000000"/>
    <n v="82157666418.647751"/>
    <n v="2"/>
    <s v="Un territorio que enfrenta el cambio climático y se ordena alrededor del agua"/>
    <n v="17"/>
    <s v="Recuperación, rehabilitación y restauración de la estructura ecológica principal y de los espacios del agua"/>
    <n v="131"/>
    <s v="Participación ciudadana y educación ambiental como instrumentos de gestión para la apropiación social de los territorios ambientales del Distrito Capital"/>
    <n v="2700000000"/>
    <n v="3270077383.8040667"/>
  </r>
  <r>
    <n v="4"/>
    <s v="Bogotá Humana"/>
    <x v="4"/>
    <n v="126"/>
    <s v="Secretaría Distrital de Ambiente"/>
    <n v="1"/>
    <s v="Administración central"/>
    <n v="94"/>
    <s v="Sector Ambiente"/>
    <s v="Informacion validada por la entidad"/>
    <n v="67835000000"/>
    <n v="82157666418.647751"/>
    <n v="2"/>
    <s v="Un territorio que enfrenta el cambio climático y se ordena alrededor del agua"/>
    <n v="17"/>
    <s v="Recuperación, rehabilitación y restauración de la estructura ecológica principal y de los espacios del agua"/>
    <n v="820"/>
    <s v="Control ambiental a los recursos hídrico y del suelo en el Distrito Capital"/>
    <n v="6150000000"/>
    <n v="7448509596.4425964"/>
  </r>
  <r>
    <n v="4"/>
    <s v="Bogotá Humana"/>
    <x v="4"/>
    <n v="126"/>
    <s v="Secretaría Distrital de Ambiente"/>
    <n v="1"/>
    <s v="Administración central"/>
    <n v="94"/>
    <s v="Sector Ambiente"/>
    <s v="Informacion validada por la entidad"/>
    <n v="67835000000"/>
    <n v="82157666418.647751"/>
    <n v="2"/>
    <s v="Un territorio que enfrenta el cambio climático y se ordena alrededor del agua"/>
    <n v="17"/>
    <s v="Recuperación, rehabilitación y restauración de la estructura ecológica principal y de los espacios del agua"/>
    <n v="821"/>
    <s v="Fortalecimiento de la gestión ambiental para la restauración, conservación, manejo y uso sostenible de los ecosistemas urbanos y las áreas rurales del Distrito Capital"/>
    <n v="20685000000"/>
    <n v="25052426179.25449"/>
  </r>
  <r>
    <n v="4"/>
    <s v="Bogotá Humana"/>
    <x v="4"/>
    <n v="126"/>
    <s v="Secretaría Distrital de Ambiente"/>
    <n v="1"/>
    <s v="Administración central"/>
    <n v="94"/>
    <s v="Sector Ambiente"/>
    <s v="Informacion validada por la entidad"/>
    <n v="67835000000"/>
    <n v="82157666418.647751"/>
    <n v="2"/>
    <s v="Un territorio que enfrenta el cambio climático y se ordena alrededor del agua"/>
    <n v="18"/>
    <s v="Estrategia territorial regional frente al cambio climático"/>
    <n v="811"/>
    <s v="Planeación ambiental con visión regional para la adaptación y mitigación al cambio climático en el Distrito Capital."/>
    <n v="5400000000"/>
    <n v="6540154767.6081333"/>
  </r>
  <r>
    <n v="4"/>
    <s v="Bogotá Humana"/>
    <x v="4"/>
    <n v="126"/>
    <s v="Secretaría Distrital de Ambiente"/>
    <n v="1"/>
    <s v="Administración central"/>
    <n v="94"/>
    <s v="Sector Ambiente"/>
    <s v="Informacion validada por la entidad"/>
    <n v="67835000000"/>
    <n v="82157666418.647751"/>
    <n v="2"/>
    <s v="Un territorio que enfrenta el cambio climático y se ordena alrededor del agua"/>
    <n v="21"/>
    <s v="Basura cero"/>
    <n v="826"/>
    <s v="Control y gestión ambiental a residuos peligrosos, orgánicos y escombros generados en Bogotá"/>
    <n v="3250000000"/>
    <n v="3936204258.2826729"/>
  </r>
  <r>
    <n v="4"/>
    <s v="Bogotá Humana"/>
    <x v="4"/>
    <n v="126"/>
    <s v="Secretaría Distrital de Ambiente"/>
    <n v="1"/>
    <s v="Administración central"/>
    <n v="94"/>
    <s v="Sector Ambiente"/>
    <s v="Informacion validada por la entidad"/>
    <n v="67835000000"/>
    <n v="82157666418.647751"/>
    <n v="2"/>
    <s v="Un territorio que enfrenta el cambio climático y se ordena alrededor del agua"/>
    <n v="22"/>
    <s v="Bogotá Humana ambientalmente saludable"/>
    <n v="574"/>
    <s v="Control de deterioro ambiental en los componentes aire y paisaje"/>
    <n v="8400000000"/>
    <n v="10173574082.945986"/>
  </r>
  <r>
    <n v="4"/>
    <s v="Bogotá Humana"/>
    <x v="4"/>
    <n v="126"/>
    <s v="Secretaría Distrital de Ambiente"/>
    <n v="1"/>
    <s v="Administración central"/>
    <n v="94"/>
    <s v="Sector Ambiente"/>
    <s v="Informacion validada por la entidad"/>
    <n v="67835000000"/>
    <n v="82157666418.647751"/>
    <n v="2"/>
    <s v="Un territorio que enfrenta el cambio climático y se ordena alrededor del agua"/>
    <n v="22"/>
    <s v="Bogotá Humana ambientalmente saludable"/>
    <n v="819"/>
    <s v="Evaluación, control, seguimiento y conservación de la flora, fauna silvestre y arbolado urbano"/>
    <n v="13150000000"/>
    <n v="15926487998.897583"/>
  </r>
  <r>
    <n v="4"/>
    <s v="Bogotá Humana"/>
    <x v="4"/>
    <n v="126"/>
    <s v="Secretaría Distrital de Ambiente"/>
    <n v="1"/>
    <s v="Administración central"/>
    <n v="94"/>
    <s v="Sector Ambiente"/>
    <s v="Informacion validada por la entidad"/>
    <n v="67835000000"/>
    <n v="82157666418.647751"/>
    <n v="3"/>
    <s v="Una Bogotá que defiende y fortalece lo público"/>
    <n v="24"/>
    <s v="Bogotá Humana: participa y decide"/>
    <n v="817"/>
    <s v="Planeación ambiental participativa, comunicación estratégica y fortalecimiento de procesos de formación para la participación, con énfasis en adaptación al cambio climático."/>
    <n v="1100000000"/>
    <n v="1332253748.9572124"/>
  </r>
  <r>
    <n v="4"/>
    <s v="Bogotá Humana"/>
    <x v="4"/>
    <n v="126"/>
    <s v="Secretaría Distrital de Ambiente"/>
    <n v="1"/>
    <s v="Administración central"/>
    <n v="94"/>
    <s v="Sector Ambiente"/>
    <s v="Informacion validada por la entidad"/>
    <n v="67835000000"/>
    <n v="82157666418.647751"/>
    <n v="3"/>
    <s v="Una Bogotá que defiende y fortalece lo público"/>
    <n v="26"/>
    <s v="Transparencia, probidad, lucha contra la corrupción y control social efectivo e incluyente"/>
    <n v="956"/>
    <s v="Cultura de transparencia, probidad y control social a la gestión pública en la Secretaría Distrital de Ambiente"/>
    <n v="1500000000"/>
    <n v="1816709657.6689258"/>
  </r>
  <r>
    <n v="4"/>
    <s v="Bogotá Humana"/>
    <x v="4"/>
    <n v="126"/>
    <s v="Secretaría Distrital de Ambiente"/>
    <n v="1"/>
    <s v="Administración central"/>
    <n v="94"/>
    <s v="Sector Ambiente"/>
    <s v="Informacion validada por la entidad"/>
    <n v="67835000000"/>
    <n v="82157666418.647751"/>
    <n v="3"/>
    <s v="Una Bogotá que defiende y fortalece lo público"/>
    <n v="31"/>
    <s v="Fortalecimiento de la función administrativa y desarrollo institucional"/>
    <n v="844"/>
    <s v="Fortalecimiento de la función administrativa y desarrollo institucional"/>
    <n v="2700000000"/>
    <n v="3270077383.8040667"/>
  </r>
  <r>
    <n v="4"/>
    <s v="Bogotá Humana"/>
    <x v="4"/>
    <n v="126"/>
    <s v="Secretaría Distrital de Ambiente"/>
    <n v="1"/>
    <s v="Administración central"/>
    <n v="94"/>
    <s v="Sector Ambiente"/>
    <s v="Informacion validada por la entidad"/>
    <n v="67835000000"/>
    <n v="82157666418.647751"/>
    <n v="3"/>
    <s v="Una Bogotá que defiende y fortalece lo público"/>
    <n v="32"/>
    <s v="TIC para Gobierno Digital, Ciudad Inteligente y sociedad del conocimiento y del emprendimiento"/>
    <n v="957"/>
    <s v="Gobierno electrónico, gestión del conocimiento y fortalecimiento del uso de las tecnologías de la información y comunicaciones,  para una gestión eficiente y efectiva en la SDA.."/>
    <n v="2800000000"/>
    <n v="3391191360.9819951"/>
  </r>
  <r>
    <n v="4"/>
    <s v="Bogotá Humana"/>
    <x v="4"/>
    <n v="127"/>
    <s v="Departamento Administrativo de la Defensoría del Espacio Público"/>
    <n v="1"/>
    <s v="Administración central"/>
    <n v="86"/>
    <s v="Sector Gobierno, seguridad y convivencia"/>
    <s v="Informacion validada por la entidad"/>
    <n v="8500000000"/>
    <n v="10294688060.123915"/>
    <n v="3"/>
    <s v="Una Bogotá que defiende y fortalece lo público"/>
    <n v="24"/>
    <s v="Bogotá Humana: participa y decide"/>
    <n v="751"/>
    <s v="Gestión efectiva de administración del patrimonio inmobiliario distrital"/>
    <n v="2638000000"/>
    <n v="3194986717.9537511"/>
  </r>
  <r>
    <n v="4"/>
    <s v="Bogotá Humana"/>
    <x v="4"/>
    <n v="127"/>
    <s v="Departamento Administrativo de la Defensoría del Espacio Público"/>
    <n v="1"/>
    <s v="Administración central"/>
    <n v="86"/>
    <s v="Sector Gobierno, seguridad y convivencia"/>
    <s v="Informacion validada por la entidad"/>
    <n v="8500000000"/>
    <n v="10294688060.123915"/>
    <n v="3"/>
    <s v="Una Bogotá que defiende y fortalece lo público"/>
    <n v="25"/>
    <s v="Fortalecimiento de las capacidades de gestión y coordinación del nivel central y las localidades desde los territorios"/>
    <n v="711"/>
    <s v="Centro de estudios y análisis de espacio público"/>
    <n v="100000000"/>
    <n v="121113977.1779284"/>
  </r>
  <r>
    <n v="4"/>
    <s v="Bogotá Humana"/>
    <x v="4"/>
    <n v="127"/>
    <s v="Departamento Administrativo de la Defensoría del Espacio Público"/>
    <n v="1"/>
    <s v="Administración central"/>
    <n v="86"/>
    <s v="Sector Gobierno, seguridad y convivencia"/>
    <s v="Informacion validada por la entidad"/>
    <n v="8500000000"/>
    <n v="10294688060.123915"/>
    <n v="3"/>
    <s v="Una Bogotá que defiende y fortalece lo público"/>
    <n v="31"/>
    <s v="Fortalecimiento de la función administrativa y desarrollo institucional"/>
    <n v="761"/>
    <s v="Modernización organizacional"/>
    <n v="2830000000"/>
    <n v="3427525554.1353741"/>
  </r>
  <r>
    <n v="4"/>
    <s v="Bogotá Humana"/>
    <x v="4"/>
    <n v="127"/>
    <s v="Departamento Administrativo de la Defensoría del Espacio Público"/>
    <n v="1"/>
    <s v="Administración central"/>
    <n v="86"/>
    <s v="Sector Gobierno, seguridad y convivencia"/>
    <s v="Informacion validada por la entidad"/>
    <n v="8500000000"/>
    <n v="10294688060.123915"/>
    <n v="3"/>
    <s v="Una Bogotá que defiende y fortalece lo público"/>
    <n v="32"/>
    <s v="TIC para Gobierno Digital, Ciudad Inteligente y sociedad del conocimiento y del emprendimiento"/>
    <n v="734"/>
    <s v="Consolidación del sistema de información geográfica del inventario del patrimonio inmobiliario distrital"/>
    <n v="2932000000"/>
    <n v="3551061810.8568602"/>
  </r>
  <r>
    <n v="4"/>
    <s v="Bogotá Humana"/>
    <x v="4"/>
    <n v="131"/>
    <s v="Unidad Administrativa Especial Cuerpo Oficial de Bomberos"/>
    <n v="1"/>
    <s v="Administración central"/>
    <n v="86"/>
    <s v="Sector Gobierno, seguridad y convivencia"/>
    <s v="Informacion validada por la entidad"/>
    <n v="38600000000"/>
    <n v="46749995190.680359"/>
    <n v="2"/>
    <s v="Un territorio que enfrenta el cambio climático y se ordena alrededor del agua"/>
    <n v="20"/>
    <s v="Gestión integral de riesgos"/>
    <n v="412"/>
    <s v="Modernización Cuerpo Oficial de Bomberos"/>
    <n v="32890000000"/>
    <n v="39834387093.820648"/>
  </r>
  <r>
    <n v="4"/>
    <s v="Bogotá Humana"/>
    <x v="4"/>
    <n v="131"/>
    <s v="Unidad Administrativa Especial Cuerpo Oficial de Bomberos"/>
    <n v="1"/>
    <s v="Administración central"/>
    <n v="86"/>
    <s v="Sector Gobierno, seguridad y convivencia"/>
    <s v="Informacion validada por la entidad"/>
    <n v="38600000000"/>
    <n v="46749995190.680359"/>
    <n v="3"/>
    <s v="Una Bogotá que defiende y fortalece lo público"/>
    <n v="31"/>
    <s v="Fortalecimiento de la función administrativa y desarrollo institucional"/>
    <n v="908"/>
    <s v="Fortalecimiento del Sistema integrado de gestión de la UAECOB"/>
    <n v="5710000000"/>
    <n v="6915608096.8597126"/>
  </r>
  <r>
    <n v="4"/>
    <s v="Bogotá Humana"/>
    <x v="4"/>
    <n v="200"/>
    <s v="Instituto para la Economía Social"/>
    <n v="2"/>
    <s v="Establecimientos públicos"/>
    <n v="89"/>
    <s v="Sector Desarrollo económico, industria y turismo"/>
    <s v="Informacion validada por la entidad"/>
    <n v="48682000000"/>
    <n v="58960706369.759102"/>
    <n v="1"/>
    <s v="Una ciudad que supera la segregación y la discriminación: el ser humano en el centro de las preocupaciones del desarrollo"/>
    <n v="9"/>
    <s v="Soberanía y seguridad alimentaria y nutricional"/>
    <n v="431"/>
    <s v="Fortalecimiento del sistema distrital de plazas de mercado"/>
    <n v="10000000000"/>
    <n v="12111397717.792839"/>
  </r>
  <r>
    <n v="4"/>
    <s v="Bogotá Humana"/>
    <x v="4"/>
    <n v="200"/>
    <s v="Instituto para la Economía Social"/>
    <n v="2"/>
    <s v="Establecimientos públicos"/>
    <n v="89"/>
    <s v="Sector Desarrollo económico, industria y turismo"/>
    <s v="Informacion validada por la entidad"/>
    <n v="48682000000"/>
    <n v="58960706369.759102"/>
    <n v="1"/>
    <s v="Una ciudad que supera la segregación y la discriminación: el ser humano en el centro de las preocupaciones del desarrollo"/>
    <n v="12"/>
    <s v="Apoyo a la economía popular, emprendimiento y productividad"/>
    <n v="725"/>
    <s v="Desarrollo de iniciativas productivas para el fortalecimiento de la economía popular"/>
    <n v="20000000000"/>
    <n v="24222795435.585678"/>
  </r>
  <r>
    <n v="4"/>
    <s v="Bogotá Humana"/>
    <x v="4"/>
    <n v="200"/>
    <s v="Instituto para la Economía Social"/>
    <n v="2"/>
    <s v="Establecimientos públicos"/>
    <n v="89"/>
    <s v="Sector Desarrollo económico, industria y turismo"/>
    <s v="Informacion validada por la entidad"/>
    <n v="48682000000"/>
    <n v="58960706369.759102"/>
    <n v="1"/>
    <s v="Una ciudad que supera la segregación y la discriminación: el ser humano en el centro de las preocupaciones del desarrollo"/>
    <n v="13"/>
    <s v="Trabajo decente y digno"/>
    <n v="414"/>
    <s v="Misión Bogotá Humana"/>
    <n v="12000000000"/>
    <n v="14533677261.351406"/>
  </r>
  <r>
    <n v="4"/>
    <s v="Bogotá Humana"/>
    <x v="4"/>
    <n v="200"/>
    <s v="Instituto para la Economía Social"/>
    <n v="2"/>
    <s v="Establecimientos públicos"/>
    <n v="89"/>
    <s v="Sector Desarrollo económico, industria y turismo"/>
    <s v="Informacion validada por la entidad"/>
    <n v="48682000000"/>
    <n v="58960706369.759102"/>
    <n v="1"/>
    <s v="Una ciudad que supera la segregación y la discriminación: el ser humano en el centro de las preocupaciones del desarrollo"/>
    <n v="13"/>
    <s v="Trabajo decente y digno"/>
    <n v="604"/>
    <s v="Formación, capacitación e intermediación para el trabajo"/>
    <n v="4000000000"/>
    <n v="4844559087.117136"/>
  </r>
  <r>
    <n v="4"/>
    <s v="Bogotá Humana"/>
    <x v="4"/>
    <n v="200"/>
    <s v="Instituto para la Economía Social"/>
    <n v="2"/>
    <s v="Establecimientos públicos"/>
    <n v="89"/>
    <s v="Sector Desarrollo económico, industria y turismo"/>
    <s v="Informacion validada por la entidad"/>
    <n v="48682000000"/>
    <n v="58960706369.759102"/>
    <n v="3"/>
    <s v="Una Bogotá que defiende y fortalece lo público"/>
    <n v="26"/>
    <s v="Transparencia, probidad, lucha contra la corrupción y control social efectivo e incluyente"/>
    <n v="947"/>
    <s v="FORTALECIMIENTO DE LA PARTICIPACIÓN CIUDADANA Y DE LA CULTURA DE LA LEGALIDAD"/>
    <n v="322000000"/>
    <n v="389987006.5129295"/>
  </r>
  <r>
    <n v="4"/>
    <s v="Bogotá Humana"/>
    <x v="4"/>
    <n v="200"/>
    <s v="Instituto para la Economía Social"/>
    <n v="2"/>
    <s v="Establecimientos públicos"/>
    <n v="89"/>
    <s v="Sector Desarrollo económico, industria y turismo"/>
    <s v="Informacion validada por la entidad"/>
    <n v="48682000000"/>
    <n v="58960706369.759102"/>
    <n v="3"/>
    <s v="Una Bogotá que defiende y fortalece lo público"/>
    <n v="31"/>
    <s v="Fortalecimiento de la función administrativa y desarrollo institucional"/>
    <n v="611"/>
    <s v="Fortalecimiento institucional"/>
    <n v="2360000000"/>
    <n v="2858289861.3991098"/>
  </r>
  <r>
    <n v="4"/>
    <s v="Bogotá Humana"/>
    <x v="4"/>
    <n v="201"/>
    <s v="Secretaría Distrital de Salud / Fondo Financiero Distrital de Salud"/>
    <n v="2"/>
    <s v="Establecimientos públicos"/>
    <n v="91"/>
    <s v="Sector Salud"/>
    <s v="Informacion validada por la entidad"/>
    <n v="2195494001000"/>
    <n v="2659050103313.9272"/>
    <n v="1"/>
    <s v="Una ciudad que supera la segregación y la discriminación: el ser humano en el centro de las preocupaciones del desarrollo"/>
    <n v="2"/>
    <s v="Territorios saludables y red de salud para la vida desde la diversidad"/>
    <n v="869"/>
    <s v="Salud para el buen vivir"/>
    <n v="337559145000"/>
    <n v="408831305837.31024"/>
  </r>
  <r>
    <n v="4"/>
    <s v="Bogotá Humana"/>
    <x v="4"/>
    <n v="201"/>
    <s v="Secretaría Distrital de Salud / Fondo Financiero Distrital de Salud"/>
    <n v="2"/>
    <s v="Establecimientos públicos"/>
    <n v="91"/>
    <s v="Sector Salud"/>
    <s v="Informacion validada por la entidad"/>
    <n v="2195494001000"/>
    <n v="2659050103313.9272"/>
    <n v="1"/>
    <s v="Una ciudad que supera la segregación y la discriminación: el ser humano en el centro de las preocupaciones del desarrollo"/>
    <n v="2"/>
    <s v="Territorios saludables y red de salud para la vida desde la diversidad"/>
    <n v="872"/>
    <s v="Conocimiento para la salud"/>
    <n v="1600000000"/>
    <n v="1937823634.8468544"/>
  </r>
  <r>
    <n v="4"/>
    <s v="Bogotá Humana"/>
    <x v="4"/>
    <n v="201"/>
    <s v="Secretaría Distrital de Salud / Fondo Financiero Distrital de Salud"/>
    <n v="2"/>
    <s v="Establecimientos públicos"/>
    <n v="91"/>
    <s v="Sector Salud"/>
    <s v="Informacion validada por la entidad"/>
    <n v="2195494001000"/>
    <n v="2659050103313.9272"/>
    <n v="1"/>
    <s v="Una ciudad que supera la segregación y la discriminación: el ser humano en el centro de las preocupaciones del desarrollo"/>
    <n v="2"/>
    <s v="Territorios saludables y red de salud para la vida desde la diversidad"/>
    <n v="874"/>
    <s v="Acceso universal y efectivo a la salud"/>
    <n v="826292425000"/>
    <n v="1000755619037.4513"/>
  </r>
  <r>
    <n v="4"/>
    <s v="Bogotá Humana"/>
    <x v="4"/>
    <n v="201"/>
    <s v="Secretaría Distrital de Salud / Fondo Financiero Distrital de Salud"/>
    <n v="2"/>
    <s v="Establecimientos públicos"/>
    <n v="91"/>
    <s v="Sector Salud"/>
    <s v="Informacion validada por la entidad"/>
    <n v="2195494001000"/>
    <n v="2659050103313.9272"/>
    <n v="1"/>
    <s v="Una ciudad que supera la segregación y la discriminación: el ser humano en el centro de las preocupaciones del desarrollo"/>
    <n v="2"/>
    <s v="Territorios saludables y red de salud para la vida desde la diversidad"/>
    <n v="875"/>
    <s v="Atención a la Población pobre no asegurada"/>
    <n v="359788725000"/>
    <n v="435754434285.25952"/>
  </r>
  <r>
    <n v="4"/>
    <s v="Bogotá Humana"/>
    <x v="4"/>
    <n v="201"/>
    <s v="Secretaría Distrital de Salud / Fondo Financiero Distrital de Salud"/>
    <n v="2"/>
    <s v="Establecimientos públicos"/>
    <n v="91"/>
    <s v="Sector Salud"/>
    <s v="Informacion validada por la entidad"/>
    <n v="2195494001000"/>
    <n v="2659050103313.9272"/>
    <n v="1"/>
    <s v="Una ciudad que supera la segregación y la discriminación: el ser humano en el centro de las preocupaciones del desarrollo"/>
    <n v="2"/>
    <s v="Territorios saludables y red de salud para la vida desde la diversidad"/>
    <n v="876"/>
    <s v="Redes para la Salud y la Vida"/>
    <n v="271214327000"/>
    <n v="328478458106.05212"/>
  </r>
  <r>
    <n v="4"/>
    <s v="Bogotá Humana"/>
    <x v="4"/>
    <n v="201"/>
    <s v="Secretaría Distrital de Salud / Fondo Financiero Distrital de Salud"/>
    <n v="2"/>
    <s v="Establecimientos públicos"/>
    <n v="91"/>
    <s v="Sector Salud"/>
    <s v="Informacion validada por la entidad"/>
    <n v="2195494001000"/>
    <n v="2659050103313.9272"/>
    <n v="1"/>
    <s v="Una ciudad que supera la segregación y la discriminación: el ser humano en el centro de las preocupaciones del desarrollo"/>
    <n v="2"/>
    <s v="Territorios saludables y red de salud para la vida desde la diversidad"/>
    <n v="877"/>
    <s v="Calidad de los servicios de salud en Bogotá D. C."/>
    <n v="9500000000"/>
    <n v="11505827831.903196"/>
  </r>
  <r>
    <n v="4"/>
    <s v="Bogotá Humana"/>
    <x v="4"/>
    <n v="201"/>
    <s v="Secretaría Distrital de Salud / Fondo Financiero Distrital de Salud"/>
    <n v="2"/>
    <s v="Establecimientos públicos"/>
    <n v="91"/>
    <s v="Sector Salud"/>
    <s v="Informacion validada por la entidad"/>
    <n v="2195494001000"/>
    <n v="2659050103313.9272"/>
    <n v="1"/>
    <s v="Una ciudad que supera la segregación y la discriminación: el ser humano en el centro de las preocupaciones del desarrollo"/>
    <n v="2"/>
    <s v="Territorios saludables y red de salud para la vida desde la diversidad"/>
    <n v="878"/>
    <s v="Hospital San Juan de Dios"/>
    <n v="46010000000"/>
    <n v="55724540899.56485"/>
  </r>
  <r>
    <n v="4"/>
    <s v="Bogotá Humana"/>
    <x v="4"/>
    <n v="201"/>
    <s v="Secretaría Distrital de Salud / Fondo Financiero Distrital de Salud"/>
    <n v="2"/>
    <s v="Establecimientos públicos"/>
    <n v="91"/>
    <s v="Sector Salud"/>
    <s v="Informacion validada por la entidad"/>
    <n v="2195494001000"/>
    <n v="2659050103313.9272"/>
    <n v="1"/>
    <s v="Una ciudad que supera la segregación y la discriminación: el ser humano en el centro de las preocupaciones del desarrollo"/>
    <n v="2"/>
    <s v="Territorios saludables y red de salud para la vida desde la diversidad"/>
    <n v="879"/>
    <s v="Ciudad Salud"/>
    <n v="100000000"/>
    <n v="121113977.1779284"/>
  </r>
  <r>
    <n v="4"/>
    <s v="Bogotá Humana"/>
    <x v="4"/>
    <n v="201"/>
    <s v="Secretaría Distrital de Salud / Fondo Financiero Distrital de Salud"/>
    <n v="2"/>
    <s v="Establecimientos públicos"/>
    <n v="91"/>
    <s v="Sector Salud"/>
    <s v="Informacion validada por la entidad"/>
    <n v="2195494001000"/>
    <n v="2659050103313.9272"/>
    <n v="1"/>
    <s v="Una ciudad que supera la segregación y la discriminación: el ser humano en el centro de las preocupaciones del desarrollo"/>
    <n v="2"/>
    <s v="Territorios saludables y red de salud para la vida desde la diversidad"/>
    <n v="880"/>
    <s v="Modernización e infraestructura de salud"/>
    <n v="128827993000"/>
    <n v="156028706040.80319"/>
  </r>
  <r>
    <n v="4"/>
    <s v="Bogotá Humana"/>
    <x v="4"/>
    <n v="201"/>
    <s v="Secretaría Distrital de Salud / Fondo Financiero Distrital de Salud"/>
    <n v="2"/>
    <s v="Establecimientos públicos"/>
    <n v="91"/>
    <s v="Sector Salud"/>
    <s v="Informacion validada por la entidad"/>
    <n v="2195494001000"/>
    <n v="2659050103313.9272"/>
    <n v="1"/>
    <s v="Una ciudad que supera la segregación y la discriminación: el ser humano en el centro de las preocupaciones del desarrollo"/>
    <n v="2"/>
    <s v="Territorios saludables y red de salud para la vida desde la diversidad"/>
    <n v="881"/>
    <s v="Ampliación y mejoramiento de la atención prehospitalaria"/>
    <n v="67549000000"/>
    <n v="81811280443.918854"/>
  </r>
  <r>
    <n v="4"/>
    <s v="Bogotá Humana"/>
    <x v="4"/>
    <n v="201"/>
    <s v="Secretaría Distrital de Salud / Fondo Financiero Distrital de Salud"/>
    <n v="2"/>
    <s v="Establecimientos públicos"/>
    <n v="91"/>
    <s v="Sector Salud"/>
    <s v="Informacion validada por la entidad"/>
    <n v="2195494001000"/>
    <n v="2659050103313.9272"/>
    <n v="1"/>
    <s v="Una ciudad que supera la segregación y la discriminación: el ser humano en el centro de las preocupaciones del desarrollo"/>
    <n v="2"/>
    <s v="Territorios saludables y red de salud para la vida desde la diversidad"/>
    <n v="882"/>
    <s v="Centro Distrital de ciencia biotecnología e innovación para la vida y la salud humana"/>
    <n v="10000000000"/>
    <n v="12111397717.792839"/>
  </r>
  <r>
    <n v="4"/>
    <s v="Bogotá Humana"/>
    <x v="4"/>
    <n v="201"/>
    <s v="Secretaría Distrital de Salud / Fondo Financiero Distrital de Salud"/>
    <n v="2"/>
    <s v="Establecimientos públicos"/>
    <n v="91"/>
    <s v="Sector Salud"/>
    <s v="Informacion validada por la entidad"/>
    <n v="2195494001000"/>
    <n v="2659050103313.9272"/>
    <n v="1"/>
    <s v="Una ciudad que supera la segregación y la discriminación: el ser humano en el centro de las preocupaciones del desarrollo"/>
    <n v="2"/>
    <s v="Territorios saludables y red de salud para la vida desde la diversidad"/>
    <n v="883"/>
    <s v="Salud en línea"/>
    <n v="35000000000"/>
    <n v="42389892012.27494"/>
  </r>
  <r>
    <n v="4"/>
    <s v="Bogotá Humana"/>
    <x v="4"/>
    <n v="201"/>
    <s v="Secretaría Distrital de Salud / Fondo Financiero Distrital de Salud"/>
    <n v="2"/>
    <s v="Establecimientos públicos"/>
    <n v="91"/>
    <s v="Sector Salud"/>
    <s v="Informacion validada por la entidad"/>
    <n v="2195494001000"/>
    <n v="2659050103313.9272"/>
    <n v="1"/>
    <s v="Una ciudad que supera la segregación y la discriminación: el ser humano en el centro de las preocupaciones del desarrollo"/>
    <n v="2"/>
    <s v="Territorios saludables y red de salud para la vida desde la diversidad"/>
    <n v="948"/>
    <s v="Divulgación y promoción de proyectos, programas y acciones de interés público en salud"/>
    <n v="4000000000"/>
    <n v="4844559087.117136"/>
  </r>
  <r>
    <n v="4"/>
    <s v="Bogotá Humana"/>
    <x v="4"/>
    <n v="201"/>
    <s v="Secretaría Distrital de Salud / Fondo Financiero Distrital de Salud"/>
    <n v="2"/>
    <s v="Establecimientos públicos"/>
    <n v="91"/>
    <s v="Sector Salud"/>
    <s v="Informacion validada por la entidad"/>
    <n v="2195494001000"/>
    <n v="2659050103313.9272"/>
    <n v="1"/>
    <s v="Una ciudad que supera la segregación y la discriminación: el ser humano en el centro de las preocupaciones del desarrollo"/>
    <n v="13"/>
    <s v="Trabajo decente y digno"/>
    <n v="884"/>
    <s v="Trabajo digno y decente para los trabajadores de salud"/>
    <n v="47118272000"/>
    <n v="57066813196.714226"/>
  </r>
  <r>
    <n v="4"/>
    <s v="Bogotá Humana"/>
    <x v="4"/>
    <n v="201"/>
    <s v="Secretaría Distrital de Salud / Fondo Financiero Distrital de Salud"/>
    <n v="2"/>
    <s v="Establecimientos públicos"/>
    <n v="91"/>
    <s v="Sector Salud"/>
    <s v="Informacion validada por la entidad"/>
    <n v="2195494001000"/>
    <n v="2659050103313.9272"/>
    <n v="2"/>
    <s v="Un territorio que enfrenta el cambio climático y se ordena alrededor del agua"/>
    <n v="22"/>
    <s v="Bogotá Humana ambientalmente saludable"/>
    <n v="885"/>
    <s v="Salud Ambiental"/>
    <n v="35312486000"/>
    <n v="42768356234.999161"/>
  </r>
  <r>
    <n v="4"/>
    <s v="Bogotá Humana"/>
    <x v="4"/>
    <n v="201"/>
    <s v="Secretaría Distrital de Salud / Fondo Financiero Distrital de Salud"/>
    <n v="2"/>
    <s v="Establecimientos públicos"/>
    <n v="91"/>
    <s v="Sector Salud"/>
    <s v="Informacion validada por la entidad"/>
    <n v="2195494001000"/>
    <n v="2659050103313.9272"/>
    <n v="3"/>
    <s v="Una Bogotá que defiende y fortalece lo público"/>
    <n v="26"/>
    <s v="Transparencia, probidad, lucha contra la corrupción y control social efectivo e incluyente"/>
    <n v="946"/>
    <s v="Transparencia, probidad y lucha contra la corrupción en salud en Bogotá, D.C."/>
    <n v="2000000000"/>
    <n v="2422279543.558568"/>
  </r>
  <r>
    <n v="4"/>
    <s v="Bogotá Humana"/>
    <x v="4"/>
    <n v="201"/>
    <s v="Secretaría Distrital de Salud / Fondo Financiero Distrital de Salud"/>
    <n v="2"/>
    <s v="Establecimientos públicos"/>
    <n v="91"/>
    <s v="Sector Salud"/>
    <s v="Informacion validada por la entidad"/>
    <n v="2195494001000"/>
    <n v="2659050103313.9272"/>
    <n v="3"/>
    <s v="Una Bogotá que defiende y fortalece lo público"/>
    <n v="30"/>
    <s v="Bogotá decide y protege el derecho fundamental a la salud pública"/>
    <n v="886"/>
    <s v="Fortalecimiento de la Gestión y Planeación para la Salud"/>
    <n v="8000000000"/>
    <n v="9689118174.234272"/>
  </r>
  <r>
    <n v="4"/>
    <s v="Bogotá Humana"/>
    <x v="4"/>
    <n v="201"/>
    <s v="Secretaría Distrital de Salud / Fondo Financiero Distrital de Salud"/>
    <n v="2"/>
    <s v="Establecimientos públicos"/>
    <n v="91"/>
    <s v="Sector Salud"/>
    <s v="Informacion validada por la entidad"/>
    <n v="2195494001000"/>
    <n v="2659050103313.9272"/>
    <n v="3"/>
    <s v="Una Bogotá que defiende y fortalece lo público"/>
    <n v="30"/>
    <s v="Bogotá decide y protege el derecho fundamental a la salud pública"/>
    <n v="887"/>
    <s v="Bogotá decide en salud"/>
    <n v="5621628000"/>
    <n v="6808577252.9480324"/>
  </r>
  <r>
    <n v="4"/>
    <s v="Bogotá Humana"/>
    <x v="4"/>
    <n v="203"/>
    <s v="Instituto Distrital de Gestión de Riesgos y Cambio Climático"/>
    <n v="2"/>
    <s v="Establecimientos públicos"/>
    <n v="94"/>
    <s v="Sector Ambiente"/>
    <s v="Informacion validada por la entidad"/>
    <n v="34454077000"/>
    <n v="41728702954.645866"/>
    <n v="2"/>
    <s v="Un territorio que enfrenta el cambio climático y se ordena alrededor del agua"/>
    <n v="20"/>
    <s v="Gestión integral de riesgos"/>
    <n v="729"/>
    <s v="Generación y actualización del conocimiento en el marco de la gestión del riesgo"/>
    <n v="2895000000"/>
    <n v="3506249639.3010273"/>
  </r>
  <r>
    <n v="4"/>
    <s v="Bogotá Humana"/>
    <x v="4"/>
    <n v="203"/>
    <s v="Instituto Distrital de Gestión de Riesgos y Cambio Climático"/>
    <n v="2"/>
    <s v="Establecimientos públicos"/>
    <n v="94"/>
    <s v="Sector Ambiente"/>
    <s v="Informacion validada por la entidad"/>
    <n v="34454077000"/>
    <n v="41728702954.645866"/>
    <n v="2"/>
    <s v="Un territorio que enfrenta el cambio climático y se ordena alrededor del agua"/>
    <n v="20"/>
    <s v="Gestión integral de riesgos"/>
    <n v="780"/>
    <s v="Mitigación y manejo de zonas de alto riesgo para su recuperación e integración al espacio urbano y rural"/>
    <n v="4100000000"/>
    <n v="4965673064.2950649"/>
  </r>
  <r>
    <n v="4"/>
    <s v="Bogotá Humana"/>
    <x v="4"/>
    <n v="203"/>
    <s v="Instituto Distrital de Gestión de Riesgos y Cambio Climático"/>
    <n v="2"/>
    <s v="Establecimientos públicos"/>
    <n v="94"/>
    <s v="Sector Ambiente"/>
    <s v="Informacion validada por la entidad"/>
    <n v="34454077000"/>
    <n v="41728702954.645866"/>
    <n v="2"/>
    <s v="Un territorio que enfrenta el cambio climático y se ordena alrededor del agua"/>
    <n v="20"/>
    <s v="Gestión integral de riesgos"/>
    <n v="785"/>
    <s v="Optimización de la capacidad del Sistema Distrital de Gestión del Riesgo en el manejo de emergencias y desastres"/>
    <n v="2800000000"/>
    <n v="3391191360.9819951"/>
  </r>
  <r>
    <n v="4"/>
    <s v="Bogotá Humana"/>
    <x v="4"/>
    <n v="203"/>
    <s v="Instituto Distrital de Gestión de Riesgos y Cambio Climático"/>
    <n v="2"/>
    <s v="Establecimientos públicos"/>
    <n v="94"/>
    <s v="Sector Ambiente"/>
    <s v="Informacion validada por la entidad"/>
    <n v="34454077000"/>
    <n v="41728702954.645866"/>
    <n v="2"/>
    <s v="Un territorio que enfrenta el cambio climático y se ordena alrededor del agua"/>
    <n v="20"/>
    <s v="Gestión integral de riesgos"/>
    <n v="788"/>
    <s v="Reducción y manejo integral del riesgo de familias localizadas en zonas de alto riesgo no mitigable"/>
    <n v="1500000000"/>
    <n v="1816709657.6689258"/>
  </r>
  <r>
    <n v="4"/>
    <s v="Bogotá Humana"/>
    <x v="4"/>
    <n v="203"/>
    <s v="Instituto Distrital de Gestión de Riesgos y Cambio Climático"/>
    <n v="2"/>
    <s v="Establecimientos públicos"/>
    <n v="94"/>
    <s v="Sector Ambiente"/>
    <s v="Informacion validada por la entidad"/>
    <n v="34454077000"/>
    <n v="41728702954.645866"/>
    <n v="2"/>
    <s v="Un territorio que enfrenta el cambio climático y se ordena alrededor del agua"/>
    <n v="20"/>
    <s v="Gestión integral de riesgos"/>
    <n v="789"/>
    <s v="Fortalecimiento del sistema de información de gestión del riesgo - SIRE para la toma de decisiones del Sistema Distrital de Gestión del Riesgo"/>
    <n v="784000000"/>
    <n v="949533581.07495856"/>
  </r>
  <r>
    <n v="4"/>
    <s v="Bogotá Humana"/>
    <x v="4"/>
    <n v="203"/>
    <s v="Instituto Distrital de Gestión de Riesgos y Cambio Climático"/>
    <n v="2"/>
    <s v="Establecimientos públicos"/>
    <n v="94"/>
    <s v="Sector Ambiente"/>
    <s v="Informacion validada por la entidad"/>
    <n v="34454077000"/>
    <n v="41728702954.645866"/>
    <n v="2"/>
    <s v="Un territorio que enfrenta el cambio climático y se ordena alrededor del agua"/>
    <n v="20"/>
    <s v="Gestión integral de riesgos"/>
    <n v="790"/>
    <s v="Fortalecimiento de capacidades sociales, sectoriales y comunitarias para la gestión integral del riesgo"/>
    <n v="4026000000"/>
    <n v="4876048721.1833973"/>
  </r>
  <r>
    <n v="4"/>
    <s v="Bogotá Humana"/>
    <x v="4"/>
    <n v="203"/>
    <s v="Instituto Distrital de Gestión de Riesgos y Cambio Climático"/>
    <n v="2"/>
    <s v="Establecimientos públicos"/>
    <n v="94"/>
    <s v="Sector Ambiente"/>
    <s v="Informacion validada por la entidad"/>
    <n v="34454077000"/>
    <n v="41728702954.645866"/>
    <n v="2"/>
    <s v="Un territorio que enfrenta el cambio climático y se ordena alrededor del agua"/>
    <n v="20"/>
    <s v="Gestión integral de riesgos"/>
    <n v="793"/>
    <s v="Consolidar el sistema distrital de gestión del riesgo"/>
    <n v="1400000000"/>
    <n v="1695595680.4909976"/>
  </r>
  <r>
    <n v="4"/>
    <s v="Bogotá Humana"/>
    <x v="4"/>
    <n v="203"/>
    <s v="Instituto Distrital de Gestión de Riesgos y Cambio Climático"/>
    <n v="2"/>
    <s v="Establecimientos públicos"/>
    <n v="94"/>
    <s v="Sector Ambiente"/>
    <s v="Informacion validada por la entidad"/>
    <n v="34454077000"/>
    <n v="41728702954.645866"/>
    <n v="2"/>
    <s v="Un territorio que enfrenta el cambio climático y se ordena alrededor del agua"/>
    <n v="20"/>
    <s v="Gestión integral de riesgos"/>
    <n v="812"/>
    <s v="Recuperación de la zona declarada suelo de protección por riesgo en el sector Altos de la Estancia de la Localidad de Ciudad Bolívar"/>
    <n v="8670000000"/>
    <n v="10500581821.326393"/>
  </r>
  <r>
    <n v="4"/>
    <s v="Bogotá Humana"/>
    <x v="4"/>
    <n v="203"/>
    <s v="Instituto Distrital de Gestión de Riesgos y Cambio Climático"/>
    <n v="2"/>
    <s v="Establecimientos públicos"/>
    <n v="94"/>
    <s v="Sector Ambiente"/>
    <s v="Informacion validada por la entidad"/>
    <n v="34454077000"/>
    <n v="41728702954.645866"/>
    <n v="2"/>
    <s v="Un territorio que enfrenta el cambio climático y se ordena alrededor del agua"/>
    <n v="20"/>
    <s v="Gestión integral de riesgos"/>
    <n v="7240"/>
    <s v="Atención de emergencias en el Distrito Capital"/>
    <n v="1400000000"/>
    <n v="1695595680.4909976"/>
  </r>
  <r>
    <n v="4"/>
    <s v="Bogotá Humana"/>
    <x v="4"/>
    <n v="203"/>
    <s v="Instituto Distrital de Gestión de Riesgos y Cambio Climático"/>
    <n v="2"/>
    <s v="Establecimientos públicos"/>
    <n v="94"/>
    <s v="Sector Ambiente"/>
    <s v="Informacion validada por la entidad"/>
    <n v="34454077000"/>
    <n v="41728702954.645866"/>
    <n v="3"/>
    <s v="Una Bogotá que defiende y fortalece lo público"/>
    <n v="31"/>
    <s v="Fortalecimiento de la función administrativa y desarrollo institucional"/>
    <n v="906"/>
    <s v="Fortalecimiento institucional del FOPAE para la gestión del riesgo"/>
    <n v="6879077000"/>
    <n v="8331523747.8321218"/>
  </r>
  <r>
    <n v="4"/>
    <s v="Bogotá Humana"/>
    <x v="4"/>
    <n v="204"/>
    <s v="Instituto de Desarrollo Urbano"/>
    <n v="2"/>
    <s v="Establecimientos públicos"/>
    <n v="95"/>
    <s v="Sector Movilidad"/>
    <s v="Informacion validada por la entidad"/>
    <n v="1081377663000"/>
    <n v="1309699495973.0354"/>
    <n v="2"/>
    <s v="Un territorio que enfrenta el cambio climático y se ordena alrededor del agua"/>
    <n v="19"/>
    <s v="Movilidad Humana"/>
    <n v="543"/>
    <s v="Infraestructura para el Sistema Integrado de Transporte Público"/>
    <n v="142418565000"/>
    <n v="172488788311.23312"/>
  </r>
  <r>
    <n v="4"/>
    <s v="Bogotá Humana"/>
    <x v="4"/>
    <n v="204"/>
    <s v="Instituto de Desarrollo Urbano"/>
    <n v="2"/>
    <s v="Establecimientos públicos"/>
    <n v="95"/>
    <s v="Sector Movilidad"/>
    <s v="Informacion validada por la entidad"/>
    <n v="1081377663000"/>
    <n v="1309699495973.0354"/>
    <n v="2"/>
    <s v="Un territorio que enfrenta el cambio climático y se ordena alrededor del agua"/>
    <n v="19"/>
    <s v="Movilidad Humana"/>
    <n v="809"/>
    <s v="Desarrollo y sostenibilidad de la infraestructura para la movilidad"/>
    <n v="592409460000"/>
    <n v="717490658184.28882"/>
  </r>
  <r>
    <n v="4"/>
    <s v="Bogotá Humana"/>
    <x v="4"/>
    <n v="204"/>
    <s v="Instituto de Desarrollo Urbano"/>
    <n v="2"/>
    <s v="Establecimientos públicos"/>
    <n v="95"/>
    <s v="Sector Movilidad"/>
    <s v="Informacion validada por la entidad"/>
    <n v="1081377663000"/>
    <n v="1309699495973.0354"/>
    <n v="2"/>
    <s v="Un territorio que enfrenta el cambio climático y se ordena alrededor del agua"/>
    <n v="19"/>
    <s v="Movilidad Humana"/>
    <n v="810"/>
    <s v="Desarrollo y conservación del espacio público y la red de ciclo-rutas"/>
    <n v="247044912000"/>
    <n v="299205918338.91333"/>
  </r>
  <r>
    <n v="4"/>
    <s v="Bogotá Humana"/>
    <x v="4"/>
    <n v="204"/>
    <s v="Instituto de Desarrollo Urbano"/>
    <n v="2"/>
    <s v="Establecimientos públicos"/>
    <n v="95"/>
    <s v="Sector Movilidad"/>
    <s v="Informacion validada por la entidad"/>
    <n v="1081377663000"/>
    <n v="1309699495973.0354"/>
    <n v="2"/>
    <s v="Un territorio que enfrenta el cambio climático y se ordena alrededor del agua"/>
    <n v="20"/>
    <s v="Gestión integral de riesgos"/>
    <n v="762"/>
    <s v="Atención integral del riesgo al sistema de movilidad y espacio público frente a la ocurrencia de eventos de emergencia y catastróficos"/>
    <n v="18065100000"/>
    <n v="21879361091.169945"/>
  </r>
  <r>
    <n v="4"/>
    <s v="Bogotá Humana"/>
    <x v="4"/>
    <n v="204"/>
    <s v="Instituto de Desarrollo Urbano"/>
    <n v="2"/>
    <s v="Establecimientos públicos"/>
    <n v="95"/>
    <s v="Sector Movilidad"/>
    <s v="Informacion validada por la entidad"/>
    <n v="1081377663000"/>
    <n v="1309699495973.0354"/>
    <n v="3"/>
    <s v="Una Bogotá que defiende y fortalece lo público"/>
    <n v="26"/>
    <s v="Transparencia, probidad, lucha contra la corrupción y control social efectivo e incluyente"/>
    <n v="955"/>
    <s v="Transparencia, probidad, lucha contra la corrupción y control social efectivo e incluyente en el IDU"/>
    <n v="808000000"/>
    <n v="978600935.5976615"/>
  </r>
  <r>
    <n v="4"/>
    <s v="Bogotá Humana"/>
    <x v="4"/>
    <n v="204"/>
    <s v="Instituto de Desarrollo Urbano"/>
    <n v="2"/>
    <s v="Establecimientos públicos"/>
    <n v="95"/>
    <s v="Sector Movilidad"/>
    <s v="Informacion validada por la entidad"/>
    <n v="1081377663000"/>
    <n v="1309699495973.0354"/>
    <n v="3"/>
    <s v="Una Bogotá que defiende y fortalece lo público"/>
    <n v="31"/>
    <s v="Fortalecimiento de la función administrativa y desarrollo institucional"/>
    <n v="232"/>
    <s v="Fortalecimiento institucional para el mejoramiento de la gestión del IDU"/>
    <n v="73874626000"/>
    <n v="89472497673.919968"/>
  </r>
  <r>
    <n v="4"/>
    <s v="Bogotá Humana"/>
    <x v="4"/>
    <n v="204"/>
    <s v="Instituto de Desarrollo Urbano"/>
    <n v="2"/>
    <s v="Establecimientos públicos"/>
    <n v="95"/>
    <s v="Sector Movilidad"/>
    <s v="Informacion validada por la entidad"/>
    <n v="1081377663000"/>
    <n v="1309699495973.0354"/>
    <n v="3"/>
    <s v="Una Bogotá que defiende y fortalece lo público"/>
    <n v="32"/>
    <s v="TIC para Gobierno Digital, Ciudad Inteligente y sociedad del conocimiento y del emprendimiento"/>
    <n v="954"/>
    <s v="Fortalecimiento de las tecnologías de la información y las comunicaciones - TIC"/>
    <n v="6757000000"/>
    <n v="8183671437.9126215"/>
  </r>
  <r>
    <n v="4"/>
    <s v="Bogotá Humana"/>
    <x v="4"/>
    <n v="206"/>
    <s v="Fondo de Prestaciones Económicas, Cesantías y Pensiones"/>
    <n v="2"/>
    <s v="Establecimientos públicos"/>
    <n v="87"/>
    <s v="Sector Hacienda"/>
    <s v="Informacion validada por la entidad"/>
    <n v="8785458000"/>
    <n v="10640417597.096485"/>
    <n v="3"/>
    <s v="Una Bogotá que defiende y fortalece lo público"/>
    <n v="31"/>
    <s v="Fortalecimiento de la función administrativa y desarrollo institucional"/>
    <n v="710"/>
    <s v="Gestión Institucional"/>
    <n v="8785458000"/>
    <n v="10640417597.096485"/>
  </r>
  <r>
    <n v="4"/>
    <s v="Bogotá Humana"/>
    <x v="4"/>
    <n v="208"/>
    <s v="Caja de Vivienda Popular"/>
    <n v="2"/>
    <s v="Establecimientos públicos"/>
    <n v="96"/>
    <s v="Sector Hábitat"/>
    <s v="Informacion validada por la entidad"/>
    <n v="104256384000"/>
    <n v="126269053124.29341"/>
    <n v="1"/>
    <s v="Una ciudad que supera la segregación y la discriminación: el ser humano en el centro de las preocupaciones del desarrollo"/>
    <n v="15"/>
    <s v="Vivienda y hábitat humanos"/>
    <n v="208"/>
    <s v="Mejoramiento integral de barrios"/>
    <n v="899196000"/>
    <n v="1089052038.2248449"/>
  </r>
  <r>
    <n v="4"/>
    <s v="Bogotá Humana"/>
    <x v="4"/>
    <n v="208"/>
    <s v="Caja de Vivienda Popular"/>
    <n v="2"/>
    <s v="Establecimientos públicos"/>
    <n v="96"/>
    <s v="Sector Hábitat"/>
    <s v="Informacion validada por la entidad"/>
    <n v="104256384000"/>
    <n v="126269053124.29341"/>
    <n v="1"/>
    <s v="Una ciudad que supera la segregación y la discriminación: el ser humano en el centro de las preocupaciones del desarrollo"/>
    <n v="15"/>
    <s v="Vivienda y hábitat humanos"/>
    <n v="471"/>
    <s v="Titulación de predios"/>
    <n v="2593125000"/>
    <n v="3140636820.6951561"/>
  </r>
  <r>
    <n v="4"/>
    <s v="Bogotá Humana"/>
    <x v="4"/>
    <n v="208"/>
    <s v="Caja de Vivienda Popular"/>
    <n v="2"/>
    <s v="Establecimientos públicos"/>
    <n v="96"/>
    <s v="Sector Hábitat"/>
    <s v="Informacion validada por la entidad"/>
    <n v="104256384000"/>
    <n v="126269053124.29341"/>
    <n v="1"/>
    <s v="Una ciudad que supera la segregación y la discriminación: el ser humano en el centro de las preocupaciones del desarrollo"/>
    <n v="15"/>
    <s v="Vivienda y hábitat humanos"/>
    <n v="691"/>
    <s v="Desarrollo de proyectos de vivienda de interés prioritario"/>
    <n v="16849544000"/>
    <n v="20407152874.745003"/>
  </r>
  <r>
    <n v="4"/>
    <s v="Bogotá Humana"/>
    <x v="4"/>
    <n v="208"/>
    <s v="Caja de Vivienda Popular"/>
    <n v="2"/>
    <s v="Establecimientos públicos"/>
    <n v="96"/>
    <s v="Sector Hábitat"/>
    <s v="Informacion validada por la entidad"/>
    <n v="104256384000"/>
    <n v="126269053124.29341"/>
    <n v="1"/>
    <s v="Una ciudad que supera la segregación y la discriminación: el ser humano en el centro de las preocupaciones del desarrollo"/>
    <n v="15"/>
    <s v="Vivienda y hábitat humanos"/>
    <n v="7328"/>
    <s v="Mejoramiento de vivienda en sus condiciones físicas"/>
    <n v="2559771000"/>
    <n v="3100240464.7472296"/>
  </r>
  <r>
    <n v="4"/>
    <s v="Bogotá Humana"/>
    <x v="4"/>
    <n v="208"/>
    <s v="Caja de Vivienda Popular"/>
    <n v="2"/>
    <s v="Establecimientos públicos"/>
    <n v="96"/>
    <s v="Sector Hábitat"/>
    <s v="Informacion validada por la entidad"/>
    <n v="104256384000"/>
    <n v="126269053124.29341"/>
    <n v="2"/>
    <s v="Un territorio que enfrenta el cambio climático y se ordena alrededor del agua"/>
    <n v="20"/>
    <s v="Gestión integral de riesgos"/>
    <n v="3075"/>
    <s v="Reasentamiento de hogares localizados en zonas de alto riesgo no mitigable"/>
    <n v="80060595000"/>
    <n v="96964570756.813675"/>
  </r>
  <r>
    <n v="4"/>
    <s v="Bogotá Humana"/>
    <x v="4"/>
    <n v="208"/>
    <s v="Caja de Vivienda Popular"/>
    <n v="2"/>
    <s v="Establecimientos públicos"/>
    <n v="96"/>
    <s v="Sector Hábitat"/>
    <s v="Informacion validada por la entidad"/>
    <n v="104256384000"/>
    <n v="126269053124.29341"/>
    <n v="3"/>
    <s v="Una Bogotá que defiende y fortalece lo público"/>
    <n v="26"/>
    <s v="Transparencia, probidad, lucha contra la corrupción y control social efectivo e incluyente"/>
    <n v="943"/>
    <s v="Fortalecimiento institucional para la transparencia, participación ciudadana, control y responsabilidad social y anticorrupción"/>
    <n v="157296000"/>
    <n v="190507441.54179427"/>
  </r>
  <r>
    <n v="4"/>
    <s v="Bogotá Humana"/>
    <x v="4"/>
    <n v="208"/>
    <s v="Caja de Vivienda Popular"/>
    <n v="2"/>
    <s v="Establecimientos públicos"/>
    <n v="96"/>
    <s v="Sector Hábitat"/>
    <s v="Informacion validada por la entidad"/>
    <n v="104256384000"/>
    <n v="126269053124.29341"/>
    <n v="3"/>
    <s v="Una Bogotá que defiende y fortalece lo público"/>
    <n v="31"/>
    <s v="Fortalecimiento de la función administrativa y desarrollo institucional"/>
    <n v="404"/>
    <s v="Fortalecimiento institucional para aumentar la eficiencia de la gestión"/>
    <n v="1136857000"/>
    <n v="1376892727.5256815"/>
  </r>
  <r>
    <n v="4"/>
    <s v="Bogotá Humana"/>
    <x v="4"/>
    <n v="211"/>
    <s v="Instituto Distrital de Recreación y Deporte"/>
    <n v="2"/>
    <s v="Establecimientos públicos"/>
    <n v="93"/>
    <s v="Sector Cultura, recreación y deporte"/>
    <s v="Informacion validada por la entidad"/>
    <n v="140670166000"/>
    <n v="170371232745.39401"/>
    <n v="1"/>
    <s v="Una ciudad que supera la segregación y la discriminación: el ser humano en el centro de las preocupaciones del desarrollo"/>
    <n v="3"/>
    <s v="Construcción de saberes. Educación incluyente, diversa y de calidad para disfrutar y aprender"/>
    <n v="928"/>
    <s v="Jornada Escolar 40 horas semanales"/>
    <n v="30191000000"/>
    <n v="36565520849.788361"/>
  </r>
  <r>
    <n v="4"/>
    <s v="Bogotá Humana"/>
    <x v="4"/>
    <n v="211"/>
    <s v="Instituto Distrital de Recreación y Deporte"/>
    <n v="2"/>
    <s v="Establecimientos públicos"/>
    <n v="93"/>
    <s v="Sector Cultura, recreación y deporte"/>
    <s v="Informacion validada por la entidad"/>
    <n v="140670166000"/>
    <n v="170371232745.39401"/>
    <n v="1"/>
    <s v="Una ciudad que supera la segregación y la discriminación: el ser humano en el centro de las preocupaciones del desarrollo"/>
    <n v="5"/>
    <s v="Lucha contra distintos tipos de discriminación y violencias por condición, situación, identidad, diferencia, diversidad o etapa del ciclo vital"/>
    <n v="847"/>
    <s v="Tiempo Libre Tiempo Activo"/>
    <n v="5129000000"/>
    <n v="6211935889.4559479"/>
  </r>
  <r>
    <n v="4"/>
    <s v="Bogotá Humana"/>
    <x v="4"/>
    <n v="211"/>
    <s v="Instituto Distrital de Recreación y Deporte"/>
    <n v="2"/>
    <s v="Establecimientos públicos"/>
    <n v="93"/>
    <s v="Sector Cultura, recreación y deporte"/>
    <s v="Informacion validada por la entidad"/>
    <n v="140670166000"/>
    <n v="170371232745.39401"/>
    <n v="1"/>
    <s v="Una ciudad que supera la segregación y la discriminación: el ser humano en el centro de las preocupaciones del desarrollo"/>
    <n v="8"/>
    <s v="Ejercicio de las libertades culturales y deportivas"/>
    <n v="708"/>
    <s v="Construcción y adecuación de parques y escenarios para la inclusión"/>
    <n v="31020501000"/>
    <n v="37570162501.619049"/>
  </r>
  <r>
    <n v="4"/>
    <s v="Bogotá Humana"/>
    <x v="4"/>
    <n v="211"/>
    <s v="Instituto Distrital de Recreación y Deporte"/>
    <n v="2"/>
    <s v="Establecimientos públicos"/>
    <n v="93"/>
    <s v="Sector Cultura, recreación y deporte"/>
    <s v="Informacion validada por la entidad"/>
    <n v="140670166000"/>
    <n v="170371232745.39401"/>
    <n v="1"/>
    <s v="Una ciudad que supera la segregación y la discriminación: el ser humano en el centro de las preocupaciones del desarrollo"/>
    <n v="8"/>
    <s v="Ejercicio de las libertades culturales y deportivas"/>
    <n v="814"/>
    <s v="Bogotá ParticipActiva"/>
    <n v="7175765000"/>
    <n v="8690854384.4417725"/>
  </r>
  <r>
    <n v="4"/>
    <s v="Bogotá Humana"/>
    <x v="4"/>
    <n v="211"/>
    <s v="Instituto Distrital de Recreación y Deporte"/>
    <n v="2"/>
    <s v="Establecimientos públicos"/>
    <n v="93"/>
    <s v="Sector Cultura, recreación y deporte"/>
    <s v="Informacion validada por la entidad"/>
    <n v="140670166000"/>
    <n v="170371232745.39401"/>
    <n v="1"/>
    <s v="Una ciudad que supera la segregación y la discriminación: el ser humano en el centro de las preocupaciones del desarrollo"/>
    <n v="8"/>
    <s v="Ejercicio de las libertades culturales y deportivas"/>
    <n v="816"/>
    <s v="Bogota Forjador de Campeones"/>
    <n v="10398000000"/>
    <n v="12593431346.960995"/>
  </r>
  <r>
    <n v="4"/>
    <s v="Bogotá Humana"/>
    <x v="4"/>
    <n v="211"/>
    <s v="Instituto Distrital de Recreación y Deporte"/>
    <n v="2"/>
    <s v="Establecimientos públicos"/>
    <n v="93"/>
    <s v="Sector Cultura, recreación y deporte"/>
    <s v="Informacion validada por la entidad"/>
    <n v="140670166000"/>
    <n v="170371232745.39401"/>
    <n v="1"/>
    <s v="Una ciudad que supera la segregación y la discriminación: el ser humano en el centro de las preocupaciones del desarrollo"/>
    <n v="8"/>
    <s v="Ejercicio de las libertades culturales y deportivas"/>
    <n v="842"/>
    <s v="Parques inclusivos: física, social , económica y ambientalmente"/>
    <n v="39822900000"/>
    <n v="48231098017.589256"/>
  </r>
  <r>
    <n v="4"/>
    <s v="Bogotá Humana"/>
    <x v="4"/>
    <n v="211"/>
    <s v="Instituto Distrital de Recreación y Deporte"/>
    <n v="2"/>
    <s v="Establecimientos públicos"/>
    <n v="93"/>
    <s v="Sector Cultura, recreación y deporte"/>
    <s v="Informacion validada por la entidad"/>
    <n v="140670166000"/>
    <n v="170371232745.39401"/>
    <n v="1"/>
    <s v="Una ciudad que supera la segregación y la discriminación: el ser humano en el centro de las preocupaciones del desarrollo"/>
    <n v="8"/>
    <s v="Ejercicio de las libertades culturales y deportivas"/>
    <n v="846"/>
    <s v="Acciones Metropolitanas para la convivencia"/>
    <n v="9914000000"/>
    <n v="12007239697.419821"/>
  </r>
  <r>
    <n v="4"/>
    <s v="Bogotá Humana"/>
    <x v="4"/>
    <n v="211"/>
    <s v="Instituto Distrital de Recreación y Deporte"/>
    <n v="2"/>
    <s v="Establecimientos públicos"/>
    <n v="93"/>
    <s v="Sector Cultura, recreación y deporte"/>
    <s v="Informacion validada por la entidad"/>
    <n v="140670166000"/>
    <n v="170371232745.39401"/>
    <n v="1"/>
    <s v="Una ciudad que supera la segregación y la discriminación: el ser humano en el centro de las preocupaciones del desarrollo"/>
    <n v="8"/>
    <s v="Ejercicio de las libertades culturales y deportivas"/>
    <n v="862"/>
    <s v="Bogotá es mi parche"/>
    <n v="120000000"/>
    <n v="145336772.61351407"/>
  </r>
  <r>
    <n v="4"/>
    <s v="Bogotá Humana"/>
    <x v="4"/>
    <n v="211"/>
    <s v="Instituto Distrital de Recreación y Deporte"/>
    <n v="2"/>
    <s v="Establecimientos públicos"/>
    <n v="93"/>
    <s v="Sector Cultura, recreación y deporte"/>
    <s v="Informacion validada por la entidad"/>
    <n v="140670166000"/>
    <n v="170371232745.39401"/>
    <n v="1"/>
    <s v="Una ciudad que supera la segregación y la discriminación: el ser humano en el centro de las preocupaciones del desarrollo"/>
    <n v="8"/>
    <s v="Ejercicio de las libertades culturales y deportivas"/>
    <n v="867"/>
    <s v="Corredores Vitales"/>
    <n v="400000000"/>
    <n v="484455908.71171361"/>
  </r>
  <r>
    <n v="4"/>
    <s v="Bogotá Humana"/>
    <x v="4"/>
    <n v="211"/>
    <s v="Instituto Distrital de Recreación y Deporte"/>
    <n v="2"/>
    <s v="Establecimientos públicos"/>
    <n v="93"/>
    <s v="Sector Cultura, recreación y deporte"/>
    <s v="Informacion validada por la entidad"/>
    <n v="140670166000"/>
    <n v="170371232745.39401"/>
    <n v="2"/>
    <s v="Un territorio que enfrenta el cambio climático y se ordena alrededor del agua"/>
    <n v="19"/>
    <s v="Movilidad Humana"/>
    <n v="845"/>
    <s v="Pedalea por Bogotá"/>
    <n v="2506000000"/>
    <n v="3035116268.0788856"/>
  </r>
  <r>
    <n v="4"/>
    <s v="Bogotá Humana"/>
    <x v="4"/>
    <n v="211"/>
    <s v="Instituto Distrital de Recreación y Deporte"/>
    <n v="2"/>
    <s v="Establecimientos públicos"/>
    <n v="93"/>
    <s v="Sector Cultura, recreación y deporte"/>
    <s v="Informacion validada por la entidad"/>
    <n v="140670166000"/>
    <n v="170371232745.39401"/>
    <n v="3"/>
    <s v="Una Bogotá que defiende y fortalece lo público"/>
    <n v="26"/>
    <s v="Transparencia, probidad, lucha contra la corrupción y control social efectivo e incluyente"/>
    <n v="949"/>
    <s v="Probidad y transparencia en el IDRD"/>
    <n v="100000000"/>
    <n v="121113977.1779284"/>
  </r>
  <r>
    <n v="4"/>
    <s v="Bogotá Humana"/>
    <x v="4"/>
    <n v="211"/>
    <s v="Instituto Distrital de Recreación y Deporte"/>
    <n v="2"/>
    <s v="Establecimientos públicos"/>
    <n v="93"/>
    <s v="Sector Cultura, recreación y deporte"/>
    <s v="Informacion validada por la entidad"/>
    <n v="140670166000"/>
    <n v="170371232745.39401"/>
    <n v="3"/>
    <s v="Una Bogotá que defiende y fortalece lo público"/>
    <n v="31"/>
    <s v="Fortalecimiento de la función administrativa y desarrollo institucional"/>
    <n v="818"/>
    <s v="Fortalecimiento Institucional"/>
    <n v="3893000000"/>
    <n v="4714967131.5367527"/>
  </r>
  <r>
    <n v="4"/>
    <s v="Bogotá Humana"/>
    <x v="4"/>
    <n v="213"/>
    <s v="Instituto Distrital del Patrimonio Cultural"/>
    <n v="2"/>
    <s v="Establecimientos públicos"/>
    <n v="93"/>
    <s v="Sector Cultura, recreación y deporte"/>
    <s v="Informacion validada por la entidad"/>
    <n v="16208696000"/>
    <n v="19630996374.279793"/>
    <n v="1"/>
    <s v="Una ciudad que supera la segregación y la discriminación: el ser humano en el centro de las preocupaciones del desarrollo"/>
    <n v="3"/>
    <s v="Construcción de saberes. Educación incluyente, diversa y de calidad para disfrutar y aprender"/>
    <n v="911"/>
    <s v="Jornada educativa única para la excelencia académica y la formación integral"/>
    <n v="893000000"/>
    <n v="1081547816.1989007"/>
  </r>
  <r>
    <n v="4"/>
    <s v="Bogotá Humana"/>
    <x v="4"/>
    <n v="213"/>
    <s v="Instituto Distrital del Patrimonio Cultural"/>
    <n v="2"/>
    <s v="Establecimientos públicos"/>
    <n v="93"/>
    <s v="Sector Cultura, recreación y deporte"/>
    <s v="Informacion validada por la entidad"/>
    <n v="16208696000"/>
    <n v="19630996374.279793"/>
    <n v="1"/>
    <s v="Una ciudad que supera la segregación y la discriminación: el ser humano en el centro de las preocupaciones del desarrollo"/>
    <n v="5"/>
    <s v="Lucha contra distintos tipos de discriminación y violencias por condición, situación, identidad, diferencia, diversidad o etapa del ciclo vital"/>
    <n v="439"/>
    <s v="Memoria Histórica y Patrimonio Cultural"/>
    <n v="125000000"/>
    <n v="151392471.4724105"/>
  </r>
  <r>
    <n v="4"/>
    <s v="Bogotá Humana"/>
    <x v="4"/>
    <n v="213"/>
    <s v="Instituto Distrital del Patrimonio Cultural"/>
    <n v="2"/>
    <s v="Establecimientos públicos"/>
    <n v="93"/>
    <s v="Sector Cultura, recreación y deporte"/>
    <s v="Informacion validada por la entidad"/>
    <n v="16208696000"/>
    <n v="19630996374.279793"/>
    <n v="1"/>
    <s v="Una ciudad que supera la segregación y la discriminación: el ser humano en el centro de las preocupaciones del desarrollo"/>
    <n v="8"/>
    <s v="Ejercicio de las libertades culturales y deportivas"/>
    <n v="498"/>
    <s v="Gestión e intervención del patrimonio cultural material del Distrito Capital"/>
    <n v="4282696000"/>
    <n v="5186943456.0400515"/>
  </r>
  <r>
    <n v="4"/>
    <s v="Bogotá Humana"/>
    <x v="4"/>
    <n v="213"/>
    <s v="Instituto Distrital del Patrimonio Cultural"/>
    <n v="2"/>
    <s v="Establecimientos públicos"/>
    <n v="93"/>
    <s v="Sector Cultura, recreación y deporte"/>
    <s v="Informacion validada por la entidad"/>
    <n v="16208696000"/>
    <n v="19630996374.279793"/>
    <n v="1"/>
    <s v="Una ciudad que supera la segregación y la discriminación: el ser humano en el centro de las preocupaciones del desarrollo"/>
    <n v="8"/>
    <s v="Ejercicio de las libertades culturales y deportivas"/>
    <n v="746"/>
    <s v="Circulación y divulgación de los valores del patrimonio cultural"/>
    <n v="2432000000"/>
    <n v="2945491924.9672189"/>
  </r>
  <r>
    <n v="4"/>
    <s v="Bogotá Humana"/>
    <x v="4"/>
    <n v="213"/>
    <s v="Instituto Distrital del Patrimonio Cultural"/>
    <n v="2"/>
    <s v="Establecimientos públicos"/>
    <n v="93"/>
    <s v="Sector Cultura, recreación y deporte"/>
    <s v="Informacion validada por la entidad"/>
    <n v="16208696000"/>
    <n v="19630996374.279793"/>
    <n v="1"/>
    <s v="Una ciudad que supera la segregación y la discriminación: el ser humano en el centro de las preocupaciones del desarrollo"/>
    <n v="16"/>
    <s v="Revitalización del centro ampliado"/>
    <n v="440"/>
    <s v="Revitalización del Centro Tradicional y de sectores e inmuebles de interés cultural en el Distrito Capital"/>
    <n v="8118000000"/>
    <n v="9832032667.3042278"/>
  </r>
  <r>
    <n v="4"/>
    <s v="Bogotá Humana"/>
    <x v="4"/>
    <n v="213"/>
    <s v="Instituto Distrital del Patrimonio Cultural"/>
    <n v="2"/>
    <s v="Establecimientos públicos"/>
    <n v="93"/>
    <s v="Sector Cultura, recreación y deporte"/>
    <s v="Informacion validada por la entidad"/>
    <n v="16208696000"/>
    <n v="19630996374.279793"/>
    <n v="3"/>
    <s v="Una Bogotá que defiende y fortalece lo público"/>
    <n v="26"/>
    <s v="Transparencia, probidad, lucha contra la corrupción y control social efectivo e incluyente"/>
    <n v="942"/>
    <s v="TRANSPARENCIA EN LA GESTION INSTITUCIONAL"/>
    <n v="94000000"/>
    <n v="113847138.54725268"/>
  </r>
  <r>
    <n v="4"/>
    <s v="Bogotá Humana"/>
    <x v="4"/>
    <n v="213"/>
    <s v="Instituto Distrital del Patrimonio Cultural"/>
    <n v="2"/>
    <s v="Establecimientos públicos"/>
    <n v="93"/>
    <s v="Sector Cultura, recreación y deporte"/>
    <s v="Informacion validada por la entidad"/>
    <n v="16208696000"/>
    <n v="19630996374.279793"/>
    <n v="3"/>
    <s v="Una Bogotá que defiende y fortalece lo público"/>
    <n v="31"/>
    <s v="Fortalecimiento de la función administrativa y desarrollo institucional"/>
    <n v="733"/>
    <s v="Fortalecimiento y Mejoramiento de la Gestión Institucional"/>
    <n v="264000000"/>
    <n v="319740899.74973089"/>
  </r>
  <r>
    <n v="4"/>
    <s v="Bogotá Humana"/>
    <x v="4"/>
    <n v="214"/>
    <s v="Instituto Distrital para la Protección de la Niñez y la Juventud"/>
    <n v="2"/>
    <s v="Establecimientos públicos"/>
    <n v="92"/>
    <s v="Sector Integración social"/>
    <s v="Informacion validada por la entidad"/>
    <n v="56733000000"/>
    <n v="68711592672.354111"/>
    <n v="1"/>
    <s v="Una ciudad que supera la segregación y la discriminación: el ser humano en el centro de las preocupaciones del desarrollo"/>
    <n v="5"/>
    <s v="Lucha contra distintos tipos de discriminación y violencias por condición, situación, identidad, diferencia, diversidad o etapa del ciclo vital"/>
    <n v="640"/>
    <s v="Modernización y fortalecimiento de las tecnologías de información y comunicaciones TIC"/>
    <n v="1000428000"/>
    <n v="1211658139.6016054"/>
  </r>
  <r>
    <n v="4"/>
    <s v="Bogotá Humana"/>
    <x v="4"/>
    <n v="214"/>
    <s v="Instituto Distrital para la Protección de la Niñez y la Juventud"/>
    <n v="2"/>
    <s v="Establecimientos públicos"/>
    <n v="92"/>
    <s v="Sector Integración social"/>
    <s v="Informacion validada por la entidad"/>
    <n v="56733000000"/>
    <n v="68711592672.354111"/>
    <n v="1"/>
    <s v="Una ciudad que supera la segregación y la discriminación: el ser humano en el centro de las preocupaciones del desarrollo"/>
    <n v="5"/>
    <s v="Lucha contra distintos tipos de discriminación y violencias por condición, situación, identidad, diferencia, diversidad o etapa del ciclo vital"/>
    <n v="722"/>
    <s v="Protección, Prevención y Atención Integral a Niños, Niñas, Adolescentes y Jóvenes en Situación de Vida de y en Calle y Pandilleros en condición de Fragilidad Social"/>
    <n v="25001431000"/>
    <n v="30280227435.495514"/>
  </r>
  <r>
    <n v="4"/>
    <s v="Bogotá Humana"/>
    <x v="4"/>
    <n v="214"/>
    <s v="Instituto Distrital para la Protección de la Niñez y la Juventud"/>
    <n v="2"/>
    <s v="Establecimientos públicos"/>
    <n v="92"/>
    <s v="Sector Integración social"/>
    <s v="Informacion validada por la entidad"/>
    <n v="56733000000"/>
    <n v="68711592672.354111"/>
    <n v="1"/>
    <s v="Una ciudad que supera la segregación y la discriminación: el ser humano en el centro de las preocupaciones del desarrollo"/>
    <n v="5"/>
    <s v="Lucha contra distintos tipos de discriminación y violencias por condición, situación, identidad, diferencia, diversidad o etapa del ciclo vital"/>
    <n v="724"/>
    <s v="Generación de Ingresos y Oportunidades como Herramienta de Recuperación para Beneficiarios en Fragilidad Social"/>
    <n v="11503000000"/>
    <n v="13931740794.777105"/>
  </r>
  <r>
    <n v="4"/>
    <s v="Bogotá Humana"/>
    <x v="4"/>
    <n v="214"/>
    <s v="Instituto Distrital para la Protección de la Niñez y la Juventud"/>
    <n v="2"/>
    <s v="Establecimientos públicos"/>
    <n v="92"/>
    <s v="Sector Integración social"/>
    <s v="Informacion validada por la entidad"/>
    <n v="56733000000"/>
    <n v="68711592672.354111"/>
    <n v="1"/>
    <s v="Una ciudad que supera la segregación y la discriminación: el ser humano en el centro de las preocupaciones del desarrollo"/>
    <n v="5"/>
    <s v="Lucha contra distintos tipos de discriminación y violencias por condición, situación, identidad, diferencia, diversidad o etapa del ciclo vital"/>
    <n v="4006"/>
    <s v="Fortalecimiento de la infraestructura física de las unidades educativas y las dependencias"/>
    <n v="6918141000"/>
    <n v="8378835711.8769083"/>
  </r>
  <r>
    <n v="4"/>
    <s v="Bogotá Humana"/>
    <x v="4"/>
    <n v="214"/>
    <s v="Instituto Distrital para la Protección de la Niñez y la Juventud"/>
    <n v="2"/>
    <s v="Establecimientos públicos"/>
    <n v="92"/>
    <s v="Sector Integración social"/>
    <s v="Informacion validada por la entidad"/>
    <n v="56733000000"/>
    <n v="68711592672.354111"/>
    <n v="1"/>
    <s v="Una ciudad que supera la segregación y la discriminación: el ser humano en el centro de las preocupaciones del desarrollo"/>
    <n v="5"/>
    <s v="Lucha contra distintos tipos de discriminación y violencias por condición, situación, identidad, diferencia, diversidad o etapa del ciclo vital"/>
    <n v="7243"/>
    <s v="Servicios de apoyo operativo y de seguridad a las unidades educativas y dependencias"/>
    <n v="12310000000"/>
    <n v="14909130590.602985"/>
  </r>
  <r>
    <n v="4"/>
    <s v="Bogotá Humana"/>
    <x v="4"/>
    <n v="215"/>
    <s v="Fundación Gilberto Alzate Avendaño"/>
    <n v="2"/>
    <s v="Establecimientos públicos"/>
    <n v="93"/>
    <s v="Sector Cultura, recreación y deporte"/>
    <s v="Informacion validada por la entidad"/>
    <n v="4900000000"/>
    <n v="5934584881.7184916"/>
    <n v="1"/>
    <s v="Una ciudad que supera la segregación y la discriminación: el ser humano en el centro de las preocupaciones del desarrollo"/>
    <n v="3"/>
    <s v="Construcción de saberes. Educación incluyente, diversa y de calidad para disfrutar y aprender"/>
    <n v="910"/>
    <s v="Educación desde el arte"/>
    <n v="2000000000"/>
    <n v="2422279543.558568"/>
  </r>
  <r>
    <n v="4"/>
    <s v="Bogotá Humana"/>
    <x v="4"/>
    <n v="215"/>
    <s v="Fundación Gilberto Alzate Avendaño"/>
    <n v="2"/>
    <s v="Establecimientos públicos"/>
    <n v="93"/>
    <s v="Sector Cultura, recreación y deporte"/>
    <s v="Informacion validada por la entidad"/>
    <n v="4900000000"/>
    <n v="5934584881.7184916"/>
    <n v="1"/>
    <s v="Una ciudad que supera la segregación y la discriminación: el ser humano en el centro de las preocupaciones del desarrollo"/>
    <n v="5"/>
    <s v="Lucha contra distintos tipos de discriminación y violencias por condición, situación, identidad, diferencia, diversidad o etapa del ciclo vital"/>
    <n v="912"/>
    <s v="Culturas en la diversidad"/>
    <n v="95000000"/>
    <n v="115058278.31903198"/>
  </r>
  <r>
    <n v="4"/>
    <s v="Bogotá Humana"/>
    <x v="4"/>
    <n v="215"/>
    <s v="Fundación Gilberto Alzate Avendaño"/>
    <n v="2"/>
    <s v="Establecimientos públicos"/>
    <n v="93"/>
    <s v="Sector Cultura, recreación y deporte"/>
    <s v="Informacion validada por la entidad"/>
    <n v="4900000000"/>
    <n v="5934584881.7184916"/>
    <n v="1"/>
    <s v="Una ciudad que supera la segregación y la discriminación: el ser humano en el centro de las preocupaciones del desarrollo"/>
    <n v="8"/>
    <s v="Ejercicio de las libertades culturales y deportivas"/>
    <n v="477"/>
    <s v="Formación para la democracia"/>
    <n v="200000000"/>
    <n v="242227954.35585681"/>
  </r>
  <r>
    <n v="4"/>
    <s v="Bogotá Humana"/>
    <x v="4"/>
    <n v="215"/>
    <s v="Fundación Gilberto Alzate Avendaño"/>
    <n v="2"/>
    <s v="Establecimientos públicos"/>
    <n v="93"/>
    <s v="Sector Cultura, recreación y deporte"/>
    <s v="Informacion validada por la entidad"/>
    <n v="4900000000"/>
    <n v="5934584881.7184916"/>
    <n v="1"/>
    <s v="Una ciudad que supera la segregación y la discriminación: el ser humano en el centro de las preocupaciones del desarrollo"/>
    <n v="8"/>
    <s v="Ejercicio de las libertades culturales y deportivas"/>
    <n v="656"/>
    <s v="Realización de actividades artísticas y culturales"/>
    <n v="2140000000"/>
    <n v="2591839111.6076679"/>
  </r>
  <r>
    <n v="4"/>
    <s v="Bogotá Humana"/>
    <x v="4"/>
    <n v="215"/>
    <s v="Fundación Gilberto Alzate Avendaño"/>
    <n v="2"/>
    <s v="Establecimientos públicos"/>
    <n v="93"/>
    <s v="Sector Cultura, recreación y deporte"/>
    <s v="Informacion validada por la entidad"/>
    <n v="4900000000"/>
    <n v="5934584881.7184916"/>
    <n v="3"/>
    <s v="Una Bogotá que defiende y fortalece lo público"/>
    <n v="31"/>
    <s v="Fortalecimiento de la función administrativa y desarrollo institucional"/>
    <n v="475"/>
    <s v="Fortalecimiento institucional"/>
    <n v="60000000"/>
    <n v="72668386.306757033"/>
  </r>
  <r>
    <n v="4"/>
    <s v="Bogotá Humana"/>
    <x v="4"/>
    <n v="215"/>
    <s v="Fundación Gilberto Alzate Avendaño"/>
    <n v="2"/>
    <s v="Establecimientos públicos"/>
    <n v="93"/>
    <s v="Sector Cultura, recreación y deporte"/>
    <s v="Informacion validada por la entidad"/>
    <n v="4900000000"/>
    <n v="5934584881.7184916"/>
    <n v="3"/>
    <s v="Una Bogotá que defiende y fortalece lo público"/>
    <n v="31"/>
    <s v="Fortalecimiento de la función administrativa y desarrollo institucional"/>
    <n v="7032"/>
    <s v="Dotación, adecuación y mantenimiento de la infraestructura física, técnica e informática"/>
    <n v="405000000"/>
    <n v="490511607.57061005"/>
  </r>
  <r>
    <n v="4"/>
    <s v="Bogotá Humana"/>
    <x v="4"/>
    <n v="216"/>
    <s v="Orquesta Filarmónica de Bogotá"/>
    <n v="2"/>
    <s v="Establecimientos públicos"/>
    <n v="93"/>
    <s v="Sector Cultura, recreación y deporte"/>
    <s v="Informacion validada por la entidad"/>
    <n v="11614000000"/>
    <n v="14066177309.444603"/>
    <n v="1"/>
    <s v="Una ciudad que supera la segregación y la discriminación: el ser humano en el centro de las preocupaciones del desarrollo"/>
    <n v="3"/>
    <s v="Construcción de saberes. Educación incluyente, diversa y de calidad para disfrutar y aprender"/>
    <n v="919"/>
    <s v="Músicas de la OFB para la jornada única"/>
    <n v="5520000000"/>
    <n v="6685491540.2216473"/>
  </r>
  <r>
    <n v="4"/>
    <s v="Bogotá Humana"/>
    <x v="4"/>
    <n v="216"/>
    <s v="Orquesta Filarmónica de Bogotá"/>
    <n v="2"/>
    <s v="Establecimientos públicos"/>
    <n v="93"/>
    <s v="Sector Cultura, recreación y deporte"/>
    <s v="Informacion validada por la entidad"/>
    <n v="11614000000"/>
    <n v="14066177309.444603"/>
    <n v="1"/>
    <s v="Una ciudad que supera la segregación y la discriminación: el ser humano en el centro de las preocupaciones del desarrollo"/>
    <n v="5"/>
    <s v="Lucha contra distintos tipos de discriminación y violencias por condición, situación, identidad, diferencia, diversidad o etapa del ciclo vital"/>
    <n v="920"/>
    <s v="Música sinfónica para todos y todas"/>
    <n v="303694000"/>
    <n v="367815881.85073787"/>
  </r>
  <r>
    <n v="4"/>
    <s v="Bogotá Humana"/>
    <x v="4"/>
    <n v="216"/>
    <s v="Orquesta Filarmónica de Bogotá"/>
    <n v="2"/>
    <s v="Establecimientos públicos"/>
    <n v="93"/>
    <s v="Sector Cultura, recreación y deporte"/>
    <s v="Informacion validada por la entidad"/>
    <n v="11614000000"/>
    <n v="14066177309.444603"/>
    <n v="1"/>
    <s v="Una ciudad que supera la segregación y la discriminación: el ser humano en el centro de las preocupaciones del desarrollo"/>
    <n v="8"/>
    <s v="Ejercicio de las libertades culturales y deportivas"/>
    <n v="450"/>
    <s v="Mantenimiento y sostenimiento de la infraestructura cultural pública"/>
    <n v="70240000"/>
    <n v="85070457.569776922"/>
  </r>
  <r>
    <n v="4"/>
    <s v="Bogotá Humana"/>
    <x v="4"/>
    <n v="216"/>
    <s v="Orquesta Filarmónica de Bogotá"/>
    <n v="2"/>
    <s v="Establecimientos públicos"/>
    <n v="93"/>
    <s v="Sector Cultura, recreación y deporte"/>
    <s v="Informacion validada por la entidad"/>
    <n v="11614000000"/>
    <n v="14066177309.444603"/>
    <n v="1"/>
    <s v="Una ciudad que supera la segregación y la discriminación: el ser humano en el centro de las preocupaciones del desarrollo"/>
    <n v="8"/>
    <s v="Ejercicio de las libertades culturales y deportivas"/>
    <n v="513"/>
    <s v="Fomento de la música sinfónica"/>
    <n v="5230306000"/>
    <n v="6334631615.1758204"/>
  </r>
  <r>
    <n v="4"/>
    <s v="Bogotá Humana"/>
    <x v="4"/>
    <n v="216"/>
    <s v="Orquesta Filarmónica de Bogotá"/>
    <n v="2"/>
    <s v="Establecimientos públicos"/>
    <n v="93"/>
    <s v="Sector Cultura, recreación y deporte"/>
    <s v="Informacion validada por la entidad"/>
    <n v="11614000000"/>
    <n v="14066177309.444603"/>
    <n v="3"/>
    <s v="Una Bogotá que defiende y fortalece lo público"/>
    <n v="26"/>
    <s v="Transparencia, probidad, lucha contra la corrupción y control social efectivo e incluyente"/>
    <n v="952"/>
    <s v="Transparencia en la OFB"/>
    <n v="20000000"/>
    <n v="24222795.435585678"/>
  </r>
  <r>
    <n v="4"/>
    <s v="Bogotá Humana"/>
    <x v="4"/>
    <n v="216"/>
    <s v="Orquesta Filarmónica de Bogotá"/>
    <n v="2"/>
    <s v="Establecimientos públicos"/>
    <n v="93"/>
    <s v="Sector Cultura, recreación y deporte"/>
    <s v="Informacion validada por la entidad"/>
    <n v="11614000000"/>
    <n v="14066177309.444603"/>
    <n v="3"/>
    <s v="Una Bogotá que defiende y fortalece lo público"/>
    <n v="31"/>
    <s v="Fortalecimiento de la función administrativa y desarrollo institucional"/>
    <n v="518"/>
    <s v="Fortalecimiento institucional"/>
    <n v="469760000"/>
    <n v="568945019.19103634"/>
  </r>
  <r>
    <n v="4"/>
    <s v="Bogotá Humana"/>
    <x v="4"/>
    <n v="217"/>
    <s v="Fondo de Vigilancia y Seguridad"/>
    <n v="2"/>
    <s v="Establecimientos públicos"/>
    <n v="86"/>
    <s v="Sector Gobierno, seguridad y convivencia"/>
    <s v="Informacion validada por la entidad"/>
    <n v="140410000000"/>
    <n v="170056135355.52924"/>
    <n v="3"/>
    <s v="Una Bogotá que defiende y fortalece lo público"/>
    <n v="26"/>
    <s v="Transparencia, probidad, lucha contra la corrupción y control social efectivo e incluyente"/>
    <n v="937"/>
    <s v="Fortalecimiento de la gestión ética institucional y lucha contra la corrupción"/>
    <n v="30000000"/>
    <n v="36334193.153378516"/>
  </r>
  <r>
    <n v="4"/>
    <s v="Bogotá Humana"/>
    <x v="4"/>
    <n v="217"/>
    <s v="Fondo de Vigilancia y Seguridad"/>
    <n v="2"/>
    <s v="Establecimientos públicos"/>
    <n v="86"/>
    <s v="Sector Gobierno, seguridad y convivencia"/>
    <s v="Informacion validada por la entidad"/>
    <n v="140410000000"/>
    <n v="170056135355.52924"/>
    <n v="3"/>
    <s v="Una Bogotá que defiende y fortalece lo público"/>
    <n v="27"/>
    <s v="Territorios de vida y paz con prevención del delito"/>
    <n v="685"/>
    <s v="Implementación de acciones articuladas para la construcción de territorios paz con seguridad ciudadana."/>
    <n v="5555766000"/>
    <n v="6728809165.2991066"/>
  </r>
  <r>
    <n v="4"/>
    <s v="Bogotá Humana"/>
    <x v="4"/>
    <n v="217"/>
    <s v="Fondo de Vigilancia y Seguridad"/>
    <n v="2"/>
    <s v="Establecimientos públicos"/>
    <n v="86"/>
    <s v="Sector Gobierno, seguridad y convivencia"/>
    <s v="Informacion validada por la entidad"/>
    <n v="140410000000"/>
    <n v="170056135355.52924"/>
    <n v="3"/>
    <s v="Una Bogotá que defiende y fortalece lo público"/>
    <n v="28"/>
    <s v="Fortalecimiento de la seguridad ciudadana"/>
    <n v="383"/>
    <s v="Número Único de Seguridad y Emergencias (NUSE 123)"/>
    <n v="22463186000"/>
    <n v="27206057965.475609"/>
  </r>
  <r>
    <n v="4"/>
    <s v="Bogotá Humana"/>
    <x v="4"/>
    <n v="217"/>
    <s v="Fondo de Vigilancia y Seguridad"/>
    <n v="2"/>
    <s v="Establecimientos públicos"/>
    <n v="86"/>
    <s v="Sector Gobierno, seguridad y convivencia"/>
    <s v="Informacion validada por la entidad"/>
    <n v="140410000000"/>
    <n v="170056135355.52924"/>
    <n v="3"/>
    <s v="Una Bogotá que defiende y fortalece lo público"/>
    <n v="28"/>
    <s v="Fortalecimiento de la seguridad ciudadana"/>
    <n v="681"/>
    <s v="Fortalecimiento integral de equipamientos para la seguridad, la defensa y justicia de la ciudad"/>
    <n v="21954391000"/>
    <n v="26589836105.293163"/>
  </r>
  <r>
    <n v="4"/>
    <s v="Bogotá Humana"/>
    <x v="4"/>
    <n v="217"/>
    <s v="Fondo de Vigilancia y Seguridad"/>
    <n v="2"/>
    <s v="Establecimientos públicos"/>
    <n v="86"/>
    <s v="Sector Gobierno, seguridad y convivencia"/>
    <s v="Informacion validada por la entidad"/>
    <n v="140410000000"/>
    <n v="170056135355.52924"/>
    <n v="3"/>
    <s v="Una Bogotá que defiende y fortalece lo público"/>
    <n v="28"/>
    <s v="Fortalecimiento de la seguridad ciudadana"/>
    <n v="682"/>
    <s v="Adquisición y dotación de bienes y servicios para el fortalecimiento integral de la seguridad, defensa y justicia en la ciudad"/>
    <n v="79788050000"/>
    <n v="96634480667.714111"/>
  </r>
  <r>
    <n v="4"/>
    <s v="Bogotá Humana"/>
    <x v="4"/>
    <n v="217"/>
    <s v="Fondo de Vigilancia y Seguridad"/>
    <n v="2"/>
    <s v="Establecimientos públicos"/>
    <n v="86"/>
    <s v="Sector Gobierno, seguridad y convivencia"/>
    <s v="Informacion validada por la entidad"/>
    <n v="140410000000"/>
    <n v="170056135355.52924"/>
    <n v="3"/>
    <s v="Una Bogotá que defiende y fortalece lo público"/>
    <n v="28"/>
    <s v="Fortalecimiento de la seguridad ciudadana"/>
    <n v="683"/>
    <s v="Apoyo logístico especializado destinado a la seguridad, defensa y justicia"/>
    <n v="6380205000"/>
    <n v="7727320027.6050463"/>
  </r>
  <r>
    <n v="4"/>
    <s v="Bogotá Humana"/>
    <x v="4"/>
    <n v="217"/>
    <s v="Fondo de Vigilancia y Seguridad"/>
    <n v="2"/>
    <s v="Establecimientos públicos"/>
    <n v="86"/>
    <s v="Sector Gobierno, seguridad y convivencia"/>
    <s v="Informacion validada por la entidad"/>
    <n v="140410000000"/>
    <n v="170056135355.52924"/>
    <n v="3"/>
    <s v="Una Bogotá que defiende y fortalece lo público"/>
    <n v="31"/>
    <s v="Fortalecimiento de la función administrativa y desarrollo institucional"/>
    <n v="684"/>
    <s v="Desarrollo y fortalecimiento institucional del FVS"/>
    <n v="4238402000"/>
    <n v="5133297230.9888601"/>
  </r>
  <r>
    <n v="4"/>
    <s v="Bogotá Humana"/>
    <x v="4"/>
    <n v="218"/>
    <s v="Jardín Botánico José Celestino Mutis"/>
    <n v="2"/>
    <s v="Establecimientos públicos"/>
    <n v="94"/>
    <s v="Sector Ambiente"/>
    <s v="Informacion validada por la entidad"/>
    <n v="20881063000"/>
    <n v="25289885876.32885"/>
    <n v="2"/>
    <s v="Un territorio que enfrenta el cambio climático y se ordena alrededor del agua"/>
    <n v="17"/>
    <s v="Recuperación, rehabilitación y restauración de la estructura ecológica principal y de los espacios del agua"/>
    <n v="863"/>
    <s v="Intervención territorial para el mejoramiento de la cobertura vegetal del Distrito Capital"/>
    <n v="8000000000"/>
    <n v="9689118174.234272"/>
  </r>
  <r>
    <n v="4"/>
    <s v="Bogotá Humana"/>
    <x v="4"/>
    <n v="218"/>
    <s v="Jardín Botánico José Celestino Mutis"/>
    <n v="2"/>
    <s v="Establecimientos públicos"/>
    <n v="94"/>
    <s v="Sector Ambiente"/>
    <s v="Informacion validada por la entidad"/>
    <n v="20881063000"/>
    <n v="25289885876.32885"/>
    <n v="2"/>
    <s v="Un territorio que enfrenta el cambio climático y se ordena alrededor del agua"/>
    <n v="17"/>
    <s v="Recuperación, rehabilitación y restauración de la estructura ecológica principal y de los espacios del agua"/>
    <n v="864"/>
    <s v="Investigación y conservación de la flora y ecosistemas de la Región Capital como estrategia de adaptación al cambio climático"/>
    <n v="6094000000"/>
    <n v="7380685769.2229567"/>
  </r>
  <r>
    <n v="4"/>
    <s v="Bogotá Humana"/>
    <x v="4"/>
    <n v="218"/>
    <s v="Jardín Botánico José Celestino Mutis"/>
    <n v="2"/>
    <s v="Establecimientos públicos"/>
    <n v="94"/>
    <s v="Sector Ambiente"/>
    <s v="Informacion validada por la entidad"/>
    <n v="20881063000"/>
    <n v="25289885876.32885"/>
    <n v="2"/>
    <s v="Un territorio que enfrenta el cambio climático y se ordena alrededor del agua"/>
    <n v="17"/>
    <s v="Recuperación, rehabilitación y restauración de la estructura ecológica principal y de los espacios del agua"/>
    <n v="865"/>
    <s v="Armonización de las relaciones ecosistema-cultura para disminuir la vulnerabilidad de la Región Capital frente a los efectos del cambio climático"/>
    <n v="3800000000"/>
    <n v="4602331132.7612791"/>
  </r>
  <r>
    <n v="4"/>
    <s v="Bogotá Humana"/>
    <x v="4"/>
    <n v="218"/>
    <s v="Jardín Botánico José Celestino Mutis"/>
    <n v="2"/>
    <s v="Establecimientos públicos"/>
    <n v="94"/>
    <s v="Sector Ambiente"/>
    <s v="Informacion validada por la entidad"/>
    <n v="20881063000"/>
    <n v="25289885876.32885"/>
    <n v="3"/>
    <s v="Una Bogotá que defiende y fortalece lo público"/>
    <n v="31"/>
    <s v="Fortalecimiento de la función administrativa y desarrollo institucional"/>
    <n v="866"/>
    <s v="Modernización y Fortalecimiento Institucional"/>
    <n v="2987063000"/>
    <n v="3617750800.1103435"/>
  </r>
  <r>
    <n v="4"/>
    <s v="Bogotá Humana"/>
    <x v="4"/>
    <n v="219"/>
    <s v="Instituto para la Investigación Educativa y el Desarrollo Pedagógico"/>
    <n v="2"/>
    <s v="Establecimientos públicos"/>
    <n v="90"/>
    <s v="Sector Educación"/>
    <s v="Informacion validada por la entidad"/>
    <n v="5620000000"/>
    <n v="6806605517.3995762"/>
    <n v="1"/>
    <s v="Una ciudad que supera la segregación y la discriminación: el ser humano en el centro de las preocupaciones del desarrollo"/>
    <n v="3"/>
    <s v="Construcción de saberes. Educación incluyente, diversa y de calidad para disfrutar y aprender"/>
    <n v="702"/>
    <s v="Investigación e innovación para la construcción de conocimiento educativo y pedagógico"/>
    <n v="5082000000"/>
    <n v="6155012320.1823215"/>
  </r>
  <r>
    <n v="4"/>
    <s v="Bogotá Humana"/>
    <x v="4"/>
    <n v="219"/>
    <s v="Instituto para la Investigación Educativa y el Desarrollo Pedagógico"/>
    <n v="2"/>
    <s v="Establecimientos públicos"/>
    <n v="90"/>
    <s v="Sector Educación"/>
    <s v="Informacion validada por la entidad"/>
    <n v="5620000000"/>
    <n v="6806605517.3995762"/>
    <n v="3"/>
    <s v="Una Bogotá que defiende y fortalece lo público"/>
    <n v="31"/>
    <s v="Fortalecimiento de la función administrativa y desarrollo institucional"/>
    <n v="907"/>
    <s v="Fortalecimiento institucional"/>
    <n v="538000000"/>
    <n v="651593197.21725476"/>
  </r>
  <r>
    <n v="4"/>
    <s v="Bogotá Humana"/>
    <x v="4"/>
    <n v="220"/>
    <s v="Instituto Distrital de la Participación y Acción Comunal"/>
    <n v="2"/>
    <s v="Establecimientos públicos"/>
    <n v="86"/>
    <s v="Sector Gobierno, seguridad y convivencia"/>
    <s v="Informacion validada por la entidad"/>
    <n v="13181000000"/>
    <n v="15964033331.822742"/>
    <n v="3"/>
    <s v="Una Bogotá que defiende y fortalece lo público"/>
    <n v="24"/>
    <s v="Bogotá Humana: participa y decide"/>
    <n v="446"/>
    <s v="Bogotá una casa de igualdad de oportunidades"/>
    <n v="1500000000"/>
    <n v="1816709657.6689258"/>
  </r>
  <r>
    <n v="4"/>
    <s v="Bogotá Humana"/>
    <x v="4"/>
    <n v="220"/>
    <s v="Instituto Distrital de la Participación y Acción Comunal"/>
    <n v="2"/>
    <s v="Establecimientos públicos"/>
    <n v="86"/>
    <s v="Sector Gobierno, seguridad y convivencia"/>
    <s v="Informacion validada por la entidad"/>
    <n v="13181000000"/>
    <n v="15964033331.822742"/>
    <n v="3"/>
    <s v="Una Bogotá que defiende y fortalece lo público"/>
    <n v="24"/>
    <s v="Bogotá Humana: participa y decide"/>
    <n v="853"/>
    <s v="Revitalización de la organización comunal"/>
    <n v="3500000000"/>
    <n v="4238989201.2274938"/>
  </r>
  <r>
    <n v="4"/>
    <s v="Bogotá Humana"/>
    <x v="4"/>
    <n v="220"/>
    <s v="Instituto Distrital de la Participación y Acción Comunal"/>
    <n v="2"/>
    <s v="Establecimientos públicos"/>
    <n v="86"/>
    <s v="Sector Gobierno, seguridad y convivencia"/>
    <s v="Informacion validada por la entidad"/>
    <n v="13181000000"/>
    <n v="15964033331.822742"/>
    <n v="3"/>
    <s v="Una Bogotá que defiende y fortalece lo público"/>
    <n v="24"/>
    <s v="Bogotá Humana: participa y decide"/>
    <n v="857"/>
    <s v="Comunicación pública para la movilización"/>
    <n v="1081000000"/>
    <n v="1309242093.2934058"/>
  </r>
  <r>
    <n v="4"/>
    <s v="Bogotá Humana"/>
    <x v="4"/>
    <n v="220"/>
    <s v="Instituto Distrital de la Participación y Acción Comunal"/>
    <n v="2"/>
    <s v="Establecimientos públicos"/>
    <n v="86"/>
    <s v="Sector Gobierno, seguridad y convivencia"/>
    <s v="Informacion validada por la entidad"/>
    <n v="13181000000"/>
    <n v="15964033331.822742"/>
    <n v="3"/>
    <s v="Una Bogotá que defiende y fortalece lo público"/>
    <n v="24"/>
    <s v="Bogotá Humana: participa y decide"/>
    <n v="870"/>
    <s v="Planeación y presupuestación participativa para la superación de la segregación y las discriminaciones."/>
    <n v="5900000000"/>
    <n v="7145724653.4977751"/>
  </r>
  <r>
    <n v="4"/>
    <s v="Bogotá Humana"/>
    <x v="4"/>
    <n v="220"/>
    <s v="Instituto Distrital de la Participación y Acción Comunal"/>
    <n v="2"/>
    <s v="Establecimientos públicos"/>
    <n v="86"/>
    <s v="Sector Gobierno, seguridad y convivencia"/>
    <s v="Informacion validada por la entidad"/>
    <n v="13181000000"/>
    <n v="15964033331.822742"/>
    <n v="3"/>
    <s v="Una Bogotá que defiende y fortalece lo público"/>
    <n v="31"/>
    <s v="Fortalecimiento de la función administrativa y desarrollo institucional"/>
    <n v="873"/>
    <s v="Gestión Estratégica y Fortalecimiento Institucional"/>
    <n v="1200000000"/>
    <n v="1453367726.1351407"/>
  </r>
  <r>
    <n v="4"/>
    <s v="Bogotá Humana"/>
    <x v="4"/>
    <n v="221"/>
    <s v="Instituto Distrital de Turismo"/>
    <n v="2"/>
    <s v="Establecimientos públicos"/>
    <n v="89"/>
    <s v="Sector Desarrollo económico, industria y turismo"/>
    <s v="Informacion validada por la entidad"/>
    <n v="7570000000"/>
    <n v="9168328072.3691807"/>
    <n v="1"/>
    <s v="Una ciudad que supera la segregación y la discriminación: el ser humano en el centro de las preocupaciones del desarrollo"/>
    <n v="12"/>
    <s v="Apoyo a la economía popular, emprendimiento y productividad"/>
    <n v="731"/>
    <s v="Desarrollo turístico social y productivo de Bogotá"/>
    <n v="3429000000"/>
    <n v="4152998277.4311647"/>
  </r>
  <r>
    <n v="4"/>
    <s v="Bogotá Humana"/>
    <x v="4"/>
    <n v="221"/>
    <s v="Instituto Distrital de Turismo"/>
    <n v="2"/>
    <s v="Establecimientos públicos"/>
    <n v="89"/>
    <s v="Sector Desarrollo económico, industria y turismo"/>
    <s v="Informacion validada por la entidad"/>
    <n v="7570000000"/>
    <n v="9168328072.3691807"/>
    <n v="1"/>
    <s v="Una ciudad que supera la segregación y la discriminación: el ser humano en el centro de las preocupaciones del desarrollo"/>
    <n v="12"/>
    <s v="Apoyo a la economía popular, emprendimiento y productividad"/>
    <n v="740"/>
    <s v="Bogotá ciudad turística para el disfrute de todos"/>
    <n v="3257000000"/>
    <n v="3944682236.6851282"/>
  </r>
  <r>
    <n v="4"/>
    <s v="Bogotá Humana"/>
    <x v="4"/>
    <n v="221"/>
    <s v="Instituto Distrital de Turismo"/>
    <n v="2"/>
    <s v="Establecimientos públicos"/>
    <n v="89"/>
    <s v="Sector Desarrollo económico, industria y turismo"/>
    <s v="Informacion validada por la entidad"/>
    <n v="7570000000"/>
    <n v="9168328072.3691807"/>
    <n v="3"/>
    <s v="Una Bogotá que defiende y fortalece lo público"/>
    <n v="31"/>
    <s v="Fortalecimiento de la función administrativa y desarrollo institucional"/>
    <n v="712"/>
    <s v="Sistemas de mejoramiento de la gestión y de la capacidad operativa de las entidades"/>
    <n v="884000000"/>
    <n v="1070647558.252887"/>
  </r>
  <r>
    <n v="4"/>
    <s v="Bogotá Humana"/>
    <x v="4"/>
    <n v="222"/>
    <s v="Instituto Distrital de las Artes"/>
    <n v="2"/>
    <s v="Establecimientos públicos"/>
    <n v="93"/>
    <s v="Sector Cultura, recreación y deporte"/>
    <s v="Informacion validada por la entidad"/>
    <n v="49728063000"/>
    <n v="60227634872.845856"/>
    <n v="1"/>
    <s v="Una ciudad que supera la segregación y la discriminación: el ser humano en el centro de las preocupaciones del desarrollo"/>
    <n v="1"/>
    <s v="Garantía del desarrollo integral de la primera infancia"/>
    <n v="914"/>
    <s v="Promoción de la creación y la apropiación artística en niños y niñas en primera infancia"/>
    <n v="6000000000"/>
    <n v="7266838630.675703"/>
  </r>
  <r>
    <n v="4"/>
    <s v="Bogotá Humana"/>
    <x v="4"/>
    <n v="222"/>
    <s v="Instituto Distrital de las Artes"/>
    <n v="2"/>
    <s v="Establecimientos públicos"/>
    <n v="93"/>
    <s v="Sector Cultura, recreación y deporte"/>
    <s v="Informacion validada por la entidad"/>
    <n v="49728063000"/>
    <n v="60227634872.845856"/>
    <n v="1"/>
    <s v="Una ciudad que supera la segregación y la discriminación: el ser humano en el centro de las preocupaciones del desarrollo"/>
    <n v="3"/>
    <s v="Construcción de saberes. Educación incluyente, diversa y de calidad para disfrutar y aprender"/>
    <n v="915"/>
    <s v="Promoción de la formación, apropiación y creación artística en niños, niñas y adolescentes en colegios de Bogotá"/>
    <n v="10000000000"/>
    <n v="12111397717.792839"/>
  </r>
  <r>
    <n v="4"/>
    <s v="Bogotá Humana"/>
    <x v="4"/>
    <n v="222"/>
    <s v="Instituto Distrital de las Artes"/>
    <n v="2"/>
    <s v="Establecimientos públicos"/>
    <n v="93"/>
    <s v="Sector Cultura, recreación y deporte"/>
    <s v="Informacion validada por la entidad"/>
    <n v="49728063000"/>
    <n v="60227634872.845856"/>
    <n v="1"/>
    <s v="Una ciudad que supera la segregación y la discriminación: el ser humano en el centro de las preocupaciones del desarrollo"/>
    <n v="5"/>
    <s v="Lucha contra distintos tipos de discriminación y violencias por condición, situación, identidad, diferencia, diversidad o etapa del ciclo vital"/>
    <n v="772"/>
    <s v=" Reconocimiento de la diversidad y la interculturalidad a través de las artes"/>
    <n v="300000000"/>
    <n v="363341931.53378516"/>
  </r>
  <r>
    <n v="4"/>
    <s v="Bogotá Humana"/>
    <x v="4"/>
    <n v="222"/>
    <s v="Instituto Distrital de las Artes"/>
    <n v="2"/>
    <s v="Establecimientos públicos"/>
    <n v="93"/>
    <s v="Sector Cultura, recreación y deporte"/>
    <s v="Informacion validada por la entidad"/>
    <n v="49728063000"/>
    <n v="60227634872.845856"/>
    <n v="1"/>
    <s v="Una ciudad que supera la segregación y la discriminación: el ser humano en el centro de las preocupaciones del desarrollo"/>
    <n v="8"/>
    <s v="Ejercicio de las libertades culturales y deportivas"/>
    <n v="783"/>
    <s v="Gestión, dotación, programación y aprovechamiento económico de los escenarios culturales públicos"/>
    <n v="13139000000"/>
    <n v="15913165461.408012"/>
  </r>
  <r>
    <n v="4"/>
    <s v="Bogotá Humana"/>
    <x v="4"/>
    <n v="222"/>
    <s v="Instituto Distrital de las Artes"/>
    <n v="2"/>
    <s v="Establecimientos públicos"/>
    <n v="93"/>
    <s v="Sector Cultura, recreación y deporte"/>
    <s v="Informacion validada por la entidad"/>
    <n v="49728063000"/>
    <n v="60227634872.845856"/>
    <n v="1"/>
    <s v="Una ciudad que supera la segregación y la discriminación: el ser humano en el centro de las preocupaciones del desarrollo"/>
    <n v="8"/>
    <s v="Ejercicio de las libertades culturales y deportivas"/>
    <n v="792"/>
    <s v="Adecuación, mantenimiento y amoblamiento de la infraestructura pública para las artes"/>
    <n v="2421000000"/>
    <n v="2932169387.4776464"/>
  </r>
  <r>
    <n v="4"/>
    <s v="Bogotá Humana"/>
    <x v="4"/>
    <n v="222"/>
    <s v="Instituto Distrital de las Artes"/>
    <n v="2"/>
    <s v="Establecimientos públicos"/>
    <n v="93"/>
    <s v="Sector Cultura, recreación y deporte"/>
    <s v="Informacion validada por la entidad"/>
    <n v="49728063000"/>
    <n v="60227634872.845856"/>
    <n v="1"/>
    <s v="Una ciudad que supera la segregación y la discriminación: el ser humano en el centro de las preocupaciones del desarrollo"/>
    <n v="8"/>
    <s v="Ejercicio de las libertades culturales y deportivas"/>
    <n v="795"/>
    <s v="Fortalecimiento de las prácticas artísticas en el Distrito Capital"/>
    <n v="16328063000"/>
    <n v="19775566495.41777"/>
  </r>
  <r>
    <n v="4"/>
    <s v="Bogotá Humana"/>
    <x v="4"/>
    <n v="222"/>
    <s v="Instituto Distrital de las Artes"/>
    <n v="2"/>
    <s v="Establecimientos públicos"/>
    <n v="93"/>
    <s v="Sector Cultura, recreación y deporte"/>
    <s v="Informacion validada por la entidad"/>
    <n v="49728063000"/>
    <n v="60227634872.845856"/>
    <n v="1"/>
    <s v="Una ciudad que supera la segregación y la discriminación: el ser humano en el centro de las preocupaciones del desarrollo"/>
    <n v="16"/>
    <s v="Revitalización del centro ampliado"/>
    <n v="787"/>
    <s v="Intervenciones urbanas a través de las artes"/>
    <n v="150000000"/>
    <n v="181670965.76689258"/>
  </r>
  <r>
    <n v="4"/>
    <s v="Bogotá Humana"/>
    <x v="4"/>
    <n v="222"/>
    <s v="Instituto Distrital de las Artes"/>
    <n v="2"/>
    <s v="Establecimientos públicos"/>
    <n v="93"/>
    <s v="Sector Cultura, recreación y deporte"/>
    <s v="Informacion validada por la entidad"/>
    <n v="49728063000"/>
    <n v="60227634872.845856"/>
    <n v="3"/>
    <s v="Una Bogotá que defiende y fortalece lo público"/>
    <n v="26"/>
    <s v="Transparencia, probidad, lucha contra la corrupción y control social efectivo e incluyente"/>
    <n v="944"/>
    <s v="Promoción de la participación ciudadana y la construcción de probidad"/>
    <n v="100000000"/>
    <n v="121113977.1779284"/>
  </r>
  <r>
    <n v="4"/>
    <s v="Bogotá Humana"/>
    <x v="4"/>
    <n v="222"/>
    <s v="Instituto Distrital de las Artes"/>
    <n v="2"/>
    <s v="Establecimientos públicos"/>
    <n v="93"/>
    <s v="Sector Cultura, recreación y deporte"/>
    <s v="Informacion validada por la entidad"/>
    <n v="49728063000"/>
    <n v="60227634872.845856"/>
    <n v="3"/>
    <s v="Una Bogotá que defiende y fortalece lo público"/>
    <n v="31"/>
    <s v="Fortalecimiento de la función administrativa y desarrollo institucional"/>
    <n v="784"/>
    <s v="Fortalecimiento de la gestión institucional del Instituto Distrital de las Artes"/>
    <n v="1116000000"/>
    <n v="1351631985.3056808"/>
  </r>
  <r>
    <n v="4"/>
    <s v="Bogotá Humana"/>
    <x v="4"/>
    <n v="222"/>
    <s v="Instituto Distrital de las Artes"/>
    <n v="2"/>
    <s v="Establecimientos públicos"/>
    <n v="93"/>
    <s v="Sector Cultura, recreación y deporte"/>
    <s v="Informacion validada por la entidad"/>
    <n v="49728063000"/>
    <n v="60227634872.845856"/>
    <n v="3"/>
    <s v="Una Bogotá que defiende y fortalece lo público"/>
    <n v="31"/>
    <s v="Fortalecimiento de la función administrativa y desarrollo institucional"/>
    <n v="794"/>
    <s v="Gestión de la divulgación, difusión y las comunicaciones en el Instituto Distrital de las Artes"/>
    <n v="174000000"/>
    <n v="210738320.28959543"/>
  </r>
  <r>
    <n v="4"/>
    <s v="Bogotá Humana"/>
    <x v="4"/>
    <n v="226"/>
    <s v="Unidad Administrativa Especial de Catastro Distrital"/>
    <n v="2"/>
    <s v="Establecimientos públicos"/>
    <n v="87"/>
    <s v="Sector Hacienda"/>
    <s v="Informacion validada por la entidad"/>
    <n v="12810500000"/>
    <n v="15515306046.378517"/>
    <n v="3"/>
    <s v="Una Bogotá que defiende y fortalece lo público"/>
    <n v="26"/>
    <s v="Transparencia, probidad, lucha contra la corrupción y control social efectivo e incluyente"/>
    <n v="364"/>
    <s v="Confianza ciudadana: Fortalecimiento de la experiencia del servicio de Catastro Bogotá"/>
    <n v="92000000"/>
    <n v="111424859.00369412"/>
  </r>
  <r>
    <n v="4"/>
    <s v="Bogotá Humana"/>
    <x v="4"/>
    <n v="226"/>
    <s v="Unidad Administrativa Especial de Catastro Distrital"/>
    <n v="2"/>
    <s v="Establecimientos públicos"/>
    <n v="87"/>
    <s v="Sector Hacienda"/>
    <s v="Informacion validada por la entidad"/>
    <n v="12810500000"/>
    <n v="15515306046.378517"/>
    <n v="3"/>
    <s v="Una Bogotá que defiende y fortalece lo público"/>
    <n v="31"/>
    <s v="Fortalecimiento de la función administrativa y desarrollo institucional"/>
    <n v="143"/>
    <s v="Consolidación y fortalecimiento de la infraestructura de datos espaciales de Bogotá IDECA"/>
    <n v="1950000000"/>
    <n v="2361722554.9696035"/>
  </r>
  <r>
    <n v="4"/>
    <s v="Bogotá Humana"/>
    <x v="4"/>
    <n v="226"/>
    <s v="Unidad Administrativa Especial de Catastro Distrital"/>
    <n v="2"/>
    <s v="Establecimientos públicos"/>
    <n v="87"/>
    <s v="Sector Hacienda"/>
    <s v="Informacion validada por la entidad"/>
    <n v="12810500000"/>
    <n v="15515306046.378517"/>
    <n v="3"/>
    <s v="Una Bogotá que defiende y fortalece lo público"/>
    <n v="31"/>
    <s v="Fortalecimiento de la función administrativa y desarrollo institucional"/>
    <n v="353"/>
    <s v="Sostenibilidad, consolidación y gobernabilidad institucional"/>
    <n v="1560800000"/>
    <n v="1890346955.7931066"/>
  </r>
  <r>
    <n v="4"/>
    <s v="Bogotá Humana"/>
    <x v="4"/>
    <n v="226"/>
    <s v="Unidad Administrativa Especial de Catastro Distrital"/>
    <n v="2"/>
    <s v="Establecimientos públicos"/>
    <n v="87"/>
    <s v="Sector Hacienda"/>
    <s v="Informacion validada por la entidad"/>
    <n v="12810500000"/>
    <n v="15515306046.378517"/>
    <n v="3"/>
    <s v="Una Bogotá que defiende y fortalece lo público"/>
    <n v="31"/>
    <s v="Fortalecimiento de la función administrativa y desarrollo institucional"/>
    <n v="358"/>
    <s v="Censo inmobiliario de Bogotá"/>
    <n v="5785200000"/>
    <n v="7006685807.6975136"/>
  </r>
  <r>
    <n v="4"/>
    <s v="Bogotá Humana"/>
    <x v="4"/>
    <n v="226"/>
    <s v="Unidad Administrativa Especial de Catastro Distrital"/>
    <n v="2"/>
    <s v="Establecimientos públicos"/>
    <n v="87"/>
    <s v="Sector Hacienda"/>
    <s v="Informacion validada por la entidad"/>
    <n v="12810500000"/>
    <n v="15515306046.378517"/>
    <n v="3"/>
    <s v="Una Bogotá que defiende y fortalece lo público"/>
    <n v="31"/>
    <s v="Fortalecimiento de la función administrativa y desarrollo institucional"/>
    <n v="586"/>
    <s v="Fortalecimiento y modernización tecnológica de la UAECD"/>
    <n v="3422500000"/>
    <n v="4145125868.9145989"/>
  </r>
  <r>
    <n v="4"/>
    <s v="Bogotá Humana"/>
    <x v="4"/>
    <n v="227"/>
    <s v="Unidad Administrativa Especial de Rehabilitación y Mantenimiento Vial"/>
    <n v="2"/>
    <s v="Establecimientos públicos"/>
    <n v="95"/>
    <s v="Sector Movilidad"/>
    <s v="Informacion validada por la entidad"/>
    <n v="136692224000"/>
    <n v="165553388979.36273"/>
    <n v="2"/>
    <s v="Un territorio que enfrenta el cambio climático y se ordena alrededor del agua"/>
    <n v="19"/>
    <s v="Movilidad Humana"/>
    <n v="408"/>
    <s v="Recuperación, rehabilitación y mantenimiento de la malla vial"/>
    <n v="92500000000"/>
    <n v="112030428889.58376"/>
  </r>
  <r>
    <n v="4"/>
    <s v="Bogotá Humana"/>
    <x v="4"/>
    <n v="227"/>
    <s v="Unidad Administrativa Especial de Rehabilitación y Mantenimiento Vial"/>
    <n v="2"/>
    <s v="Establecimientos públicos"/>
    <n v="95"/>
    <s v="Sector Movilidad"/>
    <s v="Informacion validada por la entidad"/>
    <n v="136692224000"/>
    <n v="165553388979.36273"/>
    <n v="2"/>
    <s v="Un territorio que enfrenta el cambio climático y se ordena alrededor del agua"/>
    <n v="20"/>
    <s v="Gestión integral de riesgos"/>
    <n v="680"/>
    <s v="Mitigación de riesgos en zonas alto impacto"/>
    <n v="42692224000"/>
    <n v="51706250432.110077"/>
  </r>
  <r>
    <n v="4"/>
    <s v="Bogotá Humana"/>
    <x v="4"/>
    <n v="227"/>
    <s v="Unidad Administrativa Especial de Rehabilitación y Mantenimiento Vial"/>
    <n v="2"/>
    <s v="Establecimientos públicos"/>
    <n v="95"/>
    <s v="Sector Movilidad"/>
    <s v="Informacion validada por la entidad"/>
    <n v="136692224000"/>
    <n v="165553388979.36273"/>
    <n v="3"/>
    <s v="Una Bogotá que defiende y fortalece lo público"/>
    <n v="31"/>
    <s v="Fortalecimiento de la función administrativa y desarrollo institucional"/>
    <n v="398"/>
    <s v="Fortalecimiento y desarrollo institucional"/>
    <n v="1500000000"/>
    <n v="1816709657.6689258"/>
  </r>
  <r>
    <n v="4"/>
    <s v="Bogotá Humana"/>
    <x v="4"/>
    <n v="228"/>
    <s v="Unidad Administrativa Especial de Servicios Públicos"/>
    <n v="2"/>
    <s v="Establecimientos públicos"/>
    <n v="96"/>
    <s v="Sector Hábitat"/>
    <s v="Informacion validada por la entidad"/>
    <n v="70275000000"/>
    <n v="85112847461.789185"/>
    <n v="1"/>
    <s v="Una ciudad que supera la segregación y la discriminación: el ser humano en el centro de las preocupaciones del desarrollo"/>
    <n v="14"/>
    <s v="Fortalecimiento y mejoramiento de la calidad y cobertura de los servicios públicos"/>
    <n v="582"/>
    <s v="Gestión para el servicio de alumbrado público en Bogotá, D. C."/>
    <n v="1873000000"/>
    <n v="2268464792.5425987"/>
  </r>
  <r>
    <n v="4"/>
    <s v="Bogotá Humana"/>
    <x v="4"/>
    <n v="228"/>
    <s v="Unidad Administrativa Especial de Servicios Públicos"/>
    <n v="2"/>
    <s v="Establecimientos públicos"/>
    <n v="96"/>
    <s v="Sector Hábitat"/>
    <s v="Informacion validada por la entidad"/>
    <n v="70275000000"/>
    <n v="85112847461.789185"/>
    <n v="1"/>
    <s v="Una ciudad que supera la segregación y la discriminación: el ser humano en el centro de las preocupaciones del desarrollo"/>
    <n v="14"/>
    <s v="Fortalecimiento y mejoramiento de la calidad y cobertura de los servicios públicos"/>
    <n v="583"/>
    <s v="Gestión para los servicios funerarios distritales"/>
    <n v="6724423000"/>
    <n v="8144216137.5673685"/>
  </r>
  <r>
    <n v="4"/>
    <s v="Bogotá Humana"/>
    <x v="4"/>
    <n v="228"/>
    <s v="Unidad Administrativa Especial de Servicios Públicos"/>
    <n v="2"/>
    <s v="Establecimientos públicos"/>
    <n v="96"/>
    <s v="Sector Hábitat"/>
    <s v="Informacion validada por la entidad"/>
    <n v="70275000000"/>
    <n v="85112847461.789185"/>
    <n v="2"/>
    <s v="Un territorio que enfrenta el cambio climático y se ordena alrededor del agua"/>
    <n v="21"/>
    <s v="Basura cero"/>
    <n v="584"/>
    <s v="Gestión integral de residuos sólidos para el Distrito Capital y la región"/>
    <n v="58864592000"/>
    <n v="71293248520.760666"/>
  </r>
  <r>
    <n v="4"/>
    <s v="Bogotá Humana"/>
    <x v="4"/>
    <n v="228"/>
    <s v="Unidad Administrativa Especial de Servicios Públicos"/>
    <n v="2"/>
    <s v="Establecimientos públicos"/>
    <n v="96"/>
    <s v="Sector Hábitat"/>
    <s v="Informacion validada por la entidad"/>
    <n v="70275000000"/>
    <n v="85112847461.789185"/>
    <n v="3"/>
    <s v="Una Bogotá que defiende y fortalece lo público"/>
    <n v="26"/>
    <s v="Transparencia, probidad, lucha contra la corrupción y control social efectivo e incluyente"/>
    <n v="226"/>
    <s v="Ojo Ciudadano"/>
    <n v="1206000000"/>
    <n v="1460634564.7658165"/>
  </r>
  <r>
    <n v="4"/>
    <s v="Bogotá Humana"/>
    <x v="4"/>
    <n v="228"/>
    <s v="Unidad Administrativa Especial de Servicios Públicos"/>
    <n v="2"/>
    <s v="Establecimientos públicos"/>
    <n v="96"/>
    <s v="Sector Hábitat"/>
    <s v="Informacion validada por la entidad"/>
    <n v="70275000000"/>
    <n v="85112847461.789185"/>
    <n v="3"/>
    <s v="Una Bogotá que defiende y fortalece lo público"/>
    <n v="31"/>
    <s v="Fortalecimiento de la función administrativa y desarrollo institucional"/>
    <n v="581"/>
    <s v="Gestión institucional"/>
    <n v="1606985000"/>
    <n v="1946283446.1527326"/>
  </r>
  <r>
    <n v="4"/>
    <s v="Bogotá Humana"/>
    <x v="4"/>
    <n v="230"/>
    <s v="Universidad Distrital Francisco José de Caldas"/>
    <n v="2"/>
    <s v="Establecimientos públicos"/>
    <n v="90"/>
    <s v="Sector Educación"/>
    <s v="Informacion validada por la entidad"/>
    <n v="48000000000"/>
    <n v="58134709045.405624"/>
    <n v="1"/>
    <s v="Una ciudad que supera la segregación y la discriminación: el ser humano en el centro de las preocupaciones del desarrollo"/>
    <n v="3"/>
    <s v="Construcción de saberes. Educación incluyente, diversa y de calidad para disfrutar y aprender"/>
    <n v="379"/>
    <s v="Construcción nueva sede universitaria Ciudadela El Porvenir - Bosa"/>
    <n v="4000000000"/>
    <n v="4844559087.117136"/>
  </r>
  <r>
    <n v="4"/>
    <s v="Bogotá Humana"/>
    <x v="4"/>
    <n v="230"/>
    <s v="Universidad Distrital Francisco José de Caldas"/>
    <n v="2"/>
    <s v="Establecimientos públicos"/>
    <n v="90"/>
    <s v="Sector Educación"/>
    <s v="Informacion validada por la entidad"/>
    <n v="48000000000"/>
    <n v="58134709045.405624"/>
    <n v="1"/>
    <s v="Una ciudad que supera la segregación y la discriminación: el ser humano en el centro de las preocupaciones del desarrollo"/>
    <n v="3"/>
    <s v="Construcción de saberes. Educación incluyente, diversa y de calidad para disfrutar y aprender"/>
    <n v="380"/>
    <s v="Mejoramiento y ampliación de la infraestructura física de la Universidad"/>
    <n v="14000000000"/>
    <n v="16955956804.909975"/>
  </r>
  <r>
    <n v="4"/>
    <s v="Bogotá Humana"/>
    <x v="4"/>
    <n v="230"/>
    <s v="Universidad Distrital Francisco José de Caldas"/>
    <n v="2"/>
    <s v="Establecimientos públicos"/>
    <n v="90"/>
    <s v="Sector Educación"/>
    <s v="Informacion validada por la entidad"/>
    <n v="48000000000"/>
    <n v="58134709045.405624"/>
    <n v="1"/>
    <s v="Una ciudad que supera la segregación y la discriminación: el ser humano en el centro de las preocupaciones del desarrollo"/>
    <n v="3"/>
    <s v="Construcción de saberes. Educación incluyente, diversa y de calidad para disfrutar y aprender"/>
    <n v="4149"/>
    <s v="Dotación de laboratorios Universidad Distrital"/>
    <n v="10000000000"/>
    <n v="12111397717.792839"/>
  </r>
  <r>
    <n v="4"/>
    <s v="Bogotá Humana"/>
    <x v="4"/>
    <n v="230"/>
    <s v="Universidad Distrital Francisco José de Caldas"/>
    <n v="2"/>
    <s v="Establecimientos públicos"/>
    <n v="90"/>
    <s v="Sector Educación"/>
    <s v="Informacion validada por la entidad"/>
    <n v="48000000000"/>
    <n v="58134709045.405624"/>
    <n v="1"/>
    <s v="Una ciudad que supera la segregación y la discriminación: el ser humano en el centro de las preocupaciones del desarrollo"/>
    <n v="3"/>
    <s v="Construcción de saberes. Educación incluyente, diversa y de calidad para disfrutar y aprender"/>
    <n v="4150"/>
    <s v="Dotación y actualización biblioteca"/>
    <n v="6500000000"/>
    <n v="7872408516.5653458"/>
  </r>
  <r>
    <n v="4"/>
    <s v="Bogotá Humana"/>
    <x v="4"/>
    <n v="230"/>
    <s v="Universidad Distrital Francisco José de Caldas"/>
    <n v="2"/>
    <s v="Establecimientos públicos"/>
    <n v="90"/>
    <s v="Sector Educación"/>
    <s v="Informacion validada por la entidad"/>
    <n v="48000000000"/>
    <n v="58134709045.405624"/>
    <n v="1"/>
    <s v="Una ciudad que supera la segregación y la discriminación: el ser humano en el centro de las preocupaciones del desarrollo"/>
    <n v="11"/>
    <s v="Ciencia, tecnología e innovación para avanzar en el desarrollo de la ciudad"/>
    <n v="378"/>
    <s v="Promoción de la investigación y desarrollo científico"/>
    <n v="3750000000"/>
    <n v="4541774144.1723146"/>
  </r>
  <r>
    <n v="4"/>
    <s v="Bogotá Humana"/>
    <x v="4"/>
    <n v="230"/>
    <s v="Universidad Distrital Francisco José de Caldas"/>
    <n v="2"/>
    <s v="Establecimientos públicos"/>
    <n v="90"/>
    <s v="Sector Educación"/>
    <s v="Informacion validada por la entidad"/>
    <n v="48000000000"/>
    <n v="58134709045.405624"/>
    <n v="1"/>
    <s v="Una ciudad que supera la segregación y la discriminación: el ser humano en el centro de las preocupaciones del desarrollo"/>
    <n v="11"/>
    <s v="Ciencia, tecnología e innovación para avanzar en el desarrollo de la ciudad"/>
    <n v="389"/>
    <s v="Desarrollo y fortalecimiento doctorados y maestrías"/>
    <n v="3750000000"/>
    <n v="4541774144.1723146"/>
  </r>
  <r>
    <n v="4"/>
    <s v="Bogotá Humana"/>
    <x v="4"/>
    <n v="230"/>
    <s v="Universidad Distrital Francisco José de Caldas"/>
    <n v="2"/>
    <s v="Establecimientos públicos"/>
    <n v="90"/>
    <s v="Sector Educación"/>
    <s v="Informacion validada por la entidad"/>
    <n v="48000000000"/>
    <n v="58134709045.405624"/>
    <n v="3"/>
    <s v="Una Bogotá que defiende y fortalece lo público"/>
    <n v="32"/>
    <s v="TIC para Gobierno Digital, Ciudad Inteligente y sociedad del conocimiento y del emprendimiento"/>
    <n v="188"/>
    <s v="Sistema integral de información"/>
    <n v="6000000000"/>
    <n v="7266838630.675703"/>
  </r>
  <r>
    <n v="4"/>
    <s v="Bogotá Humana"/>
    <x v="4"/>
    <n v="235"/>
    <s v="Contraloría Distrital"/>
    <n v="2"/>
    <s v="Establecimientos públicos"/>
    <n v="198"/>
    <s v="Otras entidades distritales"/>
    <s v="Informacion validada por la entidad"/>
    <n v="11000000000"/>
    <n v="13322537489.572123"/>
    <n v="3"/>
    <s v="Una Bogotá que defiende y fortalece lo público"/>
    <n v="24"/>
    <s v="Bogotá Humana: participa y decide"/>
    <n v="770"/>
    <s v="Control social a la gestión pública"/>
    <n v="880000000"/>
    <n v="1065802999.1657701"/>
  </r>
  <r>
    <n v="4"/>
    <s v="Bogotá Humana"/>
    <x v="4"/>
    <n v="235"/>
    <s v="Contraloría Distrital"/>
    <n v="2"/>
    <s v="Establecimientos públicos"/>
    <n v="198"/>
    <s v="Otras entidades distritales"/>
    <s v="Informacion validada por la entidad"/>
    <n v="11000000000"/>
    <n v="13322537489.572123"/>
    <n v="3"/>
    <s v="Una Bogotá que defiende y fortalece lo público"/>
    <n v="26"/>
    <s v="Transparencia, probidad, lucha contra la corrupción y control social efectivo e incluyente"/>
    <n v="776"/>
    <s v="Fortalecimiento de la capacidad institucional para un control fiscal efectivo y transparente"/>
    <n v="10120000000"/>
    <n v="12256734490.406355"/>
  </r>
  <r>
    <n v="4"/>
    <s v="Bogotá Humana"/>
    <x v="5"/>
    <n v="102"/>
    <s v="Personería Distrital"/>
    <n v="1"/>
    <s v="Administración central"/>
    <n v="198"/>
    <s v="Otras entidades distritales"/>
    <s v="Informacion validada por la entidad"/>
    <n v="8973875000"/>
    <n v="10485105319.23522"/>
    <n v="3"/>
    <s v="Una Bogotá que defiende y fortalece lo público"/>
    <n v="26"/>
    <s v="Transparencia, probidad, lucha contra la corrupción y control social efectivo e incluyente"/>
    <n v="695"/>
    <s v="Construcción de ciudadano en sus derechos y deberes"/>
    <n v="1493000000"/>
    <n v="1744426152.7621214"/>
  </r>
  <r>
    <n v="4"/>
    <s v="Bogotá Humana"/>
    <x v="5"/>
    <n v="102"/>
    <s v="Personería Distrital"/>
    <n v="1"/>
    <s v="Administración central"/>
    <n v="198"/>
    <s v="Otras entidades distritales"/>
    <s v="Informacion validada por la entidad"/>
    <n v="8973875000"/>
    <n v="10485105319.23522"/>
    <n v="3"/>
    <s v="Una Bogotá que defiende y fortalece lo público"/>
    <n v="26"/>
    <s v="Transparencia, probidad, lucha contra la corrupción y control social efectivo e incluyente"/>
    <n v="696"/>
    <s v="Protección a los derechos de las víctimas"/>
    <n v="1137000000"/>
    <n v="1328474571.7953999"/>
  </r>
  <r>
    <n v="4"/>
    <s v="Bogotá Humana"/>
    <x v="5"/>
    <n v="102"/>
    <s v="Personería Distrital"/>
    <n v="1"/>
    <s v="Administración central"/>
    <n v="198"/>
    <s v="Otras entidades distritales"/>
    <s v="Informacion validada por la entidad"/>
    <n v="8973875000"/>
    <n v="10485105319.23522"/>
    <n v="3"/>
    <s v="Una Bogotá que defiende y fortalece lo público"/>
    <n v="26"/>
    <s v="Transparencia, probidad, lucha contra la corrupción y control social efectivo e incluyente"/>
    <n v="697"/>
    <s v="Defensa del consumidor"/>
    <n v="749600000"/>
    <n v="875835126.66475976"/>
  </r>
  <r>
    <n v="4"/>
    <s v="Bogotá Humana"/>
    <x v="5"/>
    <n v="102"/>
    <s v="Personería Distrital"/>
    <n v="1"/>
    <s v="Administración central"/>
    <n v="198"/>
    <s v="Otras entidades distritales"/>
    <s v="Informacion validada por la entidad"/>
    <n v="8973875000"/>
    <n v="10485105319.23522"/>
    <n v="3"/>
    <s v="Una Bogotá que defiende y fortalece lo público"/>
    <n v="31"/>
    <s v="Fortalecimiento de la función administrativa y desarrollo institucional"/>
    <n v="693"/>
    <s v="Modernizar y fortalecer los procesos misionales y de apoyo de la Personería de Bogotá"/>
    <n v="5594275000"/>
    <n v="6536369468.0129385"/>
  </r>
  <r>
    <n v="4"/>
    <s v="Bogotá Humana"/>
    <x v="5"/>
    <n v="104"/>
    <s v="Secretaría General"/>
    <n v="1"/>
    <s v="Administración central"/>
    <n v="85"/>
    <s v="Sector Gestión pública"/>
    <s v="Informacion validada por la entidad"/>
    <n v="121671297000"/>
    <n v="142161147037.7009"/>
    <n v="1"/>
    <s v="Una ciudad que supera la segregación y la discriminación: el ser humano en el centro de las preocupaciones del desarrollo"/>
    <n v="6"/>
    <s v="Bogotá Humana por la dignidad de las víctimas"/>
    <n v="768"/>
    <s v="Asistencia, atención y reparación integral a las víctimas del conflicto armado interno en Bogotá, D.C."/>
    <n v="21992600000"/>
    <n v="25696226796.541348"/>
  </r>
  <r>
    <n v="4"/>
    <s v="Bogotá Humana"/>
    <x v="5"/>
    <n v="104"/>
    <s v="Secretaría General"/>
    <n v="1"/>
    <s v="Administración central"/>
    <n v="85"/>
    <s v="Sector Gestión pública"/>
    <s v="Informacion validada por la entidad"/>
    <n v="121671297000"/>
    <n v="142161147037.7009"/>
    <n v="3"/>
    <s v="Una Bogotá que defiende y fortalece lo público"/>
    <n v="26"/>
    <s v="Transparencia, probidad, lucha contra la corrupción y control social efectivo e incluyente"/>
    <n v="687"/>
    <s v="Fortalecimiento de la función disciplinaria y del control ciudadano para la lucha contra la corrupción y la mejora de la gestión"/>
    <n v="400000000"/>
    <n v="467361326.9289006"/>
  </r>
  <r>
    <n v="4"/>
    <s v="Bogotá Humana"/>
    <x v="5"/>
    <n v="104"/>
    <s v="Secretaría General"/>
    <n v="1"/>
    <s v="Administración central"/>
    <n v="85"/>
    <s v="Sector Gestión pública"/>
    <s v="Informacion validada por la entidad"/>
    <n v="121671297000"/>
    <n v="142161147037.7009"/>
    <n v="3"/>
    <s v="Una Bogotá que defiende y fortalece lo público"/>
    <n v="26"/>
    <s v="Transparencia, probidad, lucha contra la corrupción y control social efectivo e incluyente"/>
    <n v="745"/>
    <s v="Fortalecimiento de la transparencia y la eficiencia de la gestión pública distrital"/>
    <n v="1500000000"/>
    <n v="1752604975.983377"/>
  </r>
  <r>
    <n v="4"/>
    <s v="Bogotá Humana"/>
    <x v="5"/>
    <n v="104"/>
    <s v="Secretaría General"/>
    <n v="1"/>
    <s v="Administración central"/>
    <n v="85"/>
    <s v="Sector Gestión pública"/>
    <s v="Informacion validada por la entidad"/>
    <n v="121671297000"/>
    <n v="142161147037.7009"/>
    <n v="3"/>
    <s v="Una Bogotá que defiende y fortalece lo público"/>
    <n v="29"/>
    <s v="Bogotá, ciudad de memoria, paz y reconciliación"/>
    <n v="815"/>
    <s v="Inclusión, reparación y reconocimiento de los derechos de las víctimas para la paz y la reconciliación."/>
    <n v="6507400000"/>
    <n v="7603267747.1428185"/>
  </r>
  <r>
    <n v="4"/>
    <s v="Bogotá Humana"/>
    <x v="5"/>
    <n v="104"/>
    <s v="Secretaría General"/>
    <n v="1"/>
    <s v="Administración central"/>
    <n v="85"/>
    <s v="Sector Gestión pública"/>
    <s v="Informacion validada por la entidad"/>
    <n v="121671297000"/>
    <n v="142161147037.7009"/>
    <n v="3"/>
    <s v="Una Bogotá que defiende y fortalece lo público"/>
    <n v="31"/>
    <s v="Fortalecimiento de la función administrativa y desarrollo institucional"/>
    <n v="326"/>
    <s v="Comunicación humana para el desarrollo y fortalecimiento de lo público"/>
    <n v="40000000000"/>
    <n v="46736132692.89006"/>
  </r>
  <r>
    <n v="4"/>
    <s v="Bogotá Humana"/>
    <x v="5"/>
    <n v="104"/>
    <s v="Secretaría General"/>
    <n v="1"/>
    <s v="Administración central"/>
    <n v="85"/>
    <s v="Sector Gestión pública"/>
    <s v="Informacion validada por la entidad"/>
    <n v="121671297000"/>
    <n v="142161147037.7009"/>
    <n v="3"/>
    <s v="Una Bogotá que defiende y fortalece lo público"/>
    <n v="31"/>
    <s v="Fortalecimiento de la función administrativa y desarrollo institucional"/>
    <n v="483"/>
    <s v="Gerencia jurídica garante de derechos"/>
    <n v="2000000000"/>
    <n v="2336806634.6445031"/>
  </r>
  <r>
    <n v="4"/>
    <s v="Bogotá Humana"/>
    <x v="5"/>
    <n v="104"/>
    <s v="Secretaría General"/>
    <n v="1"/>
    <s v="Administración central"/>
    <n v="85"/>
    <s v="Sector Gestión pública"/>
    <s v="Informacion validada por la entidad"/>
    <n v="121671297000"/>
    <n v="142161147037.7009"/>
    <n v="3"/>
    <s v="Una Bogotá que defiende y fortalece lo público"/>
    <n v="31"/>
    <s v="Fortalecimiento de la función administrativa y desarrollo institucional"/>
    <n v="484"/>
    <s v="Sistema de mejoramiento de la gestión en la Secretaría General"/>
    <n v="300000000"/>
    <n v="350520995.19667542"/>
  </r>
  <r>
    <n v="4"/>
    <s v="Bogotá Humana"/>
    <x v="5"/>
    <n v="104"/>
    <s v="Secretaría General"/>
    <n v="1"/>
    <s v="Administración central"/>
    <n v="85"/>
    <s v="Sector Gestión pública"/>
    <s v="Informacion validada por la entidad"/>
    <n v="121671297000"/>
    <n v="142161147037.7009"/>
    <n v="3"/>
    <s v="Una Bogotá que defiende y fortalece lo público"/>
    <n v="31"/>
    <s v="Fortalecimiento de la función administrativa y desarrollo institucional"/>
    <n v="655"/>
    <s v="Implementación del sistema de gestión documental y archivos en la Secretaría General"/>
    <n v="1000000000"/>
    <n v="1168403317.3222516"/>
  </r>
  <r>
    <n v="4"/>
    <s v="Bogotá Humana"/>
    <x v="5"/>
    <n v="104"/>
    <s v="Secretaría General"/>
    <n v="1"/>
    <s v="Administración central"/>
    <n v="85"/>
    <s v="Sector Gestión pública"/>
    <s v="Informacion validada por la entidad"/>
    <n v="121671297000"/>
    <n v="142161147037.7009"/>
    <n v="3"/>
    <s v="Una Bogotá que defiende y fortalece lo público"/>
    <n v="31"/>
    <s v="Fortalecimiento de la función administrativa y desarrollo institucional"/>
    <n v="1122"/>
    <s v="Servicios a la ciudadanía con calidad humana"/>
    <n v="8782802000"/>
    <n v="10261854992.184504"/>
  </r>
  <r>
    <n v="4"/>
    <s v="Bogotá Humana"/>
    <x v="5"/>
    <n v="104"/>
    <s v="Secretaría General"/>
    <n v="1"/>
    <s v="Administración central"/>
    <n v="85"/>
    <s v="Sector Gestión pública"/>
    <s v="Informacion validada por la entidad"/>
    <n v="121671297000"/>
    <n v="142161147037.7009"/>
    <n v="3"/>
    <s v="Una Bogotá que defiende y fortalece lo público"/>
    <n v="31"/>
    <s v="Fortalecimiento de la función administrativa y desarrollo institucional"/>
    <n v="6036"/>
    <s v="Consolidación de la Infraestructura tecnológica y de comunicaciones para la modernización de la Secretaría General"/>
    <n v="1200000000"/>
    <n v="1402083980.7867017"/>
  </r>
  <r>
    <n v="4"/>
    <s v="Bogotá Humana"/>
    <x v="5"/>
    <n v="104"/>
    <s v="Secretaría General"/>
    <n v="1"/>
    <s v="Administración central"/>
    <n v="85"/>
    <s v="Sector Gestión pública"/>
    <s v="Informacion validada por la entidad"/>
    <n v="121671297000"/>
    <n v="142161147037.7009"/>
    <n v="3"/>
    <s v="Una Bogotá que defiende y fortalece lo público"/>
    <n v="31"/>
    <s v="Fortalecimiento de la función administrativa y desarrollo institucional"/>
    <n v="7096"/>
    <s v="Fortalecimiento de la gestión pública distrital"/>
    <n v="4000000000"/>
    <n v="4673613269.2890062"/>
  </r>
  <r>
    <n v="4"/>
    <s v="Bogotá Humana"/>
    <x v="5"/>
    <n v="104"/>
    <s v="Secretaría General"/>
    <n v="1"/>
    <s v="Administración central"/>
    <n v="85"/>
    <s v="Sector Gestión pública"/>
    <s v="Informacion validada por la entidad"/>
    <n v="121671297000"/>
    <n v="142161147037.7009"/>
    <n v="3"/>
    <s v="Una Bogotá que defiende y fortalece lo público"/>
    <n v="31"/>
    <s v="Fortalecimiento de la función administrativa y desarrollo institucional"/>
    <n v="7377"/>
    <s v="Desarrollo integral y mejoramiento de la gestión en la administración distrital"/>
    <n v="1867495000"/>
    <n v="2181987353.0827179"/>
  </r>
  <r>
    <n v="4"/>
    <s v="Bogotá Humana"/>
    <x v="5"/>
    <n v="104"/>
    <s v="Secretaría General"/>
    <n v="1"/>
    <s v="Administración central"/>
    <n v="85"/>
    <s v="Sector Gestión pública"/>
    <s v="Informacion validada por la entidad"/>
    <n v="121671297000"/>
    <n v="142161147037.7009"/>
    <n v="3"/>
    <s v="Una Bogotá que defiende y fortalece lo público"/>
    <n v="31"/>
    <s v="Fortalecimiento de la función administrativa y desarrollo institucional"/>
    <n v="7379"/>
    <s v="Archivo de Bogotá: Por una memoria diversa e incluyente"/>
    <n v="1421000000"/>
    <n v="1660301113.9149194"/>
  </r>
  <r>
    <n v="4"/>
    <s v="Bogotá Humana"/>
    <x v="5"/>
    <n v="104"/>
    <s v="Secretaría General"/>
    <n v="1"/>
    <s v="Administración central"/>
    <n v="85"/>
    <s v="Sector Gestión pública"/>
    <s v="Informacion validada por la entidad"/>
    <n v="121671297000"/>
    <n v="142161147037.7009"/>
    <n v="3"/>
    <s v="Una Bogotá que defiende y fortalece lo público"/>
    <n v="32"/>
    <s v="TIC para Gobierno Digital, Ciudad Inteligente y sociedad del conocimiento y del emprendimiento"/>
    <n v="766"/>
    <s v="TIC para el desarrollo de un gobierno digital, una ciudad inteligente y una sociedad del conocimiento y del emprendimiento"/>
    <n v="28500000000"/>
    <n v="33299494543.684166"/>
  </r>
  <r>
    <n v="4"/>
    <s v="Bogotá Humana"/>
    <x v="5"/>
    <n v="104"/>
    <s v="Secretaría General"/>
    <n v="1"/>
    <s v="Administración central"/>
    <n v="85"/>
    <s v="Sector Gestión pública"/>
    <s v="Informacion validada por la entidad"/>
    <n v="121671297000"/>
    <n v="142161147037.7009"/>
    <n v="3"/>
    <s v="Una Bogotá que defiende y fortalece lo público"/>
    <n v="33"/>
    <s v="Bogotá Humana Internacional"/>
    <n v="485"/>
    <s v="Bogotá humana internacional"/>
    <n v="2200000000"/>
    <n v="2570487298.1089535"/>
  </r>
  <r>
    <n v="4"/>
    <s v="Bogotá Humana"/>
    <x v="5"/>
    <n v="105"/>
    <s v="Veeduría Distrital"/>
    <n v="1"/>
    <s v="Administración central"/>
    <n v="198"/>
    <s v="Otras entidades distritales"/>
    <s v="Informacion validada por la entidad"/>
    <n v="1187719000"/>
    <n v="1387734819.646667"/>
    <n v="3"/>
    <s v="Una Bogotá que defiende y fortalece lo público"/>
    <n v="26"/>
    <s v="Transparencia, probidad, lucha contra la corrupción y control social efectivo e incluyente"/>
    <n v="723"/>
    <s v="Fortalecimiento de la capacidad institucional para identificar, prevenir y resolver problemas de corrupción y para identificar oportunidades de probidad"/>
    <n v="360000000"/>
    <n v="420625194.23601055"/>
  </r>
  <r>
    <n v="4"/>
    <s v="Bogotá Humana"/>
    <x v="5"/>
    <n v="105"/>
    <s v="Veeduría Distrital"/>
    <n v="1"/>
    <s v="Administración central"/>
    <n v="198"/>
    <s v="Otras entidades distritales"/>
    <s v="Informacion validada por la entidad"/>
    <n v="1187719000"/>
    <n v="1387734819.646667"/>
    <n v="3"/>
    <s v="Una Bogotá que defiende y fortalece lo público"/>
    <n v="26"/>
    <s v="Transparencia, probidad, lucha contra la corrupción y control social efectivo e incluyente"/>
    <n v="732"/>
    <s v="Promoción de la cultura ciudadana y de la legalidad, viendo por Bogotá"/>
    <n v="427719000"/>
    <n v="499748298.48175609"/>
  </r>
  <r>
    <n v="4"/>
    <s v="Bogotá Humana"/>
    <x v="5"/>
    <n v="105"/>
    <s v="Veeduría Distrital"/>
    <n v="1"/>
    <s v="Administración central"/>
    <n v="198"/>
    <s v="Otras entidades distritales"/>
    <s v="Informacion validada por la entidad"/>
    <n v="1187719000"/>
    <n v="1387734819.646667"/>
    <n v="3"/>
    <s v="Una Bogotá que defiende y fortalece lo público"/>
    <n v="26"/>
    <s v="Transparencia, probidad, lucha contra la corrupción y control social efectivo e incluyente"/>
    <n v="737"/>
    <s v="Bogotá promueve el control social para el cuidado de lo público y lo articula al control preventivo"/>
    <n v="400000000"/>
    <n v="467361326.9289006"/>
  </r>
  <r>
    <n v="4"/>
    <s v="Bogotá Humana"/>
    <x v="5"/>
    <n v="110"/>
    <s v="Secretaría Distrital de Gobierno"/>
    <n v="1"/>
    <s v="Administración central"/>
    <n v="86"/>
    <s v="Sector Gobierno, seguridad y convivencia"/>
    <s v="Informacion validada por la entidad"/>
    <n v="58073536000"/>
    <n v="67853312111.033195"/>
    <n v="1"/>
    <s v="Una ciudad que supera la segregación y la discriminación: el ser humano en el centro de las preocupaciones del desarrollo"/>
    <n v="5"/>
    <s v="Lucha contra distintos tipos de discriminación y violencias por condición, situación, identidad, diferencia, diversidad o etapa del ciclo vital"/>
    <n v="828"/>
    <s v="Reducción de la discriminación y violencias por orientaciones sexuales e identidad de género para el ejercicio efectivo de los derechos de los sectores LGBTI"/>
    <n v="900000000"/>
    <n v="1051562985.5900264"/>
  </r>
  <r>
    <n v="4"/>
    <s v="Bogotá Humana"/>
    <x v="5"/>
    <n v="110"/>
    <s v="Secretaría Distrital de Gobierno"/>
    <n v="1"/>
    <s v="Administración central"/>
    <n v="86"/>
    <s v="Sector Gobierno, seguridad y convivencia"/>
    <s v="Informacion validada por la entidad"/>
    <n v="58073536000"/>
    <n v="67853312111.033195"/>
    <n v="1"/>
    <s v="Una ciudad que supera la segregación y la discriminación: el ser humano en el centro de las preocupaciones del desarrollo"/>
    <n v="5"/>
    <s v="Lucha contra distintos tipos de discriminación y violencias por condición, situación, identidad, diferencia, diversidad o etapa del ciclo vital"/>
    <n v="829"/>
    <s v="Reconocimiento, caracterización y visibilización de los grupos étnicos residentes en el Distrito Capital"/>
    <n v="1200000000"/>
    <n v="1402083980.7867017"/>
  </r>
  <r>
    <n v="4"/>
    <s v="Bogotá Humana"/>
    <x v="5"/>
    <n v="110"/>
    <s v="Secretaría Distrital de Gobierno"/>
    <n v="1"/>
    <s v="Administración central"/>
    <n v="86"/>
    <s v="Sector Gobierno, seguridad y convivencia"/>
    <s v="Informacion validada por la entidad"/>
    <n v="58073536000"/>
    <n v="67853312111.033195"/>
    <n v="1"/>
    <s v="Una ciudad que supera la segregación y la discriminación: el ser humano en el centro de las preocupaciones del desarrollo"/>
    <n v="7"/>
    <s v="Bogotá, un territorio que defiende, protege y promueve los derechos humanos"/>
    <n v="827"/>
    <s v="Promoción de los sistemas de justicia propia y ordinaria y de los espacios de concertación e interlocución con los grupos étnicos en Bogotá, D. C."/>
    <n v="600000000"/>
    <n v="701041990.39335084"/>
  </r>
  <r>
    <n v="4"/>
    <s v="Bogotá Humana"/>
    <x v="5"/>
    <n v="110"/>
    <s v="Secretaría Distrital de Gobierno"/>
    <n v="1"/>
    <s v="Administración central"/>
    <n v="86"/>
    <s v="Sector Gobierno, seguridad y convivencia"/>
    <s v="Informacion validada por la entidad"/>
    <n v="58073536000"/>
    <n v="67853312111.033195"/>
    <n v="1"/>
    <s v="Una ciudad que supera la segregación y la discriminación: el ser humano en el centro de las preocupaciones del desarrollo"/>
    <n v="7"/>
    <s v="Bogotá, un territorio que defiende, protege y promueve los derechos humanos"/>
    <n v="832"/>
    <s v="Plan integral de prevención y protección de lideresas, líderes víctimas y defensoras y defensores de Derechos Humanos en el Distrito Capital: Territorios de protección de la vida y construcción de paz"/>
    <n v="1200000000"/>
    <n v="1402083980.7867017"/>
  </r>
  <r>
    <n v="4"/>
    <s v="Bogotá Humana"/>
    <x v="5"/>
    <n v="110"/>
    <s v="Secretaría Distrital de Gobierno"/>
    <n v="1"/>
    <s v="Administración central"/>
    <n v="86"/>
    <s v="Sector Gobierno, seguridad y convivencia"/>
    <s v="Informacion validada por la entidad"/>
    <n v="58073536000"/>
    <n v="67853312111.033195"/>
    <n v="1"/>
    <s v="Una ciudad que supera la segregación y la discriminación: el ser humano en el centro de las preocupaciones del desarrollo"/>
    <n v="7"/>
    <s v="Bogotá, un territorio que defiende, protege y promueve los derechos humanos"/>
    <n v="833"/>
    <s v="Bogotá Humana apropia de manera práctica los derechos a través de la difusión y formación en Derechos Humanos"/>
    <n v="3324000000"/>
    <n v="3883772626.7791643"/>
  </r>
  <r>
    <n v="4"/>
    <s v="Bogotá Humana"/>
    <x v="5"/>
    <n v="110"/>
    <s v="Secretaría Distrital de Gobierno"/>
    <n v="1"/>
    <s v="Administración central"/>
    <n v="86"/>
    <s v="Sector Gobierno, seguridad y convivencia"/>
    <s v="Informacion validada por la entidad"/>
    <n v="58073536000"/>
    <n v="67853312111.033195"/>
    <n v="1"/>
    <s v="Una ciudad que supera la segregación y la discriminación: el ser humano en el centro de las preocupaciones del desarrollo"/>
    <n v="7"/>
    <s v="Bogotá, un territorio que defiende, protege y promueve los derechos humanos"/>
    <n v="837"/>
    <s v="Articulación de la política y fortalecimiento del Sistema Integral de responsabilidad penal adolescente en el Distrito"/>
    <n v="26000000"/>
    <n v="30378486.250378542"/>
  </r>
  <r>
    <n v="4"/>
    <s v="Bogotá Humana"/>
    <x v="5"/>
    <n v="110"/>
    <s v="Secretaría Distrital de Gobierno"/>
    <n v="1"/>
    <s v="Administración central"/>
    <n v="86"/>
    <s v="Sector Gobierno, seguridad y convivencia"/>
    <s v="Informacion validada por la entidad"/>
    <n v="58073536000"/>
    <n v="67853312111.033195"/>
    <n v="1"/>
    <s v="Una ciudad que supera la segregación y la discriminación: el ser humano en el centro de las preocupaciones del desarrollo"/>
    <n v="7"/>
    <s v="Bogotá, un territorio que defiende, protege y promueve los derechos humanos"/>
    <n v="839"/>
    <s v="Fortalecimiento del acceso a la justicia formal y promoción de la justicia no formal y comunitaria"/>
    <n v="2200000000"/>
    <n v="2570487298.1089535"/>
  </r>
  <r>
    <n v="4"/>
    <s v="Bogotá Humana"/>
    <x v="5"/>
    <n v="110"/>
    <s v="Secretaría Distrital de Gobierno"/>
    <n v="1"/>
    <s v="Administración central"/>
    <n v="86"/>
    <s v="Sector Gobierno, seguridad y convivencia"/>
    <s v="Informacion validada por la entidad"/>
    <n v="58073536000"/>
    <n v="67853312111.033195"/>
    <n v="3"/>
    <s v="Una Bogotá que defiende y fortalece lo público"/>
    <n v="25"/>
    <s v="Fortalecimiento de las capacidades de gestión y coordinación del nivel central y las localidades desde los territorios"/>
    <n v="823"/>
    <s v="Fortalecimiento a la gobernabilidad democrática local"/>
    <n v="10450000000"/>
    <n v="12209814666.017527"/>
  </r>
  <r>
    <n v="4"/>
    <s v="Bogotá Humana"/>
    <x v="5"/>
    <n v="110"/>
    <s v="Secretaría Distrital de Gobierno"/>
    <n v="1"/>
    <s v="Administración central"/>
    <n v="86"/>
    <s v="Sector Gobierno, seguridad y convivencia"/>
    <s v="Informacion validada por la entidad"/>
    <n v="58073536000"/>
    <n v="67853312111.033195"/>
    <n v="3"/>
    <s v="Una Bogotá que defiende y fortalece lo público"/>
    <n v="26"/>
    <s v="Transparencia, probidad, lucha contra la corrupción y control social efectivo e incluyente"/>
    <n v="963"/>
    <s v="Promoción de la transparencia, la probidad el control social y la lucha contra la corrupción"/>
    <n v="500000000"/>
    <n v="584201658.66112578"/>
  </r>
  <r>
    <n v="4"/>
    <s v="Bogotá Humana"/>
    <x v="5"/>
    <n v="110"/>
    <s v="Secretaría Distrital de Gobierno"/>
    <n v="1"/>
    <s v="Administración central"/>
    <n v="86"/>
    <s v="Sector Gobierno, seguridad y convivencia"/>
    <s v="Informacion validada por la entidad"/>
    <n v="58073536000"/>
    <n v="67853312111.033195"/>
    <n v="3"/>
    <s v="Una Bogotá que defiende y fortalece lo público"/>
    <n v="27"/>
    <s v="Territorios de vida y paz con prevención del delito"/>
    <n v="830"/>
    <s v="Convivencia y seguridad para la construcción de una ciudad humana"/>
    <n v="14223000000"/>
    <n v="16618200382.274384"/>
  </r>
  <r>
    <n v="4"/>
    <s v="Bogotá Humana"/>
    <x v="5"/>
    <n v="110"/>
    <s v="Secretaría Distrital de Gobierno"/>
    <n v="1"/>
    <s v="Administración central"/>
    <n v="86"/>
    <s v="Sector Gobierno, seguridad y convivencia"/>
    <s v="Informacion validada por la entidad"/>
    <n v="58073536000"/>
    <n v="67853312111.033195"/>
    <n v="3"/>
    <s v="Una Bogotá que defiende y fortalece lo público"/>
    <n v="27"/>
    <s v="Territorios de vida y paz con prevención del delito"/>
    <n v="838"/>
    <s v="Dignificación de las personas privadas de la libertad a través de los procesos de reclusión, redención de pena y reinserción en la Cárcel Distrital de Bogotá"/>
    <n v="5200000000"/>
    <n v="6075697250.0757084"/>
  </r>
  <r>
    <n v="4"/>
    <s v="Bogotá Humana"/>
    <x v="5"/>
    <n v="110"/>
    <s v="Secretaría Distrital de Gobierno"/>
    <n v="1"/>
    <s v="Administración central"/>
    <n v="86"/>
    <s v="Sector Gobierno, seguridad y convivencia"/>
    <s v="Informacion validada por la entidad"/>
    <n v="58073536000"/>
    <n v="67853312111.033195"/>
    <n v="3"/>
    <s v="Una Bogotá que defiende y fortalece lo público"/>
    <n v="27"/>
    <s v="Territorios de vida y paz con prevención del delito"/>
    <n v="840"/>
    <s v="Programa de atención al proceso de reintegración de la población desmovilizada en Bogotá"/>
    <n v="2000000000"/>
    <n v="2336806634.6445031"/>
  </r>
  <r>
    <n v="4"/>
    <s v="Bogotá Humana"/>
    <x v="5"/>
    <n v="110"/>
    <s v="Secretaría Distrital de Gobierno"/>
    <n v="1"/>
    <s v="Administración central"/>
    <n v="86"/>
    <s v="Sector Gobierno, seguridad y convivencia"/>
    <s v="Informacion validada por la entidad"/>
    <n v="58073536000"/>
    <n v="67853312111.033195"/>
    <n v="3"/>
    <s v="Una Bogotá que defiende y fortalece lo público"/>
    <n v="28"/>
    <s v="Fortalecimiento de la seguridad ciudadana"/>
    <n v="824"/>
    <s v="Fortalecimiento del centro de estudio y análisis en convivencia y seguridad ciudadana"/>
    <n v="2250000000"/>
    <n v="2628907463.9750657"/>
  </r>
  <r>
    <n v="4"/>
    <s v="Bogotá Humana"/>
    <x v="5"/>
    <n v="110"/>
    <s v="Secretaría Distrital de Gobierno"/>
    <n v="1"/>
    <s v="Administración central"/>
    <n v="86"/>
    <s v="Sector Gobierno, seguridad y convivencia"/>
    <s v="Informacion validada por la entidad"/>
    <n v="58073536000"/>
    <n v="67853312111.033195"/>
    <n v="3"/>
    <s v="Una Bogotá que defiende y fortalece lo público"/>
    <n v="28"/>
    <s v="Fortalecimiento de la seguridad ciudadana"/>
    <n v="834"/>
    <s v="Potenciación del Sistema integrado de seguridad y emergencias NUSE 123 del Distrito Capital"/>
    <n v="200000000"/>
    <n v="233680663.4644503"/>
  </r>
  <r>
    <n v="4"/>
    <s v="Bogotá Humana"/>
    <x v="5"/>
    <n v="110"/>
    <s v="Secretaría Distrital de Gobierno"/>
    <n v="1"/>
    <s v="Administración central"/>
    <n v="86"/>
    <s v="Sector Gobierno, seguridad y convivencia"/>
    <s v="Informacion validada por la entidad"/>
    <n v="58073536000"/>
    <n v="67853312111.033195"/>
    <n v="3"/>
    <s v="Una Bogotá que defiende y fortalece lo público"/>
    <n v="31"/>
    <s v="Fortalecimiento de la función administrativa y desarrollo institucional"/>
    <n v="822"/>
    <s v="Apoyo para el fortalecimiento de la función administrativa y desarrollo institucional"/>
    <n v="6450000000"/>
    <n v="7536201396.7285223"/>
  </r>
  <r>
    <n v="4"/>
    <s v="Bogotá Humana"/>
    <x v="5"/>
    <n v="110"/>
    <s v="Secretaría Distrital de Gobierno"/>
    <n v="1"/>
    <s v="Administración central"/>
    <n v="86"/>
    <s v="Sector Gobierno, seguridad y convivencia"/>
    <s v="Informacion validada por la entidad"/>
    <n v="58073536000"/>
    <n v="67853312111.033195"/>
    <n v="3"/>
    <s v="Una Bogotá que defiende y fortalece lo público"/>
    <n v="31"/>
    <s v="Fortalecimiento de la función administrativa y desarrollo institucional"/>
    <n v="825"/>
    <s v="Promoción de la comunicación y la información pública para una Bogotá segura y humana"/>
    <n v="1600000000"/>
    <n v="1869445307.7156024"/>
  </r>
  <r>
    <n v="4"/>
    <s v="Bogotá Humana"/>
    <x v="5"/>
    <n v="110"/>
    <s v="Secretaría Distrital de Gobierno"/>
    <n v="1"/>
    <s v="Administración central"/>
    <n v="86"/>
    <s v="Sector Gobierno, seguridad y convivencia"/>
    <s v="Informacion validada por la entidad"/>
    <n v="58073536000"/>
    <n v="67853312111.033195"/>
    <n v="3"/>
    <s v="Una Bogotá que defiende y fortalece lo público"/>
    <n v="31"/>
    <s v="Fortalecimiento de la función administrativa y desarrollo institucional"/>
    <n v="835"/>
    <s v="Agenciamiento político de las relaciones de la Administración Distrital con actores políticos, sociales y gubernamentales del ámbito nacional, regional, distrital y local para fortalecer la gobernabilidad"/>
    <n v="1850000000"/>
    <n v="2161546137.0461655"/>
  </r>
  <r>
    <n v="4"/>
    <s v="Bogotá Humana"/>
    <x v="5"/>
    <n v="110"/>
    <s v="Secretaría Distrital de Gobierno"/>
    <n v="1"/>
    <s v="Administración central"/>
    <n v="86"/>
    <s v="Sector Gobierno, seguridad y convivencia"/>
    <s v="Informacion validada por la entidad"/>
    <n v="58073536000"/>
    <n v="67853312111.033195"/>
    <n v="3"/>
    <s v="Una Bogotá que defiende y fortalece lo público"/>
    <n v="32"/>
    <s v="TIC para Gobierno Digital, Ciudad Inteligente y sociedad del conocimiento y del emprendimiento"/>
    <n v="831"/>
    <s v="Fortalecimiento de la infraestructura de tecnología de información y comunicaciones"/>
    <n v="3900536000"/>
    <n v="4557399201.7348652"/>
  </r>
  <r>
    <n v="4"/>
    <s v="Bogotá Humana"/>
    <x v="5"/>
    <n v="111"/>
    <s v="Secretaría Distrital de Hacienda"/>
    <n v="1"/>
    <s v="Administración central"/>
    <n v="87"/>
    <s v="Sector Hacienda"/>
    <s v="Informacion validada por la entidad"/>
    <n v="40082233000"/>
    <n v="46832214002.883423"/>
    <n v="3"/>
    <s v="Una Bogotá que defiende y fortalece lo público"/>
    <n v="26"/>
    <s v="Transparencia, probidad, lucha contra la corrupción y control social efectivo e incluyente"/>
    <n v="941"/>
    <s v="Transparencia, probidad y anticorrupción en la Secretaría Distrital de Hacienda"/>
    <n v="29500000"/>
    <n v="34467897.861006424"/>
  </r>
  <r>
    <n v="4"/>
    <s v="Bogotá Humana"/>
    <x v="5"/>
    <n v="111"/>
    <s v="Secretaría Distrital de Hacienda"/>
    <n v="1"/>
    <s v="Administración central"/>
    <n v="87"/>
    <s v="Sector Hacienda"/>
    <s v="Informacion validada por la entidad"/>
    <n v="40082233000"/>
    <n v="46832214002.883423"/>
    <n v="3"/>
    <s v="Una Bogotá que defiende y fortalece lo público"/>
    <n v="31"/>
    <s v="Fortalecimiento de la función administrativa y desarrollo institucional"/>
    <n v="698"/>
    <s v="Coordinación de Inversiones de Banca Multilateral"/>
    <n v="1259986000"/>
    <n v="1472171822.1795943"/>
  </r>
  <r>
    <n v="4"/>
    <s v="Bogotá Humana"/>
    <x v="5"/>
    <n v="111"/>
    <s v="Secretaría Distrital de Hacienda"/>
    <n v="1"/>
    <s v="Administración central"/>
    <n v="87"/>
    <s v="Sector Hacienda"/>
    <s v="Informacion validada por la entidad"/>
    <n v="40082233000"/>
    <n v="46832214002.883423"/>
    <n v="3"/>
    <s v="Una Bogotá que defiende y fortalece lo público"/>
    <n v="31"/>
    <s v="Fortalecimiento de la función administrativa y desarrollo institucional"/>
    <n v="699"/>
    <s v="Estudios para el fortalecimiento de las finanzas distritales"/>
    <n v="1005000000"/>
    <n v="1174245333.9088628"/>
  </r>
  <r>
    <n v="4"/>
    <s v="Bogotá Humana"/>
    <x v="5"/>
    <n v="111"/>
    <s v="Secretaría Distrital de Hacienda"/>
    <n v="1"/>
    <s v="Administración central"/>
    <n v="87"/>
    <s v="Sector Hacienda"/>
    <s v="Informacion validada por la entidad"/>
    <n v="40082233000"/>
    <n v="46832214002.883423"/>
    <n v="3"/>
    <s v="Una Bogotá que defiende y fortalece lo público"/>
    <n v="31"/>
    <s v="Fortalecimiento de la función administrativa y desarrollo institucional"/>
    <n v="700"/>
    <s v="Fortalecimiento de la gestión integral del riesgo"/>
    <n v="285129000"/>
    <n v="333145669.46477622"/>
  </r>
  <r>
    <n v="4"/>
    <s v="Bogotá Humana"/>
    <x v="5"/>
    <n v="111"/>
    <s v="Secretaría Distrital de Hacienda"/>
    <n v="1"/>
    <s v="Administración central"/>
    <n v="87"/>
    <s v="Sector Hacienda"/>
    <s v="Informacion validada por la entidad"/>
    <n v="40082233000"/>
    <n v="46832214002.883423"/>
    <n v="3"/>
    <s v="Una Bogotá que defiende y fortalece lo público"/>
    <n v="31"/>
    <s v="Fortalecimiento de la función administrativa y desarrollo institucional"/>
    <n v="701"/>
    <s v="Comunicación participativa y eficiente"/>
    <n v="1151000000"/>
    <n v="1344832218.2379115"/>
  </r>
  <r>
    <n v="4"/>
    <s v="Bogotá Humana"/>
    <x v="5"/>
    <n v="111"/>
    <s v="Secretaría Distrital de Hacienda"/>
    <n v="1"/>
    <s v="Administración central"/>
    <n v="87"/>
    <s v="Sector Hacienda"/>
    <s v="Informacion validada por la entidad"/>
    <n v="40082233000"/>
    <n v="46832214002.883423"/>
    <n v="3"/>
    <s v="Una Bogotá que defiende y fortalece lo público"/>
    <n v="31"/>
    <s v="Fortalecimiento de la función administrativa y desarrollo institucional"/>
    <n v="703"/>
    <s v="Control y servicios tributarios"/>
    <n v="2715178000"/>
    <n v="3172422982.3203964"/>
  </r>
  <r>
    <n v="4"/>
    <s v="Bogotá Humana"/>
    <x v="5"/>
    <n v="111"/>
    <s v="Secretaría Distrital de Hacienda"/>
    <n v="1"/>
    <s v="Administración central"/>
    <n v="87"/>
    <s v="Sector Hacienda"/>
    <s v="Informacion validada por la entidad"/>
    <n v="40082233000"/>
    <n v="46832214002.883423"/>
    <n v="3"/>
    <s v="Una Bogotá que defiende y fortalece lo público"/>
    <n v="31"/>
    <s v="Fortalecimiento de la función administrativa y desarrollo institucional"/>
    <n v="704"/>
    <s v="Fortalecimiento de la gestión y depuración de la cartera distrital"/>
    <n v="364930000"/>
    <n v="426385422.59040928"/>
  </r>
  <r>
    <n v="4"/>
    <s v="Bogotá Humana"/>
    <x v="5"/>
    <n v="111"/>
    <s v="Secretaría Distrital de Hacienda"/>
    <n v="1"/>
    <s v="Administración central"/>
    <n v="87"/>
    <s v="Sector Hacienda"/>
    <s v="Informacion validada por la entidad"/>
    <n v="40082233000"/>
    <n v="46832214002.883423"/>
    <n v="3"/>
    <s v="Una Bogotá que defiende y fortalece lo público"/>
    <n v="31"/>
    <s v="Fortalecimiento de la función administrativa y desarrollo institucional"/>
    <n v="714"/>
    <s v="Fortalecimiento institucional de la Secretaria Distrital de Hacienda"/>
    <n v="11738027000"/>
    <n v="13714749685.618156"/>
  </r>
  <r>
    <n v="4"/>
    <s v="Bogotá Humana"/>
    <x v="5"/>
    <n v="111"/>
    <s v="Secretaría Distrital de Hacienda"/>
    <n v="1"/>
    <s v="Administración central"/>
    <n v="87"/>
    <s v="Sector Hacienda"/>
    <s v="Informacion validada por la entidad"/>
    <n v="40082233000"/>
    <n v="46832214002.883423"/>
    <n v="3"/>
    <s v="Una Bogotá que defiende y fortalece lo público"/>
    <n v="31"/>
    <s v="Fortalecimiento de la función administrativa y desarrollo institucional"/>
    <n v="728"/>
    <s v="Fortalecimiento a la gestión institucional del Concejo de Bogotá"/>
    <n v="7540000000"/>
    <n v="8809761012.6097755"/>
  </r>
  <r>
    <n v="4"/>
    <s v="Bogotá Humana"/>
    <x v="5"/>
    <n v="111"/>
    <s v="Secretaría Distrital de Hacienda"/>
    <n v="1"/>
    <s v="Administración central"/>
    <n v="87"/>
    <s v="Sector Hacienda"/>
    <s v="Informacion validada por la entidad"/>
    <n v="40082233000"/>
    <n v="46832214002.883423"/>
    <n v="3"/>
    <s v="Una Bogotá que defiende y fortalece lo público"/>
    <n v="32"/>
    <s v="TIC para Gobierno Digital, Ciudad Inteligente y sociedad del conocimiento y del emprendimiento"/>
    <n v="705"/>
    <s v="Gestión integral de TIC - Bogotá Humana"/>
    <n v="13993483000"/>
    <n v="16350031958.092531"/>
  </r>
  <r>
    <n v="4"/>
    <s v="Bogotá Humana"/>
    <x v="5"/>
    <n v="112"/>
    <s v="Secretaría de Educación del Distrito"/>
    <n v="1"/>
    <s v="Administración central"/>
    <n v="90"/>
    <s v="Sector Educación"/>
    <s v="Informacion validada por la entidad"/>
    <n v="2831124526000"/>
    <n v="3307895287930.7871"/>
    <n v="1"/>
    <s v="Una ciudad que supera la segregación y la discriminación: el ser humano en el centro de las preocupaciones del desarrollo"/>
    <n v="1"/>
    <s v="Garantía del desarrollo integral de la primera infancia"/>
    <n v="901"/>
    <s v="Prejardín, jardín y transición: Preescolar de calidad en el Sistema educativo oficial"/>
    <n v="214230617000"/>
    <n v="250307763574.79272"/>
  </r>
  <r>
    <n v="4"/>
    <s v="Bogotá Humana"/>
    <x v="5"/>
    <n v="112"/>
    <s v="Secretaría de Educación del Distrito"/>
    <n v="1"/>
    <s v="Administración central"/>
    <n v="90"/>
    <s v="Sector Educación"/>
    <s v="Informacion validada por la entidad"/>
    <n v="2831124526000"/>
    <n v="3307895287930.7871"/>
    <n v="1"/>
    <s v="Una ciudad que supera la segregación y la discriminación: el ser humano en el centro de las preocupaciones del desarrollo"/>
    <n v="3"/>
    <s v="Construcción de saberes. Educación incluyente, diversa y de calidad para disfrutar y aprender"/>
    <n v="262"/>
    <s v="Hábitat escolar"/>
    <n v="348794213000"/>
    <n v="407532315532.00397"/>
  </r>
  <r>
    <n v="4"/>
    <s v="Bogotá Humana"/>
    <x v="5"/>
    <n v="112"/>
    <s v="Secretaría de Educación del Distrito"/>
    <n v="1"/>
    <s v="Administración central"/>
    <n v="90"/>
    <s v="Sector Educación"/>
    <s v="Informacion validada por la entidad"/>
    <n v="2831124526000"/>
    <n v="3307895287930.7871"/>
    <n v="1"/>
    <s v="Una ciudad que supera la segregación y la discriminación: el ser humano en el centro de las preocupaciones del desarrollo"/>
    <n v="3"/>
    <s v="Construcción de saberes. Educación incluyente, diversa y de calidad para disfrutar y aprender"/>
    <n v="888"/>
    <s v="Enfoques diferenciales"/>
    <n v="21591239000"/>
    <n v="25227275272.697571"/>
  </r>
  <r>
    <n v="4"/>
    <s v="Bogotá Humana"/>
    <x v="5"/>
    <n v="112"/>
    <s v="Secretaría de Educación del Distrito"/>
    <n v="1"/>
    <s v="Administración central"/>
    <n v="90"/>
    <s v="Sector Educación"/>
    <s v="Informacion validada por la entidad"/>
    <n v="2831124526000"/>
    <n v="3307895287930.7871"/>
    <n v="1"/>
    <s v="Una ciudad que supera la segregación y la discriminación: el ser humano en el centro de las preocupaciones del desarrollo"/>
    <n v="3"/>
    <s v="Construcción de saberes. Educación incluyente, diversa y de calidad para disfrutar y aprender"/>
    <n v="889"/>
    <s v="Jornada educativa de 40 horas semanales para la excelencia académica y la formación integral, y jornadas únicas"/>
    <n v="148155501000"/>
    <n v="173105378847.94016"/>
  </r>
  <r>
    <n v="4"/>
    <s v="Bogotá Humana"/>
    <x v="5"/>
    <n v="112"/>
    <s v="Secretaría de Educación del Distrito"/>
    <n v="1"/>
    <s v="Administración central"/>
    <n v="90"/>
    <s v="Sector Educación"/>
    <s v="Informacion validada por la entidad"/>
    <n v="2831124526000"/>
    <n v="3307895287930.7871"/>
    <n v="1"/>
    <s v="Una ciudad que supera la segregación y la discriminación: el ser humano en el centro de las preocupaciones del desarrollo"/>
    <n v="3"/>
    <s v="Construcción de saberes. Educación incluyente, diversa y de calidad para disfrutar y aprender"/>
    <n v="890"/>
    <s v="Resignificación de las miradas de la educación"/>
    <n v="4357738000"/>
    <n v="5091595535.2212334"/>
  </r>
  <r>
    <n v="4"/>
    <s v="Bogotá Humana"/>
    <x v="5"/>
    <n v="112"/>
    <s v="Secretaría de Educación del Distrito"/>
    <n v="1"/>
    <s v="Administración central"/>
    <n v="90"/>
    <s v="Sector Educación"/>
    <s v="Informacion validada por la entidad"/>
    <n v="2831124526000"/>
    <n v="3307895287930.7871"/>
    <n v="1"/>
    <s v="Una ciudad que supera la segregación y la discriminación: el ser humano en el centro de las preocupaciones del desarrollo"/>
    <n v="3"/>
    <s v="Construcción de saberes. Educación incluyente, diversa y de calidad para disfrutar y aprender"/>
    <n v="891"/>
    <s v="Media fortalecida y mayor acceso a la educación superior"/>
    <n v="80961981000"/>
    <n v="94596247177.381088"/>
  </r>
  <r>
    <n v="4"/>
    <s v="Bogotá Humana"/>
    <x v="5"/>
    <n v="112"/>
    <s v="Secretaría de Educación del Distrito"/>
    <n v="1"/>
    <s v="Administración central"/>
    <n v="90"/>
    <s v="Sector Educación"/>
    <s v="Informacion validada por la entidad"/>
    <n v="2831124526000"/>
    <n v="3307895287930.7871"/>
    <n v="1"/>
    <s v="Una ciudad que supera la segregación y la discriminación: el ser humano en el centro de las preocupaciones del desarrollo"/>
    <n v="3"/>
    <s v="Construcción de saberes. Educación incluyente, diversa y de calidad para disfrutar y aprender"/>
    <n v="892"/>
    <s v="Diálogo social y participación de la comunidad educativa"/>
    <n v="4676857000"/>
    <n v="5464455233.4417934"/>
  </r>
  <r>
    <n v="4"/>
    <s v="Bogotá Humana"/>
    <x v="5"/>
    <n v="112"/>
    <s v="Secretaría de Educación del Distrito"/>
    <n v="1"/>
    <s v="Administración central"/>
    <n v="90"/>
    <s v="Sector Educación"/>
    <s v="Informacion validada por la entidad"/>
    <n v="2831124526000"/>
    <n v="3307895287930.7871"/>
    <n v="1"/>
    <s v="Una ciudad que supera la segregación y la discriminación: el ser humano en el centro de las preocupaciones del desarrollo"/>
    <n v="3"/>
    <s v="Construcción de saberes. Educación incluyente, diversa y de calidad para disfrutar y aprender"/>
    <n v="893"/>
    <s v="Pensar la educación"/>
    <n v="8147038000"/>
    <n v="9519026225.5504417"/>
  </r>
  <r>
    <n v="4"/>
    <s v="Bogotá Humana"/>
    <x v="5"/>
    <n v="112"/>
    <s v="Secretaría de Educación del Distrito"/>
    <n v="1"/>
    <s v="Administración central"/>
    <n v="90"/>
    <s v="Sector Educación"/>
    <s v="Informacion validada por la entidad"/>
    <n v="2831124526000"/>
    <n v="3307895287930.7871"/>
    <n v="1"/>
    <s v="Una ciudad que supera la segregación y la discriminación: el ser humano en el centro de las preocupaciones del desarrollo"/>
    <n v="3"/>
    <s v="Construcción de saberes. Educación incluyente, diversa y de calidad para disfrutar y aprender"/>
    <n v="894"/>
    <s v="Maestros empoderados, con bienestar y mejor formación"/>
    <n v="26151687000"/>
    <n v="30555717844.373199"/>
  </r>
  <r>
    <n v="4"/>
    <s v="Bogotá Humana"/>
    <x v="5"/>
    <n v="112"/>
    <s v="Secretaría de Educación del Distrito"/>
    <n v="1"/>
    <s v="Administración central"/>
    <n v="90"/>
    <s v="Sector Educación"/>
    <s v="Informacion validada por la entidad"/>
    <n v="2831124526000"/>
    <n v="3307895287930.7871"/>
    <n v="1"/>
    <s v="Una ciudad que supera la segregación y la discriminación: el ser humano en el centro de las preocupaciones del desarrollo"/>
    <n v="3"/>
    <s v="Construcción de saberes. Educación incluyente, diversa y de calidad para disfrutar y aprender"/>
    <n v="897"/>
    <s v="Niños y niñas estudiando"/>
    <n v="395605906000"/>
    <n v="462227252922.67474"/>
  </r>
  <r>
    <n v="4"/>
    <s v="Bogotá Humana"/>
    <x v="5"/>
    <n v="112"/>
    <s v="Secretaría de Educación del Distrito"/>
    <n v="1"/>
    <s v="Administración central"/>
    <n v="90"/>
    <s v="Sector Educación"/>
    <s v="Informacion validada por la entidad"/>
    <n v="2831124526000"/>
    <n v="3307895287930.7871"/>
    <n v="1"/>
    <s v="Una ciudad que supera la segregación y la discriminación: el ser humano en el centro de las preocupaciones del desarrollo"/>
    <n v="3"/>
    <s v="Construcción de saberes. Educación incluyente, diversa y de calidad para disfrutar y aprender"/>
    <n v="898"/>
    <s v="Administración del talento humano"/>
    <n v="1284989137000"/>
    <n v="1501385570393.8574"/>
  </r>
  <r>
    <n v="4"/>
    <s v="Bogotá Humana"/>
    <x v="5"/>
    <n v="112"/>
    <s v="Secretaría de Educación del Distrito"/>
    <n v="1"/>
    <s v="Administración central"/>
    <n v="90"/>
    <s v="Sector Educación"/>
    <s v="Informacion validada por la entidad"/>
    <n v="2831124526000"/>
    <n v="3307895287930.7871"/>
    <n v="1"/>
    <s v="Una ciudad que supera la segregación y la discriminación: el ser humano en el centro de las preocupaciones del desarrollo"/>
    <n v="3"/>
    <s v="Construcción de saberes. Educación incluyente, diversa y de calidad para disfrutar y aprender"/>
    <n v="899"/>
    <s v="Tecnologías de la información y las comunicaciones"/>
    <n v="71362350000"/>
    <n v="83380006471.91156"/>
  </r>
  <r>
    <n v="4"/>
    <s v="Bogotá Humana"/>
    <x v="5"/>
    <n v="112"/>
    <s v="Secretaría de Educación del Distrito"/>
    <n v="1"/>
    <s v="Administración central"/>
    <n v="90"/>
    <s v="Sector Educación"/>
    <s v="Informacion validada por la entidad"/>
    <n v="2831124526000"/>
    <n v="3307895287930.7871"/>
    <n v="1"/>
    <s v="Una ciudad que supera la segregación y la discriminación: el ser humano en el centro de las preocupaciones del desarrollo"/>
    <n v="3"/>
    <s v="Construcción de saberes. Educación incluyente, diversa y de calidad para disfrutar y aprender"/>
    <n v="900"/>
    <s v="Educación para la ciudadanía y la convivencia"/>
    <n v="22019364000"/>
    <n v="25727497942.926159"/>
  </r>
  <r>
    <n v="4"/>
    <s v="Bogotá Humana"/>
    <x v="5"/>
    <n v="112"/>
    <s v="Secretaría de Educación del Distrito"/>
    <n v="1"/>
    <s v="Administración central"/>
    <n v="90"/>
    <s v="Sector Educación"/>
    <s v="Informacion validada por la entidad"/>
    <n v="2831124526000"/>
    <n v="3307895287930.7871"/>
    <n v="1"/>
    <s v="Una ciudad que supera la segregación y la discriminación: el ser humano en el centro de las preocupaciones del desarrollo"/>
    <n v="3"/>
    <s v="Construcción de saberes. Educación incluyente, diversa y de calidad para disfrutar y aprender"/>
    <n v="902"/>
    <s v="Mejor gestión"/>
    <n v="6712524000"/>
    <n v="7842935309.2052288"/>
  </r>
  <r>
    <n v="4"/>
    <s v="Bogotá Humana"/>
    <x v="5"/>
    <n v="112"/>
    <s v="Secretaría de Educación del Distrito"/>
    <n v="1"/>
    <s v="Administración central"/>
    <n v="90"/>
    <s v="Sector Educación"/>
    <s v="Informacion validada por la entidad"/>
    <n v="2831124526000"/>
    <n v="3307895287930.7871"/>
    <n v="1"/>
    <s v="Una ciudad que supera la segregación y la discriminación: el ser humano en el centro de las preocupaciones del desarrollo"/>
    <n v="3"/>
    <s v="Construcción de saberes. Educación incluyente, diversa y de calidad para disfrutar y aprender"/>
    <n v="905"/>
    <s v="Fortalecimiento académico"/>
    <n v="8427245000"/>
    <n v="9846421013.8873577"/>
  </r>
  <r>
    <n v="4"/>
    <s v="Bogotá Humana"/>
    <x v="5"/>
    <n v="112"/>
    <s v="Secretaría de Educación del Distrito"/>
    <n v="1"/>
    <s v="Administración central"/>
    <n v="90"/>
    <s v="Sector Educación"/>
    <s v="Informacion validada por la entidad"/>
    <n v="2831124526000"/>
    <n v="3307895287930.7871"/>
    <n v="1"/>
    <s v="Una ciudad que supera la segregación y la discriminación: el ser humano en el centro de las preocupaciones del desarrollo"/>
    <n v="3"/>
    <s v="Construcción de saberes. Educación incluyente, diversa y de calidad para disfrutar y aprender"/>
    <n v="4248"/>
    <s v="Subsidios a la demanda educativa"/>
    <n v="184469767000"/>
    <n v="215535087708.4628"/>
  </r>
  <r>
    <n v="4"/>
    <s v="Bogotá Humana"/>
    <x v="5"/>
    <n v="112"/>
    <s v="Secretaría de Educación del Distrito"/>
    <n v="1"/>
    <s v="Administración central"/>
    <n v="90"/>
    <s v="Sector Educación"/>
    <s v="Informacion validada por la entidad"/>
    <n v="2831124526000"/>
    <n v="3307895287930.7871"/>
    <n v="3"/>
    <s v="Una Bogotá que defiende y fortalece lo público"/>
    <n v="26"/>
    <s v="Transparencia, probidad, lucha contra la corrupción y control social efectivo e incluyente"/>
    <n v="951"/>
    <s v="Fortalecimiento de la transparencia"/>
    <n v="471362000"/>
    <n v="550740924.45965111"/>
  </r>
  <r>
    <n v="4"/>
    <s v="Bogotá Humana"/>
    <x v="5"/>
    <n v="113"/>
    <s v="Secretaría Distrital de Movilidad"/>
    <n v="1"/>
    <s v="Administración central"/>
    <n v="95"/>
    <s v="Sector Movilidad"/>
    <s v="Informacion validada por la entidad"/>
    <n v="174556131000"/>
    <n v="203951962519.33749"/>
    <n v="2"/>
    <s v="Un territorio que enfrenta el cambio climático y se ordena alrededor del agua"/>
    <n v="19"/>
    <s v="Movilidad Humana"/>
    <n v="339"/>
    <s v="Implementación del plan maestro de movilidad para Bogotá"/>
    <n v="24961062000"/>
    <n v="29164587644.686398"/>
  </r>
  <r>
    <n v="4"/>
    <s v="Bogotá Humana"/>
    <x v="5"/>
    <n v="113"/>
    <s v="Secretaría Distrital de Movilidad"/>
    <n v="1"/>
    <s v="Administración central"/>
    <n v="95"/>
    <s v="Sector Movilidad"/>
    <s v="Informacion validada por la entidad"/>
    <n v="174556131000"/>
    <n v="203951962519.33749"/>
    <n v="2"/>
    <s v="Un territorio que enfrenta el cambio climático y se ordena alrededor del agua"/>
    <n v="19"/>
    <s v="Movilidad Humana"/>
    <n v="348"/>
    <s v="Fortalecimiento a los servicios concesionados"/>
    <n v="3394083000"/>
    <n v="3965657836.4670591"/>
  </r>
  <r>
    <n v="4"/>
    <s v="Bogotá Humana"/>
    <x v="5"/>
    <n v="113"/>
    <s v="Secretaría Distrital de Movilidad"/>
    <n v="1"/>
    <s v="Administración central"/>
    <n v="95"/>
    <s v="Sector Movilidad"/>
    <s v="Informacion validada por la entidad"/>
    <n v="174556131000"/>
    <n v="203951962519.33749"/>
    <n v="2"/>
    <s v="Un territorio que enfrenta el cambio climático y se ordena alrededor del agua"/>
    <n v="19"/>
    <s v="Movilidad Humana"/>
    <n v="585"/>
    <s v="Sistema distrital de información para la movilidad"/>
    <n v="2576000000"/>
    <n v="3009806945.4221201"/>
  </r>
  <r>
    <n v="4"/>
    <s v="Bogotá Humana"/>
    <x v="5"/>
    <n v="113"/>
    <s v="Secretaría Distrital de Movilidad"/>
    <n v="1"/>
    <s v="Administración central"/>
    <n v="95"/>
    <s v="Sector Movilidad"/>
    <s v="Informacion validada por la entidad"/>
    <n v="174556131000"/>
    <n v="203951962519.33749"/>
    <n v="2"/>
    <s v="Un territorio que enfrenta el cambio climático y se ordena alrededor del agua"/>
    <n v="19"/>
    <s v="Movilidad Humana"/>
    <n v="967"/>
    <s v="Tecnologías de información y comunicaciones para lograr una movilidad sostenible en Bogotá"/>
    <n v="3510000000"/>
    <n v="4101095643.8011026"/>
  </r>
  <r>
    <n v="4"/>
    <s v="Bogotá Humana"/>
    <x v="5"/>
    <n v="113"/>
    <s v="Secretaría Distrital de Movilidad"/>
    <n v="1"/>
    <s v="Administración central"/>
    <n v="95"/>
    <s v="Sector Movilidad"/>
    <s v="Informacion validada por la entidad"/>
    <n v="174556131000"/>
    <n v="203951962519.33749"/>
    <n v="2"/>
    <s v="Un territorio que enfrenta el cambio climático y se ordena alrededor del agua"/>
    <n v="19"/>
    <s v="Movilidad Humana"/>
    <n v="1165"/>
    <s v="Promoción de la movilidad segura y prevención de la accidentalidad vial"/>
    <n v="8000000000"/>
    <n v="9347226538.5780125"/>
  </r>
  <r>
    <n v="4"/>
    <s v="Bogotá Humana"/>
    <x v="5"/>
    <n v="113"/>
    <s v="Secretaría Distrital de Movilidad"/>
    <n v="1"/>
    <s v="Administración central"/>
    <n v="95"/>
    <s v="Sector Movilidad"/>
    <s v="Informacion validada por la entidad"/>
    <n v="174556131000"/>
    <n v="203951962519.33749"/>
    <n v="2"/>
    <s v="Un territorio que enfrenta el cambio climático y se ordena alrededor del agua"/>
    <n v="19"/>
    <s v="Movilidad Humana"/>
    <n v="6219"/>
    <s v="Apoyo institucional en convenio con la Policía Nacional"/>
    <n v="16000000000"/>
    <n v="18694453077.156025"/>
  </r>
  <r>
    <n v="4"/>
    <s v="Bogotá Humana"/>
    <x v="5"/>
    <n v="113"/>
    <s v="Secretaría Distrital de Movilidad"/>
    <n v="1"/>
    <s v="Administración central"/>
    <n v="95"/>
    <s v="Sector Movilidad"/>
    <s v="Informacion validada por la entidad"/>
    <n v="174556131000"/>
    <n v="203951962519.33749"/>
    <n v="2"/>
    <s v="Un territorio que enfrenta el cambio climático y se ordena alrededor del agua"/>
    <n v="19"/>
    <s v="Movilidad Humana"/>
    <n v="7132"/>
    <s v="Sustanciación de procesos, recaudo y cobro de la cartera"/>
    <n v="15267832000"/>
    <n v="17838985557.118828"/>
  </r>
  <r>
    <n v="4"/>
    <s v="Bogotá Humana"/>
    <x v="5"/>
    <n v="113"/>
    <s v="Secretaría Distrital de Movilidad"/>
    <n v="1"/>
    <s v="Administración central"/>
    <n v="95"/>
    <s v="Sector Movilidad"/>
    <s v="Informacion validada por la entidad"/>
    <n v="174556131000"/>
    <n v="203951962519.33749"/>
    <n v="2"/>
    <s v="Un territorio que enfrenta el cambio climático y se ordena alrededor del agua"/>
    <n v="19"/>
    <s v="Movilidad Humana"/>
    <n v="7253"/>
    <s v="Generar movilidad con seguridad comprometiendo al ciudadano en el conocimiento y cumplimiento de las normas de tránsito"/>
    <n v="7000000000"/>
    <n v="8178823221.2557602"/>
  </r>
  <r>
    <n v="4"/>
    <s v="Bogotá Humana"/>
    <x v="5"/>
    <n v="113"/>
    <s v="Secretaría Distrital de Movilidad"/>
    <n v="1"/>
    <s v="Administración central"/>
    <n v="95"/>
    <s v="Sector Movilidad"/>
    <s v="Informacion validada por la entidad"/>
    <n v="174556131000"/>
    <n v="203951962519.33749"/>
    <n v="2"/>
    <s v="Un territorio que enfrenta el cambio climático y se ordena alrededor del agua"/>
    <n v="19"/>
    <s v="Movilidad Humana"/>
    <n v="7254"/>
    <s v="Modernización, expansión y mantenimiento del sistema integral de control de tránsito"/>
    <n v="70081317000"/>
    <n v="81883243265.112289"/>
  </r>
  <r>
    <n v="4"/>
    <s v="Bogotá Humana"/>
    <x v="5"/>
    <n v="113"/>
    <s v="Secretaría Distrital de Movilidad"/>
    <n v="1"/>
    <s v="Administración central"/>
    <n v="95"/>
    <s v="Sector Movilidad"/>
    <s v="Informacion validada por la entidad"/>
    <n v="174556131000"/>
    <n v="203951962519.33749"/>
    <n v="3"/>
    <s v="Una Bogotá que defiende y fortalece lo público"/>
    <n v="26"/>
    <s v="Transparencia, probidad, lucha contra la corrupción y control social efectivo e incluyente"/>
    <n v="965"/>
    <s v="Movilidad transparente y contra la corrupción"/>
    <n v="195000000"/>
    <n v="227838646.87783906"/>
  </r>
  <r>
    <n v="4"/>
    <s v="Bogotá Humana"/>
    <x v="5"/>
    <n v="113"/>
    <s v="Secretaría Distrital de Movilidad"/>
    <n v="1"/>
    <s v="Administración central"/>
    <n v="95"/>
    <s v="Sector Movilidad"/>
    <s v="Informacion validada por la entidad"/>
    <n v="174556131000"/>
    <n v="203951962519.33749"/>
    <n v="3"/>
    <s v="Una Bogotá que defiende y fortalece lo público"/>
    <n v="31"/>
    <s v="Fortalecimiento de la función administrativa y desarrollo institucional"/>
    <n v="6094"/>
    <s v="Fortalecimiento institucional"/>
    <n v="23570837000"/>
    <n v="27540244142.862072"/>
  </r>
  <r>
    <n v="4"/>
    <s v="Bogotá Humana"/>
    <x v="5"/>
    <n v="117"/>
    <s v="Secretaría Distrital de Desarrollo Económico"/>
    <n v="1"/>
    <s v="Administración central"/>
    <n v="89"/>
    <s v="Sector Desarrollo económico, industria y turismo"/>
    <s v="Informacion validada por la entidad"/>
    <n v="43320000000"/>
    <n v="50615231706.39994"/>
    <n v="1"/>
    <s v="Una ciudad que supera la segregación y la discriminación: el ser humano en el centro de las preocupaciones del desarrollo"/>
    <n v="9"/>
    <s v="Soberanía y seguridad alimentaria y nutricional"/>
    <n v="736"/>
    <s v="Disponibilidad y acceso a los alimentos en mercado interno a través del abastecimiento"/>
    <n v="4604638000"/>
    <n v="5380074314.2680969"/>
  </r>
  <r>
    <n v="4"/>
    <s v="Bogotá Humana"/>
    <x v="5"/>
    <n v="117"/>
    <s v="Secretaría Distrital de Desarrollo Económico"/>
    <n v="1"/>
    <s v="Administración central"/>
    <n v="89"/>
    <s v="Sector Desarrollo económico, industria y turismo"/>
    <s v="Informacion validada por la entidad"/>
    <n v="43320000000"/>
    <n v="50615231706.39994"/>
    <n v="1"/>
    <s v="Una ciudad que supera la segregación y la discriminación: el ser humano en el centro de las preocupaciones del desarrollo"/>
    <n v="9"/>
    <s v="Soberanía y seguridad alimentaria y nutricional"/>
    <n v="754"/>
    <s v="Agricultura urbana y periurbana"/>
    <n v="800000000"/>
    <n v="934722653.8578012"/>
  </r>
  <r>
    <n v="4"/>
    <s v="Bogotá Humana"/>
    <x v="5"/>
    <n v="117"/>
    <s v="Secretaría Distrital de Desarrollo Económico"/>
    <n v="1"/>
    <s v="Administración central"/>
    <n v="89"/>
    <s v="Sector Desarrollo económico, industria y turismo"/>
    <s v="Informacion validada por la entidad"/>
    <n v="43320000000"/>
    <n v="50615231706.39994"/>
    <n v="1"/>
    <s v="Una ciudad que supera la segregación y la discriminación: el ser humano en el centro de las preocupaciones del desarrollo"/>
    <n v="10"/>
    <s v="Ruralidad humana"/>
    <n v="709"/>
    <s v="Proyecto agrario de sustentabilidad campesina distrital"/>
    <n v="2583954000"/>
    <n v="3019100425.4081016"/>
  </r>
  <r>
    <n v="4"/>
    <s v="Bogotá Humana"/>
    <x v="5"/>
    <n v="117"/>
    <s v="Secretaría Distrital de Desarrollo Económico"/>
    <n v="1"/>
    <s v="Administración central"/>
    <n v="89"/>
    <s v="Sector Desarrollo económico, industria y turismo"/>
    <s v="Informacion validada por la entidad"/>
    <n v="43320000000"/>
    <n v="50615231706.39994"/>
    <n v="1"/>
    <s v="Una ciudad que supera la segregación y la discriminación: el ser humano en el centro de las preocupaciones del desarrollo"/>
    <n v="11"/>
    <s v="Ciencia, tecnología e innovación para avanzar en el desarrollo de la ciudad"/>
    <n v="748"/>
    <s v="Fomento de la investigación básica y aplicada para fortalecer la productividad empresarial y cooperativa"/>
    <n v="4803841000"/>
    <n v="5612823760.2886429"/>
  </r>
  <r>
    <n v="4"/>
    <s v="Bogotá Humana"/>
    <x v="5"/>
    <n v="117"/>
    <s v="Secretaría Distrital de Desarrollo Económico"/>
    <n v="1"/>
    <s v="Administración central"/>
    <n v="89"/>
    <s v="Sector Desarrollo económico, industria y turismo"/>
    <s v="Informacion validada por la entidad"/>
    <n v="43320000000"/>
    <n v="50615231706.39994"/>
    <n v="1"/>
    <s v="Una ciudad que supera la segregación y la discriminación: el ser humano en el centro de las preocupaciones del desarrollo"/>
    <n v="12"/>
    <s v="Apoyo a la economía popular, emprendimiento y productividad"/>
    <n v="689"/>
    <s v="Potenciar zonas de concentración de economía popular"/>
    <n v="4638381000"/>
    <n v="5419499747.4045029"/>
  </r>
  <r>
    <n v="4"/>
    <s v="Bogotá Humana"/>
    <x v="5"/>
    <n v="117"/>
    <s v="Secretaría Distrital de Desarrollo Económico"/>
    <n v="1"/>
    <s v="Administración central"/>
    <n v="89"/>
    <s v="Sector Desarrollo económico, industria y turismo"/>
    <s v="Informacion validada por la entidad"/>
    <n v="43320000000"/>
    <n v="50615231706.39994"/>
    <n v="1"/>
    <s v="Una ciudad que supera la segregación y la discriminación: el ser humano en el centro de las preocupaciones del desarrollo"/>
    <n v="12"/>
    <s v="Apoyo a la economía popular, emprendimiento y productividad"/>
    <n v="715"/>
    <s v="Banca para la economía popular"/>
    <n v="6608542000"/>
    <n v="7721442395.4634275"/>
  </r>
  <r>
    <n v="4"/>
    <s v="Bogotá Humana"/>
    <x v="5"/>
    <n v="117"/>
    <s v="Secretaría Distrital de Desarrollo Económico"/>
    <n v="1"/>
    <s v="Administración central"/>
    <n v="89"/>
    <s v="Sector Desarrollo económico, industria y turismo"/>
    <s v="Informacion validada por la entidad"/>
    <n v="43320000000"/>
    <n v="50615231706.39994"/>
    <n v="1"/>
    <s v="Una ciudad que supera la segregación y la discriminación: el ser humano en el centro de las preocupaciones del desarrollo"/>
    <n v="12"/>
    <s v="Apoyo a la economía popular, emprendimiento y productividad"/>
    <n v="716"/>
    <s v="Fortalecimiento de las iniciativas de emprendimiento"/>
    <n v="7017974000"/>
    <n v="8199824102.4813108"/>
  </r>
  <r>
    <n v="4"/>
    <s v="Bogotá Humana"/>
    <x v="5"/>
    <n v="117"/>
    <s v="Secretaría Distrital de Desarrollo Económico"/>
    <n v="1"/>
    <s v="Administración central"/>
    <n v="89"/>
    <s v="Sector Desarrollo económico, industria y turismo"/>
    <s v="Informacion validada por la entidad"/>
    <n v="43320000000"/>
    <n v="50615231706.39994"/>
    <n v="1"/>
    <s v="Una ciudad que supera la segregación y la discriminación: el ser humano en el centro de las preocupaciones del desarrollo"/>
    <n v="12"/>
    <s v="Apoyo a la economía popular, emprendimiento y productividad"/>
    <n v="752"/>
    <s v="Bogotá productiva y competitiva en la economía internacional"/>
    <n v="2807624000"/>
    <n v="3280437195.3935695"/>
  </r>
  <r>
    <n v="4"/>
    <s v="Bogotá Humana"/>
    <x v="5"/>
    <n v="117"/>
    <s v="Secretaría Distrital de Desarrollo Económico"/>
    <n v="1"/>
    <s v="Administración central"/>
    <n v="89"/>
    <s v="Sector Desarrollo económico, industria y turismo"/>
    <s v="Informacion validada por la entidad"/>
    <n v="43320000000"/>
    <n v="50615231706.39994"/>
    <n v="1"/>
    <s v="Una ciudad que supera la segregación y la discriminación: el ser humano en el centro de las preocupaciones del desarrollo"/>
    <n v="13"/>
    <s v="Trabajo decente y digno"/>
    <n v="686"/>
    <s v="Articulación para la generación de trabajo digno y decente"/>
    <n v="2181138000"/>
    <n v="2548448874.7376208"/>
  </r>
  <r>
    <n v="4"/>
    <s v="Bogotá Humana"/>
    <x v="5"/>
    <n v="117"/>
    <s v="Secretaría Distrital de Desarrollo Económico"/>
    <n v="1"/>
    <s v="Administración central"/>
    <n v="89"/>
    <s v="Sector Desarrollo económico, industria y turismo"/>
    <s v="Informacion validada por la entidad"/>
    <n v="43320000000"/>
    <n v="50615231706.39994"/>
    <n v="3"/>
    <s v="Una Bogotá que defiende y fortalece lo público"/>
    <n v="24"/>
    <s v="Bogotá Humana: participa y decide"/>
    <n v="775"/>
    <s v="Participación ciudadana para el desarrollo económico territorial y humano"/>
    <n v="800000000"/>
    <n v="934722653.8578012"/>
  </r>
  <r>
    <n v="4"/>
    <s v="Bogotá Humana"/>
    <x v="5"/>
    <n v="117"/>
    <s v="Secretaría Distrital de Desarrollo Económico"/>
    <n v="1"/>
    <s v="Administración central"/>
    <n v="89"/>
    <s v="Sector Desarrollo económico, industria y turismo"/>
    <s v="Informacion validada por la entidad"/>
    <n v="43320000000"/>
    <n v="50615231706.39994"/>
    <n v="3"/>
    <s v="Una Bogotá que defiende y fortalece lo público"/>
    <n v="26"/>
    <s v="Transparencia, probidad, lucha contra la corrupción y control social efectivo e incluyente"/>
    <n v="964"/>
    <s v="Transparencia, probidad y lucha contra la corrupción en la SDDE"/>
    <n v="20000000"/>
    <n v="23368066.346445028"/>
  </r>
  <r>
    <n v="4"/>
    <s v="Bogotá Humana"/>
    <x v="5"/>
    <n v="117"/>
    <s v="Secretaría Distrital de Desarrollo Económico"/>
    <n v="1"/>
    <s v="Administración central"/>
    <n v="89"/>
    <s v="Sector Desarrollo económico, industria y turismo"/>
    <s v="Informacion validada por la entidad"/>
    <n v="43320000000"/>
    <n v="50615231706.39994"/>
    <n v="3"/>
    <s v="Una Bogotá que defiende y fortalece lo público"/>
    <n v="31"/>
    <s v="Fortalecimiento de la función administrativa y desarrollo institucional"/>
    <n v="429"/>
    <s v="Fortalecimiento institucional"/>
    <n v="3587909000"/>
    <n v="4192124777.8503618"/>
  </r>
  <r>
    <n v="4"/>
    <s v="Bogotá Humana"/>
    <x v="5"/>
    <n v="117"/>
    <s v="Secretaría Distrital de Desarrollo Económico"/>
    <n v="1"/>
    <s v="Administración central"/>
    <n v="89"/>
    <s v="Sector Desarrollo económico, industria y turismo"/>
    <s v="Informacion validada por la entidad"/>
    <n v="43320000000"/>
    <n v="50615231706.39994"/>
    <n v="3"/>
    <s v="Una Bogotá que defiende y fortalece lo público"/>
    <n v="31"/>
    <s v="Fortalecimiento de la función administrativa y desarrollo institucional"/>
    <n v="688"/>
    <s v="Planeación, difusión, seguimiento y evaluación para la garantía de derechos"/>
    <n v="1722552000"/>
    <n v="2012635471.0600789"/>
  </r>
  <r>
    <n v="4"/>
    <s v="Bogotá Humana"/>
    <x v="5"/>
    <n v="117"/>
    <s v="Secretaría Distrital de Desarrollo Económico"/>
    <n v="1"/>
    <s v="Administración central"/>
    <n v="89"/>
    <s v="Sector Desarrollo económico, industria y turismo"/>
    <s v="Informacion validada por la entidad"/>
    <n v="43320000000"/>
    <n v="50615231706.39994"/>
    <n v="3"/>
    <s v="Una Bogotá que defiende y fortalece lo público"/>
    <n v="32"/>
    <s v="TIC para Gobierno Digital, Ciudad Inteligente y sociedad del conocimiento y del emprendimiento"/>
    <n v="690"/>
    <s v="Centro de pensamiento en economía urbana"/>
    <n v="1143447000"/>
    <n v="1336007267.9821765"/>
  </r>
  <r>
    <n v="4"/>
    <s v="Bogotá Humana"/>
    <x v="5"/>
    <n v="118"/>
    <s v="Secretaría Distrital del Hábitat"/>
    <n v="1"/>
    <s v="Administración central"/>
    <n v="96"/>
    <s v="Sector Hábitat"/>
    <s v="Informacion validada por la entidad"/>
    <n v="172432696000"/>
    <n v="201470934021.2193"/>
    <n v="1"/>
    <s v="Una ciudad que supera la segregación y la discriminación: el ser humano en el centro de las preocupaciones del desarrollo"/>
    <n v="10"/>
    <s v="Ruralidad humana"/>
    <n v="801"/>
    <s v="Mejoramiento del hábitat rural"/>
    <n v="1387840000"/>
    <n v="1621556859.9125135"/>
  </r>
  <r>
    <n v="4"/>
    <s v="Bogotá Humana"/>
    <x v="5"/>
    <n v="118"/>
    <s v="Secretaría Distrital del Hábitat"/>
    <n v="1"/>
    <s v="Administración central"/>
    <n v="96"/>
    <s v="Sector Hábitat"/>
    <s v="Informacion validada por la entidad"/>
    <n v="172432696000"/>
    <n v="201470934021.2193"/>
    <n v="1"/>
    <s v="Una ciudad que supera la segregación y la discriminación: el ser humano en el centro de las preocupaciones del desarrollo"/>
    <n v="15"/>
    <s v="Vivienda y hábitat humanos"/>
    <n v="435"/>
    <s v="Mejoramiento integral de barrios de origen informal"/>
    <n v="9107159000"/>
    <n v="10640834786.981199"/>
  </r>
  <r>
    <n v="4"/>
    <s v="Bogotá Humana"/>
    <x v="5"/>
    <n v="118"/>
    <s v="Secretaría Distrital del Hábitat"/>
    <n v="1"/>
    <s v="Administración central"/>
    <n v="96"/>
    <s v="Sector Hábitat"/>
    <s v="Informacion validada por la entidad"/>
    <n v="172432696000"/>
    <n v="201470934021.2193"/>
    <n v="1"/>
    <s v="Una ciudad que supera la segregación y la discriminación: el ser humano en el centro de las preocupaciones del desarrollo"/>
    <n v="15"/>
    <s v="Vivienda y hábitat humanos"/>
    <n v="487"/>
    <s v="Mecanismos para la producción de suelo para Vivienda de Interés Prioritario"/>
    <n v="1210336000"/>
    <n v="1414160597.4745445"/>
  </r>
  <r>
    <n v="4"/>
    <s v="Bogotá Humana"/>
    <x v="5"/>
    <n v="118"/>
    <s v="Secretaría Distrital del Hábitat"/>
    <n v="1"/>
    <s v="Administración central"/>
    <n v="96"/>
    <s v="Sector Hábitat"/>
    <s v="Informacion validada por la entidad"/>
    <n v="172432696000"/>
    <n v="201470934021.2193"/>
    <n v="1"/>
    <s v="Una ciudad que supera la segregación y la discriminación: el ser humano en el centro de las preocupaciones del desarrollo"/>
    <n v="15"/>
    <s v="Vivienda y hábitat humanos"/>
    <n v="488"/>
    <s v="Implementación de instrumentos de gestión y financiación para la producción de Vivienda de Interés Prioritario"/>
    <n v="139068720000"/>
    <n v="162488353783.75937"/>
  </r>
  <r>
    <n v="4"/>
    <s v="Bogotá Humana"/>
    <x v="5"/>
    <n v="118"/>
    <s v="Secretaría Distrital del Hábitat"/>
    <n v="1"/>
    <s v="Administración central"/>
    <n v="96"/>
    <s v="Sector Hábitat"/>
    <s v="Informacion validada por la entidad"/>
    <n v="172432696000"/>
    <n v="201470934021.2193"/>
    <n v="1"/>
    <s v="Una ciudad que supera la segregación y la discriminación: el ser humano en el centro de las preocupaciones del desarrollo"/>
    <n v="15"/>
    <s v="Vivienda y hábitat humanos"/>
    <n v="808"/>
    <s v="Formulación y seguimiento de la política y la gestión social del hábitat y vivienda"/>
    <n v="4322599000"/>
    <n v="5050539011.0538464"/>
  </r>
  <r>
    <n v="4"/>
    <s v="Bogotá Humana"/>
    <x v="5"/>
    <n v="118"/>
    <s v="Secretaría Distrital del Hábitat"/>
    <n v="1"/>
    <s v="Administración central"/>
    <n v="96"/>
    <s v="Sector Hábitat"/>
    <s v="Informacion validada por la entidad"/>
    <n v="172432696000"/>
    <n v="201470934021.2193"/>
    <n v="1"/>
    <s v="Una ciudad que supera la segregación y la discriminación: el ser humano en el centro de las preocupaciones del desarrollo"/>
    <n v="16"/>
    <s v="Revitalización del centro ampliado"/>
    <n v="804"/>
    <s v="Estructuración de proyectos de revitalización"/>
    <n v="2204332000"/>
    <n v="2575548821.2795935"/>
  </r>
  <r>
    <n v="4"/>
    <s v="Bogotá Humana"/>
    <x v="5"/>
    <n v="118"/>
    <s v="Secretaría Distrital del Hábitat"/>
    <n v="1"/>
    <s v="Administración central"/>
    <n v="96"/>
    <s v="Sector Hábitat"/>
    <s v="Informacion validada por la entidad"/>
    <n v="172432696000"/>
    <n v="201470934021.2193"/>
    <n v="2"/>
    <s v="Un territorio que enfrenta el cambio climático y se ordena alrededor del agua"/>
    <n v="17"/>
    <s v="Recuperación, rehabilitación y restauración de la estructura ecológica principal y de los espacios del agua"/>
    <n v="417"/>
    <s v="Control a los procesos de enajenación y arriendo de vivienda"/>
    <n v="7168572000"/>
    <n v="8375783305.2634068"/>
  </r>
  <r>
    <n v="4"/>
    <s v="Bogotá Humana"/>
    <x v="5"/>
    <n v="118"/>
    <s v="Secretaría Distrital del Hábitat"/>
    <n v="1"/>
    <s v="Administración central"/>
    <n v="96"/>
    <s v="Sector Hábitat"/>
    <s v="Informacion validada por la entidad"/>
    <n v="172432696000"/>
    <n v="201470934021.2193"/>
    <n v="2"/>
    <s v="Un territorio que enfrenta el cambio climático y se ordena alrededor del agua"/>
    <n v="17"/>
    <s v="Recuperación, rehabilitación y restauración de la estructura ecológica principal y de los espacios del agua"/>
    <n v="807"/>
    <s v="Redefinición del modelo de ocupación de las franjas de transición urbano - rural"/>
    <n v="539100000"/>
    <n v="629886228.36842573"/>
  </r>
  <r>
    <n v="4"/>
    <s v="Bogotá Humana"/>
    <x v="5"/>
    <n v="118"/>
    <s v="Secretaría Distrital del Hábitat"/>
    <n v="1"/>
    <s v="Administración central"/>
    <n v="96"/>
    <s v="Sector Hábitat"/>
    <s v="Informacion validada por la entidad"/>
    <n v="172432696000"/>
    <n v="201470934021.2193"/>
    <n v="2"/>
    <s v="Un territorio que enfrenta el cambio climático y se ordena alrededor del agua"/>
    <n v="18"/>
    <s v="Estrategia territorial regional frente al cambio climático"/>
    <n v="806"/>
    <s v="Diseño e implementación de programas de construcción sostenible"/>
    <n v="1074734000"/>
    <n v="1255722770.8390126"/>
  </r>
  <r>
    <n v="4"/>
    <s v="Bogotá Humana"/>
    <x v="5"/>
    <n v="118"/>
    <s v="Secretaría Distrital del Hábitat"/>
    <n v="1"/>
    <s v="Administración central"/>
    <n v="96"/>
    <s v="Sector Hábitat"/>
    <s v="Informacion validada por la entidad"/>
    <n v="172432696000"/>
    <n v="201470934021.2193"/>
    <n v="3"/>
    <s v="Una Bogotá que defiende y fortalece lo público"/>
    <n v="26"/>
    <s v="Transparencia, probidad, lucha contra la corrupción y control social efectivo e incluyente"/>
    <n v="953"/>
    <s v="Implementación de mecanismos para una gestión transparente"/>
    <n v="235699000"/>
    <n v="275391493.48953736"/>
  </r>
  <r>
    <n v="4"/>
    <s v="Bogotá Humana"/>
    <x v="5"/>
    <n v="118"/>
    <s v="Secretaría Distrital del Hábitat"/>
    <n v="1"/>
    <s v="Administración central"/>
    <n v="96"/>
    <s v="Sector Hábitat"/>
    <s v="Informacion validada por la entidad"/>
    <n v="172432696000"/>
    <n v="201470934021.2193"/>
    <n v="3"/>
    <s v="Una Bogotá que defiende y fortalece lo público"/>
    <n v="31"/>
    <s v="Fortalecimiento de la función administrativa y desarrollo institucional"/>
    <n v="418"/>
    <s v="Fortalecimiento de la gestión pública"/>
    <n v="4612345000"/>
    <n v="5389079198.6346989"/>
  </r>
  <r>
    <n v="4"/>
    <s v="Bogotá Humana"/>
    <x v="5"/>
    <n v="118"/>
    <s v="Secretaría Distrital del Hábitat"/>
    <n v="1"/>
    <s v="Administración central"/>
    <n v="96"/>
    <s v="Sector Hábitat"/>
    <s v="Informacion validada por la entidad"/>
    <n v="172432696000"/>
    <n v="201470934021.2193"/>
    <n v="3"/>
    <s v="Una Bogotá que defiende y fortalece lo público"/>
    <n v="31"/>
    <s v="Fortalecimiento de la función administrativa y desarrollo institucional"/>
    <n v="491"/>
    <s v="Implementación de estrategias de comunicación social y transparente"/>
    <n v="673774000"/>
    <n v="787239776.72548282"/>
  </r>
  <r>
    <n v="4"/>
    <s v="Bogotá Humana"/>
    <x v="5"/>
    <n v="118"/>
    <s v="Secretaría Distrital del Hábitat"/>
    <n v="1"/>
    <s v="Administración central"/>
    <n v="96"/>
    <s v="Sector Hábitat"/>
    <s v="Informacion validada por la entidad"/>
    <n v="172432696000"/>
    <n v="201470934021.2193"/>
    <n v="3"/>
    <s v="Una Bogotá que defiende y fortalece lo público"/>
    <n v="31"/>
    <s v="Fortalecimiento de la función administrativa y desarrollo institucional"/>
    <n v="800"/>
    <s v="Apoyo al proceso de producción de Vivienda de Interés Prioritario"/>
    <n v="827486000"/>
    <n v="966837387.43772066"/>
  </r>
  <r>
    <n v="4"/>
    <s v="Bogotá Humana"/>
    <x v="5"/>
    <n v="119"/>
    <s v="Secretaría Distrital de Cultura, Recreación y Deporte"/>
    <n v="1"/>
    <s v="Administración central"/>
    <n v="93"/>
    <s v="Sector Cultura, recreación y deporte"/>
    <s v="Informacion validada por la entidad"/>
    <n v="54117854000"/>
    <n v="63231480139.961273"/>
    <n v="1"/>
    <s v="Una ciudad que supera la segregación y la discriminación: el ser humano en el centro de las preocupaciones del desarrollo"/>
    <n v="1"/>
    <s v="Garantía del desarrollo integral de la primera infancia"/>
    <n v="926"/>
    <s v="Libertades y derechos culturales y deportivos para la Primera Infancia y la familia"/>
    <n v="1000000000"/>
    <n v="1168403317.3222516"/>
  </r>
  <r>
    <n v="4"/>
    <s v="Bogotá Humana"/>
    <x v="5"/>
    <n v="119"/>
    <s v="Secretaría Distrital de Cultura, Recreación y Deporte"/>
    <n v="1"/>
    <s v="Administración central"/>
    <n v="93"/>
    <s v="Sector Cultura, recreación y deporte"/>
    <s v="Informacion validada por la entidad"/>
    <n v="54117854000"/>
    <n v="63231480139.961273"/>
    <n v="1"/>
    <s v="Una ciudad que supera la segregación y la discriminación: el ser humano en el centro de las preocupaciones del desarrollo"/>
    <n v="5"/>
    <s v="Lucha contra distintos tipos de discriminación y violencias por condición, situación, identidad, diferencia, diversidad o etapa del ciclo vital"/>
    <n v="779"/>
    <s v="Bogotá reconoce y apropia la diversidad y la interculturalidad"/>
    <n v="1466050000"/>
    <n v="1712937683.3602867"/>
  </r>
  <r>
    <n v="4"/>
    <s v="Bogotá Humana"/>
    <x v="5"/>
    <n v="119"/>
    <s v="Secretaría Distrital de Cultura, Recreación y Deporte"/>
    <n v="1"/>
    <s v="Administración central"/>
    <n v="93"/>
    <s v="Sector Cultura, recreación y deporte"/>
    <s v="Informacion validada por la entidad"/>
    <n v="54117854000"/>
    <n v="63231480139.961273"/>
    <n v="1"/>
    <s v="Una ciudad que supera la segregación y la discriminación: el ser humano en el centro de las preocupaciones del desarrollo"/>
    <n v="8"/>
    <s v="Ejercicio de las libertades culturales y deportivas"/>
    <n v="209"/>
    <s v="Comunicación e información del sector cultura, recreación y deporte de Bogotá"/>
    <n v="700041000"/>
    <n v="817930226.66158617"/>
  </r>
  <r>
    <n v="4"/>
    <s v="Bogotá Humana"/>
    <x v="5"/>
    <n v="119"/>
    <s v="Secretaría Distrital de Cultura, Recreación y Deporte"/>
    <n v="1"/>
    <s v="Administración central"/>
    <n v="93"/>
    <s v="Sector Cultura, recreación y deporte"/>
    <s v="Informacion validada por la entidad"/>
    <n v="54117854000"/>
    <n v="63231480139.961273"/>
    <n v="1"/>
    <s v="Una ciudad que supera la segregación y la discriminación: el ser humano en el centro de las preocupaciones del desarrollo"/>
    <n v="8"/>
    <s v="Ejercicio de las libertades culturales y deportivas"/>
    <n v="763"/>
    <s v="Gestión cultural local"/>
    <n v="3204563000"/>
    <n v="3744222039.768146"/>
  </r>
  <r>
    <n v="4"/>
    <s v="Bogotá Humana"/>
    <x v="5"/>
    <n v="119"/>
    <s v="Secretaría Distrital de Cultura, Recreación y Deporte"/>
    <n v="1"/>
    <s v="Administración central"/>
    <n v="93"/>
    <s v="Sector Cultura, recreación y deporte"/>
    <s v="Informacion validada por la entidad"/>
    <n v="54117854000"/>
    <n v="63231480139.961273"/>
    <n v="1"/>
    <s v="Una ciudad que supera la segregación y la discriminación: el ser humano en el centro de las preocupaciones del desarrollo"/>
    <n v="8"/>
    <s v="Ejercicio de las libertades culturales y deportivas"/>
    <n v="767"/>
    <s v="Fortalecimiento de la red de bibliotecas y fomento o valoración a la lectura"/>
    <n v="21543000000"/>
    <n v="25170912665.073265"/>
  </r>
  <r>
    <n v="4"/>
    <s v="Bogotá Humana"/>
    <x v="5"/>
    <n v="119"/>
    <s v="Secretaría Distrital de Cultura, Recreación y Deporte"/>
    <n v="1"/>
    <s v="Administración central"/>
    <n v="93"/>
    <s v="Sector Cultura, recreación y deporte"/>
    <s v="Informacion validada por la entidad"/>
    <n v="54117854000"/>
    <n v="63231480139.961273"/>
    <n v="1"/>
    <s v="Una ciudad que supera la segregación y la discriminación: el ser humano en el centro de las preocupaciones del desarrollo"/>
    <n v="8"/>
    <s v="Ejercicio de las libertades culturales y deportivas"/>
    <n v="771"/>
    <s v="La recreación, el deporte y la actividad física incluyente, equitativa y no segregada."/>
    <n v="351527000"/>
    <n v="410725312.92833912"/>
  </r>
  <r>
    <n v="4"/>
    <s v="Bogotá Humana"/>
    <x v="5"/>
    <n v="119"/>
    <s v="Secretaría Distrital de Cultura, Recreación y Deporte"/>
    <n v="1"/>
    <s v="Administración central"/>
    <n v="93"/>
    <s v="Sector Cultura, recreación y deporte"/>
    <s v="Informacion validada por la entidad"/>
    <n v="54117854000"/>
    <n v="63231480139.961273"/>
    <n v="1"/>
    <s v="Una ciudad que supera la segregación y la discriminación: el ser humano en el centro de las preocupaciones del desarrollo"/>
    <n v="8"/>
    <s v="Ejercicio de las libertades culturales y deportivas"/>
    <n v="773"/>
    <s v="Oportunidades para el ejercicio de los derechos culturales"/>
    <n v="2619860000"/>
    <n v="3061053114.9198737"/>
  </r>
  <r>
    <n v="4"/>
    <s v="Bogotá Humana"/>
    <x v="5"/>
    <n v="119"/>
    <s v="Secretaría Distrital de Cultura, Recreación y Deporte"/>
    <n v="1"/>
    <s v="Administración central"/>
    <n v="93"/>
    <s v="Sector Cultura, recreación y deporte"/>
    <s v="Informacion validada por la entidad"/>
    <n v="54117854000"/>
    <n v="63231480139.961273"/>
    <n v="1"/>
    <s v="Una ciudad que supera la segregación y la discriminación: el ser humano en el centro de las preocupaciones del desarrollo"/>
    <n v="8"/>
    <s v="Ejercicio de las libertades culturales y deportivas"/>
    <n v="782"/>
    <s v="Territorios culturales y revitalizados / Equipamientos y corredores culturales"/>
    <n v="15974169000"/>
    <n v="18664272051.066273"/>
  </r>
  <r>
    <n v="4"/>
    <s v="Bogotá Humana"/>
    <x v="5"/>
    <n v="119"/>
    <s v="Secretaría Distrital de Cultura, Recreación y Deporte"/>
    <n v="1"/>
    <s v="Administración central"/>
    <n v="93"/>
    <s v="Sector Cultura, recreación y deporte"/>
    <s v="Informacion validada por la entidad"/>
    <n v="54117854000"/>
    <n v="63231480139.961273"/>
    <n v="1"/>
    <s v="Una ciudad que supera la segregación y la discriminación: el ser humano en el centro de las preocupaciones del desarrollo"/>
    <n v="8"/>
    <s v="Ejercicio de las libertades culturales y deportivas"/>
    <n v="922"/>
    <s v="Ciudadanías juveniles"/>
    <n v="600000000"/>
    <n v="701041990.39335084"/>
  </r>
  <r>
    <n v="4"/>
    <s v="Bogotá Humana"/>
    <x v="5"/>
    <n v="119"/>
    <s v="Secretaría Distrital de Cultura, Recreación y Deporte"/>
    <n v="1"/>
    <s v="Administración central"/>
    <n v="93"/>
    <s v="Sector Cultura, recreación y deporte"/>
    <s v="Informacion validada por la entidad"/>
    <n v="54117854000"/>
    <n v="63231480139.961273"/>
    <n v="3"/>
    <s v="Una Bogotá que defiende y fortalece lo público"/>
    <n v="24"/>
    <s v="Bogotá Humana: participa y decide"/>
    <n v="720"/>
    <s v="Transformaciones culturales hacia una nueva ciudadanía"/>
    <n v="542333000"/>
    <n v="633663676.29332864"/>
  </r>
  <r>
    <n v="4"/>
    <s v="Bogotá Humana"/>
    <x v="5"/>
    <n v="119"/>
    <s v="Secretaría Distrital de Cultura, Recreación y Deporte"/>
    <n v="1"/>
    <s v="Administración central"/>
    <n v="93"/>
    <s v="Sector Cultura, recreación y deporte"/>
    <s v="Informacion validada por la entidad"/>
    <n v="54117854000"/>
    <n v="63231480139.961273"/>
    <n v="3"/>
    <s v="Una Bogotá que defiende y fortalece lo público"/>
    <n v="24"/>
    <s v="Bogotá Humana: participa y decide"/>
    <n v="755"/>
    <s v="Formalización y fortalecimiento de las entidades sin ánimo de lucro con fines culturales, recreativos y deportivos del Distrito Capital"/>
    <n v="258883000"/>
    <n v="302479755.99833643"/>
  </r>
  <r>
    <n v="4"/>
    <s v="Bogotá Humana"/>
    <x v="5"/>
    <n v="119"/>
    <s v="Secretaría Distrital de Cultura, Recreación y Deporte"/>
    <n v="1"/>
    <s v="Administración central"/>
    <n v="93"/>
    <s v="Sector Cultura, recreación y deporte"/>
    <s v="Informacion validada por la entidad"/>
    <n v="54117854000"/>
    <n v="63231480139.961273"/>
    <n v="3"/>
    <s v="Una Bogotá que defiende y fortalece lo público"/>
    <n v="24"/>
    <s v="Bogotá Humana: participa y decide"/>
    <n v="778"/>
    <s v="Participación cultural y deportiva incidente y decisoria"/>
    <n v="1281142000"/>
    <n v="1496890562.7608638"/>
  </r>
  <r>
    <n v="4"/>
    <s v="Bogotá Humana"/>
    <x v="5"/>
    <n v="119"/>
    <s v="Secretaría Distrital de Cultura, Recreación y Deporte"/>
    <n v="1"/>
    <s v="Administración central"/>
    <n v="93"/>
    <s v="Sector Cultura, recreación y deporte"/>
    <s v="Informacion validada por la entidad"/>
    <n v="54117854000"/>
    <n v="63231480139.961273"/>
    <n v="3"/>
    <s v="Una Bogotá que defiende y fortalece lo público"/>
    <n v="24"/>
    <s v="Bogotá Humana: participa y decide"/>
    <n v="786"/>
    <s v="Construcción de conocimiento para la participación ciudadana"/>
    <n v="766292000"/>
    <n v="895338114.83750272"/>
  </r>
  <r>
    <n v="4"/>
    <s v="Bogotá Humana"/>
    <x v="5"/>
    <n v="119"/>
    <s v="Secretaría Distrital de Cultura, Recreación y Deporte"/>
    <n v="1"/>
    <s v="Administración central"/>
    <n v="93"/>
    <s v="Sector Cultura, recreación y deporte"/>
    <s v="Informacion validada por la entidad"/>
    <n v="54117854000"/>
    <n v="63231480139.961273"/>
    <n v="3"/>
    <s v="Una Bogotá que defiende y fortalece lo público"/>
    <n v="26"/>
    <s v="Transparencia, probidad, lucha contra la corrupción y control social efectivo e incluyente"/>
    <n v="945"/>
    <s v="Fortalecimiento de la transparencia, la probidad y el control social en la gestión de la cultura, la recreación, el deporte y la actividad física."/>
    <n v="210452000"/>
    <n v="245892814.9371025"/>
  </r>
  <r>
    <n v="4"/>
    <s v="Bogotá Humana"/>
    <x v="5"/>
    <n v="119"/>
    <s v="Secretaría Distrital de Cultura, Recreación y Deporte"/>
    <n v="1"/>
    <s v="Administración central"/>
    <n v="93"/>
    <s v="Sector Cultura, recreación y deporte"/>
    <s v="Informacion validada por la entidad"/>
    <n v="54117854000"/>
    <n v="63231480139.961273"/>
    <n v="3"/>
    <s v="Una Bogotá que defiende y fortalece lo público"/>
    <n v="31"/>
    <s v="Fortalecimiento de la función administrativa y desarrollo institucional"/>
    <n v="791"/>
    <s v="Fortalecimiento sectorial e institucional para la cultura, la recreación y el deporte"/>
    <n v="3599542000"/>
    <n v="4205716813.6407723"/>
  </r>
  <r>
    <n v="4"/>
    <s v="Bogotá Humana"/>
    <x v="5"/>
    <n v="120"/>
    <s v="Secretaría Distrital de Planeación"/>
    <n v="1"/>
    <s v="Administración central"/>
    <n v="88"/>
    <s v="Sector Planeación"/>
    <s v="Informacion validada por la entidad"/>
    <n v="12342000000"/>
    <n v="14420433742.391228"/>
    <n v="1"/>
    <s v="Una ciudad que supera la segregación y la discriminación: el ser humano en el centro de las preocupaciones del desarrollo"/>
    <n v="5"/>
    <s v="Lucha contra distintos tipos de discriminación y violencias por condición, situación, identidad, diferencia, diversidad o etapa del ciclo vital"/>
    <n v="717"/>
    <s v="Coordinación de la Política pública de garantía de derechos de las personas lesbianas, gays, transgeneristas, y otras identidades de género y orientaciones sexuales"/>
    <n v="268828000"/>
    <n v="314099526.98910624"/>
  </r>
  <r>
    <n v="4"/>
    <s v="Bogotá Humana"/>
    <x v="5"/>
    <n v="120"/>
    <s v="Secretaría Distrital de Planeación"/>
    <n v="1"/>
    <s v="Administración central"/>
    <n v="88"/>
    <s v="Sector Planeación"/>
    <s v="Informacion validada por la entidad"/>
    <n v="12342000000"/>
    <n v="14420433742.391228"/>
    <n v="1"/>
    <s v="Una ciudad que supera la segregación y la discriminación: el ser humano en el centro de las preocupaciones del desarrollo"/>
    <n v="5"/>
    <s v="Lucha contra distintos tipos de discriminación y violencias por condición, situación, identidad, diferencia, diversidad o etapa del ciclo vital"/>
    <n v="797"/>
    <s v="Generación de procesos de seguimiento y evaluación de las políticas poblacionales con el fin de producir información estratégica para la formulación y el diseño de acciones que contribuyan a superar la segregación social y la discriminación"/>
    <n v="1465533000"/>
    <n v="1712333618.8452313"/>
  </r>
  <r>
    <n v="4"/>
    <s v="Bogotá Humana"/>
    <x v="5"/>
    <n v="120"/>
    <s v="Secretaría Distrital de Planeación"/>
    <n v="1"/>
    <s v="Administración central"/>
    <n v="88"/>
    <s v="Sector Planeación"/>
    <s v="Informacion validada por la entidad"/>
    <n v="12342000000"/>
    <n v="14420433742.391228"/>
    <n v="1"/>
    <s v="Una ciudad que supera la segregación y la discriminación: el ser humano en el centro de las preocupaciones del desarrollo"/>
    <n v="11"/>
    <s v="Ciencia, tecnología e innovación para avanzar en el desarrollo de la ciudad"/>
    <n v="798"/>
    <s v="Evaluación y seguimiento de políticas públicas sectoriales para identificar y promover la innovación social en la gestión de lo público"/>
    <n v="133792000"/>
    <n v="156323016.63117868"/>
  </r>
  <r>
    <n v="4"/>
    <s v="Bogotá Humana"/>
    <x v="5"/>
    <n v="120"/>
    <s v="Secretaría Distrital de Planeación"/>
    <n v="1"/>
    <s v="Administración central"/>
    <n v="88"/>
    <s v="Sector Planeación"/>
    <s v="Informacion validada por la entidad"/>
    <n v="12342000000"/>
    <n v="14420433742.391228"/>
    <n v="1"/>
    <s v="Una ciudad que supera la segregación y la discriminación: el ser humano en el centro de las preocupaciones del desarrollo"/>
    <n v="15"/>
    <s v="Vivienda y hábitat humanos"/>
    <n v="796"/>
    <s v="Estudios y modelaciones económicas para la estructuración de proyectos urbanos"/>
    <n v="133951000"/>
    <n v="156508792.75863293"/>
  </r>
  <r>
    <n v="4"/>
    <s v="Bogotá Humana"/>
    <x v="5"/>
    <n v="120"/>
    <s v="Secretaría Distrital de Planeación"/>
    <n v="1"/>
    <s v="Administración central"/>
    <n v="88"/>
    <s v="Sector Planeación"/>
    <s v="Informacion validada por la entidad"/>
    <n v="12342000000"/>
    <n v="14420433742.391228"/>
    <n v="1"/>
    <s v="Una ciudad que supera la segregación y la discriminación: el ser humano en el centro de las preocupaciones del desarrollo"/>
    <n v="15"/>
    <s v="Vivienda y hábitat humanos"/>
    <n v="802"/>
    <s v="Planificación urbanística e instrumentos de gestión territorial para contribuir en la reducción de la segregación socio-espacial en Bogotá D.C."/>
    <n v="2017436000"/>
    <n v="2357178914.885334"/>
  </r>
  <r>
    <n v="4"/>
    <s v="Bogotá Humana"/>
    <x v="5"/>
    <n v="120"/>
    <s v="Secretaría Distrital de Planeación"/>
    <n v="1"/>
    <s v="Administración central"/>
    <n v="88"/>
    <s v="Sector Planeación"/>
    <s v="Informacion validada por la entidad"/>
    <n v="12342000000"/>
    <n v="14420433742.391228"/>
    <n v="1"/>
    <s v="Una ciudad que supera la segregación y la discriminación: el ser humano en el centro de las preocupaciones del desarrollo"/>
    <n v="16"/>
    <s v="Revitalización del centro ampliado"/>
    <n v="805"/>
    <s v="Formulación de las intervenciones urbanas para la organización sostenible del territorio"/>
    <n v="181916000"/>
    <n v="212551257.87399471"/>
  </r>
  <r>
    <n v="4"/>
    <s v="Bogotá Humana"/>
    <x v="5"/>
    <n v="120"/>
    <s v="Secretaría Distrital de Planeación"/>
    <n v="1"/>
    <s v="Administración central"/>
    <n v="88"/>
    <s v="Sector Planeación"/>
    <s v="Informacion validada por la entidad"/>
    <n v="12342000000"/>
    <n v="14420433742.391228"/>
    <n v="2"/>
    <s v="Un territorio que enfrenta el cambio climático y se ordena alrededor del agua"/>
    <n v="18"/>
    <s v="Estrategia territorial regional frente al cambio climático"/>
    <n v="803"/>
    <s v="Planificación urbanística e instrumentos de gestión territorial para contribuir en la adaptación al cambio climático en Bogotá D.C."/>
    <n v="1059380000"/>
    <n v="1237783106.3048468"/>
  </r>
  <r>
    <n v="4"/>
    <s v="Bogotá Humana"/>
    <x v="5"/>
    <n v="120"/>
    <s v="Secretaría Distrital de Planeación"/>
    <n v="1"/>
    <s v="Administración central"/>
    <n v="88"/>
    <s v="Sector Planeación"/>
    <s v="Informacion validada por la entidad"/>
    <n v="12342000000"/>
    <n v="14420433742.391228"/>
    <n v="2"/>
    <s v="Un territorio que enfrenta el cambio climático y se ordena alrededor del agua"/>
    <n v="23"/>
    <s v="Bogotá, territorio en la región"/>
    <n v="799"/>
    <s v="Fortalecimiento institucional para la integración regional"/>
    <n v="201486000"/>
    <n v="235416910.79399118"/>
  </r>
  <r>
    <n v="4"/>
    <s v="Bogotá Humana"/>
    <x v="5"/>
    <n v="120"/>
    <s v="Secretaría Distrital de Planeación"/>
    <n v="1"/>
    <s v="Administración central"/>
    <n v="88"/>
    <s v="Sector Planeación"/>
    <s v="Informacion validada por la entidad"/>
    <n v="12342000000"/>
    <n v="14420433742.391228"/>
    <n v="3"/>
    <s v="Una Bogotá que defiende y fortalece lo público"/>
    <n v="24"/>
    <s v="Bogotá Humana: participa y decide"/>
    <n v="304"/>
    <s v="Implementación del Sistema Distrital de Planeación"/>
    <n v="959356000"/>
    <n v="1120914732.8930058"/>
  </r>
  <r>
    <n v="4"/>
    <s v="Bogotá Humana"/>
    <x v="5"/>
    <n v="120"/>
    <s v="Secretaría Distrital de Planeación"/>
    <n v="1"/>
    <s v="Administración central"/>
    <n v="88"/>
    <s v="Sector Planeación"/>
    <s v="Informacion validada por la entidad"/>
    <n v="12342000000"/>
    <n v="14420433742.391228"/>
    <n v="3"/>
    <s v="Una Bogotá que defiende y fortalece lo público"/>
    <n v="31"/>
    <s v="Fortalecimiento de la función administrativa y desarrollo institucional"/>
    <n v="311"/>
    <s v="Calidad y fortalecimiento institucional"/>
    <n v="2918707000"/>
    <n v="3410226941.0916767"/>
  </r>
  <r>
    <n v="4"/>
    <s v="Bogotá Humana"/>
    <x v="5"/>
    <n v="120"/>
    <s v="Secretaría Distrital de Planeación"/>
    <n v="1"/>
    <s v="Administración central"/>
    <n v="88"/>
    <s v="Sector Planeación"/>
    <s v="Informacion validada por la entidad"/>
    <n v="12342000000"/>
    <n v="14420433742.391228"/>
    <n v="3"/>
    <s v="Una Bogotá que defiende y fortalece lo público"/>
    <n v="31"/>
    <s v="Fortalecimiento de la función administrativa y desarrollo institucional"/>
    <n v="535"/>
    <s v="Consolidación de la información estratégica e integral para la planeación del Distrito"/>
    <n v="3001615000"/>
    <n v="3507096923.3242297"/>
  </r>
  <r>
    <n v="4"/>
    <s v="Bogotá Humana"/>
    <x v="5"/>
    <n v="121"/>
    <s v="Secretaría Distrital de la Mujer"/>
    <n v="1"/>
    <s v="Administración central"/>
    <n v="100"/>
    <s v="Sector Mujeres"/>
    <s v="Informacion validada por la entidad"/>
    <n v="24083000000"/>
    <n v="28138657091.071785"/>
    <n v="1"/>
    <s v="Una ciudad que supera la segregación y la discriminación: el ser humano en el centro de las preocupaciones del desarrollo"/>
    <n v="4"/>
    <s v="Bogotá Humana con igualdad de oportunidades y equidad de género para las mujeres"/>
    <n v="931"/>
    <s v="Litigio y justicia integral para las mujeres"/>
    <n v="13007200000"/>
    <n v="15197655629.07399"/>
  </r>
  <r>
    <n v="4"/>
    <s v="Bogotá Humana"/>
    <x v="5"/>
    <n v="121"/>
    <s v="Secretaría Distrital de la Mujer"/>
    <n v="1"/>
    <s v="Administración central"/>
    <n v="100"/>
    <s v="Sector Mujeres"/>
    <s v="Informacion validada por la entidad"/>
    <n v="24083000000"/>
    <n v="28138657091.071785"/>
    <n v="1"/>
    <s v="Una ciudad que supera la segregación y la discriminación: el ser humano en el centro de las preocupaciones del desarrollo"/>
    <n v="4"/>
    <s v="Bogotá Humana con igualdad de oportunidades y equidad de género para las mujeres"/>
    <n v="932"/>
    <s v="Gestión estratégica del conocimiento de la Política pública de mujeres y equidad de género en el Distrito Capital"/>
    <n v="760800000"/>
    <n v="888921243.81876886"/>
  </r>
  <r>
    <n v="4"/>
    <s v="Bogotá Humana"/>
    <x v="5"/>
    <n v="121"/>
    <s v="Secretaría Distrital de la Mujer"/>
    <n v="1"/>
    <s v="Administración central"/>
    <n v="100"/>
    <s v="Sector Mujeres"/>
    <s v="Informacion validada por la entidad"/>
    <n v="24083000000"/>
    <n v="28138657091.071785"/>
    <n v="1"/>
    <s v="Una ciudad que supera la segregación y la discriminación: el ser humano en el centro de las preocupaciones del desarrollo"/>
    <n v="4"/>
    <s v="Bogotá Humana con igualdad de oportunidades y equidad de género para las mujeres"/>
    <n v="933"/>
    <s v="Calidad y fortalecimiento institucional"/>
    <n v="628000000"/>
    <n v="733757283.27837384"/>
  </r>
  <r>
    <n v="4"/>
    <s v="Bogotá Humana"/>
    <x v="5"/>
    <n v="121"/>
    <s v="Secretaría Distrital de la Mujer"/>
    <n v="1"/>
    <s v="Administración central"/>
    <n v="100"/>
    <s v="Sector Mujeres"/>
    <s v="Informacion validada por la entidad"/>
    <n v="24083000000"/>
    <n v="28138657091.071785"/>
    <n v="1"/>
    <s v="Una ciudad que supera la segregación y la discriminación: el ser humano en el centro de las preocupaciones del desarrollo"/>
    <n v="4"/>
    <s v="Bogotá Humana con igualdad de oportunidades y equidad de género para las mujeres"/>
    <n v="934"/>
    <s v="20 Casas de igualdad de oportunidades para el ejercicio de derechos de las mujeres en el D.C."/>
    <n v="6137000000"/>
    <n v="7170491158.4066572"/>
  </r>
  <r>
    <n v="4"/>
    <s v="Bogotá Humana"/>
    <x v="5"/>
    <n v="121"/>
    <s v="Secretaría Distrital de la Mujer"/>
    <n v="1"/>
    <s v="Administración central"/>
    <n v="100"/>
    <s v="Sector Mujeres"/>
    <s v="Informacion validada por la entidad"/>
    <n v="24083000000"/>
    <n v="28138657091.071785"/>
    <n v="1"/>
    <s v="Una ciudad que supera la segregación y la discriminación: el ser humano en el centro de las preocupaciones del desarrollo"/>
    <n v="4"/>
    <s v="Bogotá Humana con igualdad de oportunidades y equidad de género para las mujeres"/>
    <n v="966"/>
    <s v="Acciones para la implementación y seguimiento de la Política de mujeres y equidad de género en el Distrito Capital"/>
    <n v="3500000000"/>
    <n v="4089411610.6278801"/>
  </r>
  <r>
    <n v="4"/>
    <s v="Bogotá Humana"/>
    <x v="5"/>
    <n v="121"/>
    <s v="Secretaría Distrital de la Mujer"/>
    <n v="1"/>
    <s v="Administración central"/>
    <n v="100"/>
    <s v="Sector Mujeres"/>
    <s v="Informacion validada por la entidad"/>
    <n v="24083000000"/>
    <n v="28138657091.071785"/>
    <n v="3"/>
    <s v="Una Bogotá que defiende y fortalece lo público"/>
    <n v="26"/>
    <s v="Transparencia, probidad, lucha contra la corrupción y control social efectivo e incluyente"/>
    <n v="935"/>
    <s v="Gobierno, transparencia y probidad"/>
    <n v="50000000"/>
    <n v="58420165.866112575"/>
  </r>
  <r>
    <n v="4"/>
    <s v="Bogotá Humana"/>
    <x v="5"/>
    <n v="122"/>
    <s v="Secretaría Distrital de Integración Social"/>
    <n v="1"/>
    <s v="Administración central"/>
    <n v="92"/>
    <s v="Sector Integración social"/>
    <s v="Informacion validada por la entidad"/>
    <n v="795869509000"/>
    <n v="929896574471.23157"/>
    <n v="1"/>
    <s v="Una ciudad que supera la segregación y la discriminación: el ser humano en el centro de las preocupaciones del desarrollo"/>
    <n v="1"/>
    <s v="Garantía del desarrollo integral de la primera infancia"/>
    <n v="735"/>
    <s v="Desarrollo integral de la primera infancia en Bogotá"/>
    <n v="163153446000"/>
    <n v="190629027538.95685"/>
  </r>
  <r>
    <n v="4"/>
    <s v="Bogotá Humana"/>
    <x v="5"/>
    <n v="122"/>
    <s v="Secretaría Distrital de Integración Social"/>
    <n v="1"/>
    <s v="Administración central"/>
    <n v="92"/>
    <s v="Sector Integración social"/>
    <s v="Informacion validada por la entidad"/>
    <n v="795869509000"/>
    <n v="929896574471.23157"/>
    <n v="1"/>
    <s v="Una ciudad que supera la segregación y la discriminación: el ser humano en el centro de las preocupaciones del desarrollo"/>
    <n v="1"/>
    <s v="Garantía del desarrollo integral de la primera infancia"/>
    <n v="739"/>
    <s v="Construcciones dignas adecuadas y seguras"/>
    <n v="99613042000"/>
    <n v="116388208721.36076"/>
  </r>
  <r>
    <n v="4"/>
    <s v="Bogotá Humana"/>
    <x v="5"/>
    <n v="122"/>
    <s v="Secretaría Distrital de Integración Social"/>
    <n v="1"/>
    <s v="Administración central"/>
    <n v="92"/>
    <s v="Sector Integración social"/>
    <s v="Informacion validada por la entidad"/>
    <n v="795869509000"/>
    <n v="929896574471.23157"/>
    <n v="1"/>
    <s v="Una ciudad que supera la segregación y la discriminación: el ser humano en el centro de las preocupaciones del desarrollo"/>
    <n v="5"/>
    <s v="Lucha contra distintos tipos de discriminación y violencias por condición, situación, identidad, diferencia, diversidad o etapa del ciclo vital"/>
    <n v="721"/>
    <s v="Atención integral a personas con discapacidad, familias y cuidadores: cerrando brechas"/>
    <n v="53129519000"/>
    <n v="62076706247.335587"/>
  </r>
  <r>
    <n v="4"/>
    <s v="Bogotá Humana"/>
    <x v="5"/>
    <n v="122"/>
    <s v="Secretaría Distrital de Integración Social"/>
    <n v="1"/>
    <s v="Administración central"/>
    <n v="92"/>
    <s v="Sector Integración social"/>
    <s v="Informacion validada por la entidad"/>
    <n v="795869509000"/>
    <n v="929896574471.23157"/>
    <n v="1"/>
    <s v="Una ciudad que supera la segregación y la discriminación: el ser humano en el centro de las preocupaciones del desarrollo"/>
    <n v="5"/>
    <s v="Lucha contra distintos tipos de discriminación y violencias por condición, situación, identidad, diferencia, diversidad o etapa del ciclo vital"/>
    <n v="742"/>
    <s v="Atención integral para personas mayores: disminuyendo la discriminación y la segregación socioeconómica"/>
    <n v="100875116000"/>
    <n v="117862820169.66692"/>
  </r>
  <r>
    <n v="4"/>
    <s v="Bogotá Humana"/>
    <x v="5"/>
    <n v="122"/>
    <s v="Secretaría Distrital de Integración Social"/>
    <n v="1"/>
    <s v="Administración central"/>
    <n v="92"/>
    <s v="Sector Integración social"/>
    <s v="Informacion validada por la entidad"/>
    <n v="795869509000"/>
    <n v="929896574471.23157"/>
    <n v="1"/>
    <s v="Una ciudad que supera la segregación y la discriminación: el ser humano en el centro de las preocupaciones del desarrollo"/>
    <n v="5"/>
    <s v="Lucha contra distintos tipos de discriminación y violencias por condición, situación, identidad, diferencia, diversidad o etapa del ciclo vital"/>
    <n v="743"/>
    <s v="Generación de capacidades para el desarrollo de personas en prostitución o habitantes de calle"/>
    <n v="11000000000"/>
    <n v="12852436490.544765"/>
  </r>
  <r>
    <n v="4"/>
    <s v="Bogotá Humana"/>
    <x v="5"/>
    <n v="122"/>
    <s v="Secretaría Distrital de Integración Social"/>
    <n v="1"/>
    <s v="Administración central"/>
    <n v="92"/>
    <s v="Sector Integración social"/>
    <s v="Informacion validada por la entidad"/>
    <n v="795869509000"/>
    <n v="929896574471.23157"/>
    <n v="1"/>
    <s v="Una ciudad que supera la segregación y la discriminación: el ser humano en el centro de las preocupaciones del desarrollo"/>
    <n v="5"/>
    <s v="Lucha contra distintos tipos de discriminación y violencias por condición, situación, identidad, diferencia, diversidad o etapa del ciclo vital"/>
    <n v="749"/>
    <s v="Promoción del ejercicio y goce de los derechos de personas LGBTI"/>
    <n v="3165527000"/>
    <n v="3698612247.8731546"/>
  </r>
  <r>
    <n v="4"/>
    <s v="Bogotá Humana"/>
    <x v="5"/>
    <n v="122"/>
    <s v="Secretaría Distrital de Integración Social"/>
    <n v="1"/>
    <s v="Administración central"/>
    <n v="92"/>
    <s v="Sector Integración social"/>
    <s v="Informacion validada por la entidad"/>
    <n v="795869509000"/>
    <n v="929896574471.23157"/>
    <n v="1"/>
    <s v="Una ciudad que supera la segregación y la discriminación: el ser humano en el centro de las preocupaciones del desarrollo"/>
    <n v="5"/>
    <s v="Lucha contra distintos tipos de discriminación y violencias por condición, situación, identidad, diferencia, diversidad o etapa del ciclo vital"/>
    <n v="760"/>
    <s v="Protección integral y desarrollo de capacidades de niños, niñas y adolescentes"/>
    <n v="6297045000"/>
    <n v="7357488267.3274975"/>
  </r>
  <r>
    <n v="4"/>
    <s v="Bogotá Humana"/>
    <x v="5"/>
    <n v="122"/>
    <s v="Secretaría Distrital de Integración Social"/>
    <n v="1"/>
    <s v="Administración central"/>
    <n v="92"/>
    <s v="Sector Integración social"/>
    <s v="Informacion validada por la entidad"/>
    <n v="795869509000"/>
    <n v="929896574471.23157"/>
    <n v="1"/>
    <s v="Una ciudad que supera la segregación y la discriminación: el ser humano en el centro de las preocupaciones del desarrollo"/>
    <n v="5"/>
    <s v="Lucha contra distintos tipos de discriminación y violencias por condición, situación, identidad, diferencia, diversidad o etapa del ciclo vital"/>
    <n v="764"/>
    <s v="Jóvenes activando su ciudadanía"/>
    <n v="3500000000"/>
    <n v="4089411610.6278801"/>
  </r>
  <r>
    <n v="4"/>
    <s v="Bogotá Humana"/>
    <x v="5"/>
    <n v="122"/>
    <s v="Secretaría Distrital de Integración Social"/>
    <n v="1"/>
    <s v="Administración central"/>
    <n v="92"/>
    <s v="Sector Integración social"/>
    <s v="Informacion validada por la entidad"/>
    <n v="795869509000"/>
    <n v="929896574471.23157"/>
    <n v="1"/>
    <s v="Una ciudad que supera la segregación y la discriminación: el ser humano en el centro de las preocupaciones del desarrollo"/>
    <n v="7"/>
    <s v="Bogotá, un territorio que defiende, protege y promueve los derechos humanos"/>
    <n v="741"/>
    <s v="Relaciones libres de violencias para y con las familias de Bogotá"/>
    <n v="19669884000"/>
    <n v="22982357716.943874"/>
  </r>
  <r>
    <n v="4"/>
    <s v="Bogotá Humana"/>
    <x v="5"/>
    <n v="122"/>
    <s v="Secretaría Distrital de Integración Social"/>
    <n v="1"/>
    <s v="Administración central"/>
    <n v="92"/>
    <s v="Sector Integración social"/>
    <s v="Informacion validada por la entidad"/>
    <n v="795869509000"/>
    <n v="929896574471.23157"/>
    <n v="1"/>
    <s v="Una ciudad que supera la segregación y la discriminación: el ser humano en el centro de las preocupaciones del desarrollo"/>
    <n v="9"/>
    <s v="Soberanía y seguridad alimentaria y nutricional"/>
    <n v="730"/>
    <s v="Alimentando capacidades: Desarrollo de habilidades y apoyo alimentario para superar condiciones de vulnerabilidad"/>
    <n v="175389844000"/>
    <n v="204926075554.23215"/>
  </r>
  <r>
    <n v="4"/>
    <s v="Bogotá Humana"/>
    <x v="5"/>
    <n v="122"/>
    <s v="Secretaría Distrital de Integración Social"/>
    <n v="1"/>
    <s v="Administración central"/>
    <n v="92"/>
    <s v="Sector Integración social"/>
    <s v="Informacion validada por la entidad"/>
    <n v="795869509000"/>
    <n v="929896574471.23157"/>
    <n v="2"/>
    <s v="Un territorio que enfrenta el cambio climático y se ordena alrededor del agua"/>
    <n v="20"/>
    <s v="Gestión integral de riesgos"/>
    <n v="738"/>
    <s v="Atención y acciones humanitarias para emergencias de origen social y natural"/>
    <n v="2354314000"/>
    <n v="2750788287.6182189"/>
  </r>
  <r>
    <n v="4"/>
    <s v="Bogotá Humana"/>
    <x v="5"/>
    <n v="122"/>
    <s v="Secretaría Distrital de Integración Social"/>
    <n v="1"/>
    <s v="Administración central"/>
    <n v="92"/>
    <s v="Sector Integración social"/>
    <s v="Informacion validada por la entidad"/>
    <n v="795869509000"/>
    <n v="929896574471.23157"/>
    <n v="3"/>
    <s v="Una Bogotá que defiende y fortalece lo público"/>
    <n v="25"/>
    <s v="Fortalecimiento de las capacidades de gestión y coordinación del nivel central y las localidades desde los territorios"/>
    <n v="753"/>
    <s v="Fortalecimiento de la gestión local para el desarrollo humano en Bogotá"/>
    <n v="4301433000"/>
    <n v="5025808586.4394035"/>
  </r>
  <r>
    <n v="4"/>
    <s v="Bogotá Humana"/>
    <x v="5"/>
    <n v="122"/>
    <s v="Secretaría Distrital de Integración Social"/>
    <n v="1"/>
    <s v="Administración central"/>
    <n v="92"/>
    <s v="Sector Integración social"/>
    <s v="Informacion validada por la entidad"/>
    <n v="795869509000"/>
    <n v="929896574471.23157"/>
    <n v="3"/>
    <s v="Una Bogotá que defiende y fortalece lo público"/>
    <n v="31"/>
    <s v="Fortalecimiento de la función administrativa y desarrollo institucional"/>
    <n v="750"/>
    <s v="Servicios de apoyo para garantizar la prestación de los servicios sociales"/>
    <n v="52594967000"/>
    <n v="61452133917.254341"/>
  </r>
  <r>
    <n v="4"/>
    <s v="Bogotá Humana"/>
    <x v="5"/>
    <n v="122"/>
    <s v="Secretaría Distrital de Integración Social"/>
    <n v="1"/>
    <s v="Administración central"/>
    <n v="92"/>
    <s v="Sector Integración social"/>
    <s v="Informacion validada por la entidad"/>
    <n v="795869509000"/>
    <n v="929896574471.23157"/>
    <n v="3"/>
    <s v="Una Bogotá que defiende y fortalece lo público"/>
    <n v="31"/>
    <s v="Fortalecimiento de la función administrativa y desarrollo institucional"/>
    <n v="758"/>
    <s v="Adopción de un modelo de desarrollo organizacional para el talento humano"/>
    <n v="91780852000"/>
    <n v="107237051943.4626"/>
  </r>
  <r>
    <n v="4"/>
    <s v="Bogotá Humana"/>
    <x v="5"/>
    <n v="122"/>
    <s v="Secretaría Distrital de Integración Social"/>
    <n v="1"/>
    <s v="Administración central"/>
    <n v="92"/>
    <s v="Sector Integración social"/>
    <s v="Informacion validada por la entidad"/>
    <n v="795869509000"/>
    <n v="929896574471.23157"/>
    <n v="3"/>
    <s v="Una Bogotá que defiende y fortalece lo público"/>
    <n v="31"/>
    <s v="Fortalecimiento de la función administrativa y desarrollo institucional"/>
    <n v="765"/>
    <s v="Políticas Humanas: servicios sociales con calidad"/>
    <n v="3942334000"/>
    <n v="4606236123.5923014"/>
  </r>
  <r>
    <n v="4"/>
    <s v="Bogotá Humana"/>
    <x v="5"/>
    <n v="122"/>
    <s v="Secretaría Distrital de Integración Social"/>
    <n v="1"/>
    <s v="Administración central"/>
    <n v="92"/>
    <s v="Sector Integración social"/>
    <s v="Informacion validada por la entidad"/>
    <n v="795869509000"/>
    <n v="929896574471.23157"/>
    <n v="3"/>
    <s v="Una Bogotá que defiende y fortalece lo público"/>
    <n v="32"/>
    <s v="TIC para Gobierno Digital, Ciudad Inteligente y sociedad del conocimiento y del emprendimiento"/>
    <n v="759"/>
    <s v="Fortalecimiento e innovación de tecnologías de la información y la comunicación"/>
    <n v="5102186000"/>
    <n v="5961411047.9951487"/>
  </r>
  <r>
    <n v="4"/>
    <s v="Bogotá Humana"/>
    <x v="5"/>
    <n v="125"/>
    <s v="Departamento Administrativo del Servicio Civil Distrital"/>
    <n v="1"/>
    <s v="Administración central"/>
    <n v="85"/>
    <s v="Sector Gestión pública"/>
    <s v="Informacion validada por la entidad"/>
    <n v="2125000000"/>
    <n v="2482857049.3097844"/>
    <n v="3"/>
    <s v="Una Bogotá que defiende y fortalece lo público"/>
    <n v="26"/>
    <s v="Transparencia, probidad, lucha contra la corrupción y control social efectivo e incluyente"/>
    <n v="939"/>
    <s v="El servicio, actitud de vida con probidad"/>
    <n v="45000000"/>
    <n v="52578149.279501319"/>
  </r>
  <r>
    <n v="4"/>
    <s v="Bogotá Humana"/>
    <x v="5"/>
    <n v="125"/>
    <s v="Departamento Administrativo del Servicio Civil Distrital"/>
    <n v="1"/>
    <s v="Administración central"/>
    <n v="85"/>
    <s v="Sector Gestión pública"/>
    <s v="Informacion validada por la entidad"/>
    <n v="2125000000"/>
    <n v="2482857049.3097844"/>
    <n v="3"/>
    <s v="Una Bogotá que defiende y fortalece lo público"/>
    <n v="31"/>
    <s v="Fortalecimiento de la función administrativa y desarrollo institucional"/>
    <n v="692"/>
    <s v="Estructuración - Fortalecimiento y Dignificación Técnico - Humana del Empleo Público en el Distrito Capital"/>
    <n v="1837000000"/>
    <n v="2146356893.9209762"/>
  </r>
  <r>
    <n v="4"/>
    <s v="Bogotá Humana"/>
    <x v="5"/>
    <n v="125"/>
    <s v="Departamento Administrativo del Servicio Civil Distrital"/>
    <n v="1"/>
    <s v="Administración central"/>
    <n v="85"/>
    <s v="Sector Gestión pública"/>
    <s v="Informacion validada por la entidad"/>
    <n v="2125000000"/>
    <n v="2482857049.3097844"/>
    <n v="3"/>
    <s v="Una Bogotá que defiende y fortalece lo público"/>
    <n v="31"/>
    <s v="Fortalecimiento de la función administrativa y desarrollo institucional"/>
    <n v="744"/>
    <s v="Fortalecimiento de los sistemas de gestión en el DASCD con componentes TIC's"/>
    <n v="243000000"/>
    <n v="283922006.10930711"/>
  </r>
  <r>
    <n v="4"/>
    <s v="Bogotá Humana"/>
    <x v="5"/>
    <n v="126"/>
    <s v="Secretaría Distrital de Ambiente"/>
    <n v="1"/>
    <s v="Administración central"/>
    <n v="94"/>
    <s v="Sector Ambiente"/>
    <s v="Informacion validada por la entidad"/>
    <n v="100542466000"/>
    <n v="117474150806.15967"/>
    <n v="2"/>
    <s v="Un territorio que enfrenta el cambio climático y se ordena alrededor del agua"/>
    <n v="17"/>
    <s v="Recuperación, rehabilitación y restauración de la estructura ecológica principal y de los espacios del agua"/>
    <n v="131"/>
    <s v="Participación ciudadana y educación ambiental como instrumentos de gestión para la apropiación social de los territorios ambientales del Distrito Capital"/>
    <n v="1648025000"/>
    <n v="1925557877.0300033"/>
  </r>
  <r>
    <n v="4"/>
    <s v="Bogotá Humana"/>
    <x v="5"/>
    <n v="126"/>
    <s v="Secretaría Distrital de Ambiente"/>
    <n v="1"/>
    <s v="Administración central"/>
    <n v="94"/>
    <s v="Sector Ambiente"/>
    <s v="Informacion validada por la entidad"/>
    <n v="100542466000"/>
    <n v="117474150806.15967"/>
    <n v="2"/>
    <s v="Un territorio que enfrenta el cambio climático y se ordena alrededor del agua"/>
    <n v="17"/>
    <s v="Recuperación, rehabilitación y restauración de la estructura ecológica principal y de los espacios del agua"/>
    <n v="820"/>
    <s v="Control ambiental a los recursos hídrico y del suelo en el Distrito Capital"/>
    <n v="54221456000"/>
    <n v="63352529060.44249"/>
  </r>
  <r>
    <n v="4"/>
    <s v="Bogotá Humana"/>
    <x v="5"/>
    <n v="126"/>
    <s v="Secretaría Distrital de Ambiente"/>
    <n v="1"/>
    <s v="Administración central"/>
    <n v="94"/>
    <s v="Sector Ambiente"/>
    <s v="Informacion validada por la entidad"/>
    <n v="100542466000"/>
    <n v="117474150806.15967"/>
    <n v="2"/>
    <s v="Un territorio que enfrenta el cambio climático y se ordena alrededor del agua"/>
    <n v="17"/>
    <s v="Recuperación, rehabilitación y restauración de la estructura ecológica principal y de los espacios del agua"/>
    <n v="821"/>
    <s v="Fortalecimiento de la gestión ambiental para la restauración, conservación, manejo y uso sostenible de los ecosistemas urbanos y las áreas rurales del Distrito Capital"/>
    <n v="14004860000"/>
    <n v="16363324882.633707"/>
  </r>
  <r>
    <n v="4"/>
    <s v="Bogotá Humana"/>
    <x v="5"/>
    <n v="126"/>
    <s v="Secretaría Distrital de Ambiente"/>
    <n v="1"/>
    <s v="Administración central"/>
    <n v="94"/>
    <s v="Sector Ambiente"/>
    <s v="Informacion validada por la entidad"/>
    <n v="100542466000"/>
    <n v="117474150806.15967"/>
    <n v="2"/>
    <s v="Un territorio que enfrenta el cambio climático y se ordena alrededor del agua"/>
    <n v="18"/>
    <s v="Estrategia territorial regional frente al cambio climático"/>
    <n v="811"/>
    <s v="Planeación ambiental con visión regional para la adaptación y mitigación al cambio climático en el Distrito Capital."/>
    <n v="3960814000"/>
    <n v="4627828216.8964157"/>
  </r>
  <r>
    <n v="4"/>
    <s v="Bogotá Humana"/>
    <x v="5"/>
    <n v="126"/>
    <s v="Secretaría Distrital de Ambiente"/>
    <n v="1"/>
    <s v="Administración central"/>
    <n v="94"/>
    <s v="Sector Ambiente"/>
    <s v="Informacion validada por la entidad"/>
    <n v="100542466000"/>
    <n v="117474150806.15967"/>
    <n v="2"/>
    <s v="Un territorio que enfrenta el cambio climático y se ordena alrededor del agua"/>
    <n v="21"/>
    <s v="Basura cero"/>
    <n v="826"/>
    <s v="Control y gestión ambiental a residuos peligrosos, orgánicos y escombros generados en Bogotá"/>
    <n v="3841704000"/>
    <n v="4488659697.7701626"/>
  </r>
  <r>
    <n v="4"/>
    <s v="Bogotá Humana"/>
    <x v="5"/>
    <n v="126"/>
    <s v="Secretaría Distrital de Ambiente"/>
    <n v="1"/>
    <s v="Administración central"/>
    <n v="94"/>
    <s v="Sector Ambiente"/>
    <s v="Informacion validada por la entidad"/>
    <n v="100542466000"/>
    <n v="117474150806.15967"/>
    <n v="2"/>
    <s v="Un territorio que enfrenta el cambio climático y se ordena alrededor del agua"/>
    <n v="22"/>
    <s v="Bogotá Humana ambientalmente saludable"/>
    <n v="574"/>
    <s v="Control de deterioro ambiental en los componentes aire y paisaje"/>
    <n v="5529908000"/>
    <n v="6461162851.6868572"/>
  </r>
  <r>
    <n v="4"/>
    <s v="Bogotá Humana"/>
    <x v="5"/>
    <n v="126"/>
    <s v="Secretaría Distrital de Ambiente"/>
    <n v="1"/>
    <s v="Administración central"/>
    <n v="94"/>
    <s v="Sector Ambiente"/>
    <s v="Informacion validada por la entidad"/>
    <n v="100542466000"/>
    <n v="117474150806.15967"/>
    <n v="2"/>
    <s v="Un territorio que enfrenta el cambio climático y se ordena alrededor del agua"/>
    <n v="22"/>
    <s v="Bogotá Humana ambientalmente saludable"/>
    <n v="819"/>
    <s v="Evaluación, control, seguimiento y conservación de la flora, fauna silvestre y arbolado urbano"/>
    <n v="9891273000"/>
    <n v="11556996185.740019"/>
  </r>
  <r>
    <n v="4"/>
    <s v="Bogotá Humana"/>
    <x v="5"/>
    <n v="126"/>
    <s v="Secretaría Distrital de Ambiente"/>
    <n v="1"/>
    <s v="Administración central"/>
    <n v="94"/>
    <s v="Sector Ambiente"/>
    <s v="Informacion validada por la entidad"/>
    <n v="100542466000"/>
    <n v="117474150806.15967"/>
    <n v="2"/>
    <s v="Un territorio que enfrenta el cambio climático y se ordena alrededor del agua"/>
    <n v="22"/>
    <s v="Bogotá Humana ambientalmente saludable"/>
    <n v="961"/>
    <s v="Gestión integral a la fauna doméstica en el Distrito Capital"/>
    <n v="2491296000"/>
    <n v="2910838510.831656"/>
  </r>
  <r>
    <n v="4"/>
    <s v="Bogotá Humana"/>
    <x v="5"/>
    <n v="126"/>
    <s v="Secretaría Distrital de Ambiente"/>
    <n v="1"/>
    <s v="Administración central"/>
    <n v="94"/>
    <s v="Sector Ambiente"/>
    <s v="Informacion validada por la entidad"/>
    <n v="100542466000"/>
    <n v="117474150806.15967"/>
    <n v="3"/>
    <s v="Una Bogotá que defiende y fortalece lo público"/>
    <n v="24"/>
    <s v="Bogotá Humana: participa y decide"/>
    <n v="817"/>
    <s v="Planeación ambiental participativa, comunicación estratégica y fortalecimiento de procesos de formación para la participación, con énfasis en adaptación al cambio climático"/>
    <n v="617553000"/>
    <n v="721550973.82230842"/>
  </r>
  <r>
    <n v="4"/>
    <s v="Bogotá Humana"/>
    <x v="5"/>
    <n v="126"/>
    <s v="Secretaría Distrital de Ambiente"/>
    <n v="1"/>
    <s v="Administración central"/>
    <n v="94"/>
    <s v="Sector Ambiente"/>
    <s v="Informacion validada por la entidad"/>
    <n v="100542466000"/>
    <n v="117474150806.15967"/>
    <n v="3"/>
    <s v="Una Bogotá que defiende y fortalece lo público"/>
    <n v="26"/>
    <s v="Transparencia, probidad, lucha contra la corrupción y control social efectivo e incluyente"/>
    <n v="956"/>
    <s v="Cultura de transparencia, probidad y control social a la gestión pública en la Secretaría Distrital de Ambiente"/>
    <n v="842118000"/>
    <n v="983933464.77677965"/>
  </r>
  <r>
    <n v="4"/>
    <s v="Bogotá Humana"/>
    <x v="5"/>
    <n v="126"/>
    <s v="Secretaría Distrital de Ambiente"/>
    <n v="1"/>
    <s v="Administración central"/>
    <n v="94"/>
    <s v="Sector Ambiente"/>
    <s v="Informacion validada por la entidad"/>
    <n v="100542466000"/>
    <n v="117474150806.15967"/>
    <n v="3"/>
    <s v="Una Bogotá que defiende y fortalece lo público"/>
    <n v="31"/>
    <s v="Fortalecimiento de la función administrativa y desarrollo institucional"/>
    <n v="844"/>
    <s v="Fortalecimiento de la función administrativa y desarrollo institucional"/>
    <n v="1848690000"/>
    <n v="2160015528.7004728"/>
  </r>
  <r>
    <n v="4"/>
    <s v="Bogotá Humana"/>
    <x v="5"/>
    <n v="126"/>
    <s v="Secretaría Distrital de Ambiente"/>
    <n v="1"/>
    <s v="Administración central"/>
    <n v="94"/>
    <s v="Sector Ambiente"/>
    <s v="Informacion validada por la entidad"/>
    <n v="100542466000"/>
    <n v="117474150806.15967"/>
    <n v="3"/>
    <s v="Una Bogotá que defiende y fortalece lo público"/>
    <n v="32"/>
    <s v="TIC para Gobierno Digital, Ciudad Inteligente y sociedad del conocimiento y del emprendimiento"/>
    <n v="957"/>
    <s v="Gobierno electrónico, gestión del conocimiento y fortalecimiento del uso de las tecnologías de la información y comunicaciones, para una gestión eficiente y efectiva en la SDA"/>
    <n v="1644769000"/>
    <n v="1921753555.8288023"/>
  </r>
  <r>
    <n v="4"/>
    <s v="Bogotá Humana"/>
    <x v="5"/>
    <n v="127"/>
    <s v="Departamento Administrativo de la Defensoría del Espacio Público"/>
    <n v="1"/>
    <s v="Administración central"/>
    <n v="86"/>
    <s v="Sector Gobierno, seguridad y convivencia"/>
    <s v="Informacion validada por la entidad"/>
    <n v="9000000000"/>
    <n v="10515629855.900263"/>
    <n v="3"/>
    <s v="Una Bogotá que defiende y fortalece lo público"/>
    <n v="24"/>
    <s v="Bogotá Humana: participa y decide"/>
    <n v="751"/>
    <s v="Gestión efectiva de administración del patrimonio inmobiliario distrital"/>
    <n v="4291385000"/>
    <n v="5014068469.90695"/>
  </r>
  <r>
    <n v="4"/>
    <s v="Bogotá Humana"/>
    <x v="5"/>
    <n v="127"/>
    <s v="Departamento Administrativo de la Defensoría del Espacio Público"/>
    <n v="1"/>
    <s v="Administración central"/>
    <n v="86"/>
    <s v="Sector Gobierno, seguridad y convivencia"/>
    <s v="Informacion validada por la entidad"/>
    <n v="9000000000"/>
    <n v="10515629855.900263"/>
    <n v="3"/>
    <s v="Una Bogotá que defiende y fortalece lo público"/>
    <n v="25"/>
    <s v="Fortalecimiento de las capacidades de gestión y coordinación del nivel central y las localidades desde los territorios"/>
    <n v="711"/>
    <s v="Centro de estudios y análisis de espacio público"/>
    <n v="473656000"/>
    <n v="553421241.66958833"/>
  </r>
  <r>
    <n v="4"/>
    <s v="Bogotá Humana"/>
    <x v="5"/>
    <n v="127"/>
    <s v="Departamento Administrativo de la Defensoría del Espacio Público"/>
    <n v="1"/>
    <s v="Administración central"/>
    <n v="86"/>
    <s v="Sector Gobierno, seguridad y convivencia"/>
    <s v="Informacion validada por la entidad"/>
    <n v="9000000000"/>
    <n v="10515629855.900263"/>
    <n v="3"/>
    <s v="Una Bogotá que defiende y fortalece lo público"/>
    <n v="31"/>
    <s v="Fortalecimiento de la función administrativa y desarrollo institucional"/>
    <n v="761"/>
    <s v="Modernización organizacional"/>
    <n v="628053000"/>
    <n v="733819208.65419209"/>
  </r>
  <r>
    <n v="4"/>
    <s v="Bogotá Humana"/>
    <x v="5"/>
    <n v="127"/>
    <s v="Departamento Administrativo de la Defensoría del Espacio Público"/>
    <n v="1"/>
    <s v="Administración central"/>
    <n v="86"/>
    <s v="Sector Gobierno, seguridad y convivencia"/>
    <s v="Informacion validada por la entidad"/>
    <n v="9000000000"/>
    <n v="10515629855.900263"/>
    <n v="3"/>
    <s v="Una Bogotá que defiende y fortalece lo público"/>
    <n v="32"/>
    <s v="TIC para Gobierno Digital, Ciudad Inteligente y sociedad del conocimiento y del emprendimiento"/>
    <n v="734"/>
    <s v="Consolidación del sistema de información geográfica del inventario del patrimonio inmobiliario distrital"/>
    <n v="3606906000"/>
    <n v="4214320935.6695328"/>
  </r>
  <r>
    <n v="4"/>
    <s v="Bogotá Humana"/>
    <x v="5"/>
    <n v="131"/>
    <s v="Unidad Administrativa Especial Cuerpo Oficial de Bomberos"/>
    <n v="1"/>
    <s v="Administración central"/>
    <n v="86"/>
    <s v="Sector Gobierno, seguridad y convivencia"/>
    <s v="Informacion validada por la entidad"/>
    <n v="32000000000"/>
    <n v="37388906154.31205"/>
    <n v="2"/>
    <s v="Un territorio que enfrenta el cambio climático y se ordena alrededor del agua"/>
    <n v="20"/>
    <s v="Gestión integral de riesgos"/>
    <n v="412"/>
    <s v="Modernización Cuerpo Oficial de Bomberos"/>
    <n v="25907865000"/>
    <n v="30270835410.737049"/>
  </r>
  <r>
    <n v="4"/>
    <s v="Bogotá Humana"/>
    <x v="5"/>
    <n v="131"/>
    <s v="Unidad Administrativa Especial Cuerpo Oficial de Bomberos"/>
    <n v="1"/>
    <s v="Administración central"/>
    <n v="86"/>
    <s v="Sector Gobierno, seguridad y convivencia"/>
    <s v="Informacion validada por la entidad"/>
    <n v="32000000000"/>
    <n v="37388906154.31205"/>
    <n v="3"/>
    <s v="Una Bogotá que defiende y fortalece lo público"/>
    <n v="31"/>
    <s v="Fortalecimiento de la función administrativa y desarrollo institucional"/>
    <n v="908"/>
    <s v="Fortalecimiento del Sistema integrado de gestión de la UAECOB"/>
    <n v="6092135000"/>
    <n v="7118070743.574995"/>
  </r>
  <r>
    <n v="4"/>
    <s v="Bogotá Humana"/>
    <x v="5"/>
    <n v="200"/>
    <s v="Instituto para la Economía Social"/>
    <n v="2"/>
    <s v="Establecimientos públicos"/>
    <n v="89"/>
    <s v="Sector Desarrollo económico, industria y turismo"/>
    <s v="Informacion validada por la entidad"/>
    <n v="47400000000"/>
    <n v="55382317241.074722"/>
    <n v="1"/>
    <s v="Una ciudad que supera la segregación y la discriminación: el ser humano en el centro de las preocupaciones del desarrollo"/>
    <n v="9"/>
    <s v="Soberanía y seguridad alimentaria y nutricional"/>
    <n v="431"/>
    <s v="Fortalecimiento del sistema distrital de plazas de mercado"/>
    <n v="14159443000"/>
    <n v="16543940172.635332"/>
  </r>
  <r>
    <n v="4"/>
    <s v="Bogotá Humana"/>
    <x v="5"/>
    <n v="200"/>
    <s v="Instituto para la Economía Social"/>
    <n v="2"/>
    <s v="Establecimientos públicos"/>
    <n v="89"/>
    <s v="Sector Desarrollo económico, industria y turismo"/>
    <s v="Informacion validada por la entidad"/>
    <n v="47400000000"/>
    <n v="55382317241.074722"/>
    <n v="1"/>
    <s v="Una ciudad que supera la segregación y la discriminación: el ser humano en el centro de las preocupaciones del desarrollo"/>
    <n v="12"/>
    <s v="Apoyo a la economía popular, emprendimiento y productividad"/>
    <n v="725"/>
    <s v="Desarrollo de iniciativas productivas para el fortalecimiento de la economía popular"/>
    <n v="28436715000"/>
    <n v="33225552139.747433"/>
  </r>
  <r>
    <n v="4"/>
    <s v="Bogotá Humana"/>
    <x v="5"/>
    <n v="200"/>
    <s v="Instituto para la Economía Social"/>
    <n v="2"/>
    <s v="Establecimientos públicos"/>
    <n v="89"/>
    <s v="Sector Desarrollo económico, industria y turismo"/>
    <s v="Informacion validada por la entidad"/>
    <n v="47400000000"/>
    <n v="55382317241.074722"/>
    <n v="1"/>
    <s v="Una ciudad que supera la segregación y la discriminación: el ser humano en el centro de las preocupaciones del desarrollo"/>
    <n v="13"/>
    <s v="Trabajo decente y digno"/>
    <n v="414"/>
    <s v="Misión Bogotá Humana"/>
    <n v="2791856000"/>
    <n v="3262013811.8860316"/>
  </r>
  <r>
    <n v="4"/>
    <s v="Bogotá Humana"/>
    <x v="5"/>
    <n v="200"/>
    <s v="Instituto para la Economía Social"/>
    <n v="2"/>
    <s v="Establecimientos públicos"/>
    <n v="89"/>
    <s v="Sector Desarrollo económico, industria y turismo"/>
    <s v="Informacion validada por la entidad"/>
    <n v="47400000000"/>
    <n v="55382317241.074722"/>
    <n v="1"/>
    <s v="Una ciudad que supera la segregación y la discriminación: el ser humano en el centro de las preocupaciones del desarrollo"/>
    <n v="13"/>
    <s v="Trabajo decente y digno"/>
    <n v="604"/>
    <s v="Formación, capacitación e intermediación para el trabajo"/>
    <n v="584168000"/>
    <n v="682543829.07350504"/>
  </r>
  <r>
    <n v="4"/>
    <s v="Bogotá Humana"/>
    <x v="5"/>
    <n v="200"/>
    <s v="Instituto para la Economía Social"/>
    <n v="2"/>
    <s v="Establecimientos públicos"/>
    <n v="89"/>
    <s v="Sector Desarrollo económico, industria y turismo"/>
    <s v="Informacion validada por la entidad"/>
    <n v="47400000000"/>
    <n v="55382317241.074722"/>
    <n v="3"/>
    <s v="Una Bogotá que defiende y fortalece lo público"/>
    <n v="26"/>
    <s v="Transparencia, probidad, lucha contra la corrupción y control social efectivo e incluyente"/>
    <n v="947"/>
    <s v="Fortalecimiento de la participación ciudadana y de la cultura de la legalidad"/>
    <n v="130747000"/>
    <n v="152765228.52993241"/>
  </r>
  <r>
    <n v="4"/>
    <s v="Bogotá Humana"/>
    <x v="5"/>
    <n v="200"/>
    <s v="Instituto para la Economía Social"/>
    <n v="2"/>
    <s v="Establecimientos públicos"/>
    <n v="89"/>
    <s v="Sector Desarrollo económico, industria y turismo"/>
    <s v="Informacion validada por la entidad"/>
    <n v="47400000000"/>
    <n v="55382317241.074722"/>
    <n v="3"/>
    <s v="Una Bogotá que defiende y fortalece lo público"/>
    <n v="31"/>
    <s v="Fortalecimiento de la función administrativa y desarrollo institucional"/>
    <n v="611"/>
    <s v="Fortalecimiento institucional"/>
    <n v="1297071000"/>
    <n v="1515502059.2024899"/>
  </r>
  <r>
    <n v="4"/>
    <s v="Bogotá Humana"/>
    <x v="5"/>
    <n v="201"/>
    <s v="Secretaría Distrital de Salud / Fondo Financiero Distrital de Salud"/>
    <n v="2"/>
    <s v="Establecimientos públicos"/>
    <n v="91"/>
    <s v="Sector Salud"/>
    <s v="Informacion validada por la entidad"/>
    <n v="2281440287000"/>
    <n v="2665642399603.4297"/>
    <n v="1"/>
    <s v="Una ciudad que supera la segregación y la discriminación: el ser humano en el centro de las preocupaciones del desarrollo"/>
    <n v="2"/>
    <s v="Territorios saludables y red de salud para la vida desde la diversidad"/>
    <n v="869"/>
    <s v="Salud para el buen vivir"/>
    <n v="109390373000"/>
    <n v="127812074696.31845"/>
  </r>
  <r>
    <n v="4"/>
    <s v="Bogotá Humana"/>
    <x v="5"/>
    <n v="201"/>
    <s v="Secretaría Distrital de Salud / Fondo Financiero Distrital de Salud"/>
    <n v="2"/>
    <s v="Establecimientos públicos"/>
    <n v="91"/>
    <s v="Sector Salud"/>
    <s v="Informacion validada por la entidad"/>
    <n v="2281440287000"/>
    <n v="2665642399603.4297"/>
    <n v="1"/>
    <s v="Una ciudad que supera la segregación y la discriminación: el ser humano en el centro de las preocupaciones del desarrollo"/>
    <n v="2"/>
    <s v="Territorios saludables y red de salud para la vida desde la diversidad"/>
    <n v="872"/>
    <s v="Conocimiento para la salud"/>
    <n v="811000000"/>
    <n v="947575090.34834599"/>
  </r>
  <r>
    <n v="4"/>
    <s v="Bogotá Humana"/>
    <x v="5"/>
    <n v="201"/>
    <s v="Secretaría Distrital de Salud / Fondo Financiero Distrital de Salud"/>
    <n v="2"/>
    <s v="Establecimientos públicos"/>
    <n v="91"/>
    <s v="Sector Salud"/>
    <s v="Informacion validada por la entidad"/>
    <n v="2281440287000"/>
    <n v="2665642399603.4297"/>
    <n v="1"/>
    <s v="Una ciudad que supera la segregación y la discriminación: el ser humano en el centro de las preocupaciones del desarrollo"/>
    <n v="2"/>
    <s v="Territorios saludables y red de salud para la vida desde la diversidad"/>
    <n v="874"/>
    <s v="Acceso universal y efectivo a la salud"/>
    <n v="1069623932000"/>
    <n v="1249752150436.0703"/>
  </r>
  <r>
    <n v="4"/>
    <s v="Bogotá Humana"/>
    <x v="5"/>
    <n v="201"/>
    <s v="Secretaría Distrital de Salud / Fondo Financiero Distrital de Salud"/>
    <n v="2"/>
    <s v="Establecimientos públicos"/>
    <n v="91"/>
    <s v="Sector Salud"/>
    <s v="Informacion validada por la entidad"/>
    <n v="2281440287000"/>
    <n v="2665642399603.4297"/>
    <n v="1"/>
    <s v="Una ciudad que supera la segregación y la discriminación: el ser humano en el centro de las preocupaciones del desarrollo"/>
    <n v="2"/>
    <s v="Territorios saludables y red de salud para la vida desde la diversidad"/>
    <n v="875"/>
    <s v="Atención a la población pobre no asegurada"/>
    <n v="293899728000"/>
    <n v="343393417155.30743"/>
  </r>
  <r>
    <n v="4"/>
    <s v="Bogotá Humana"/>
    <x v="5"/>
    <n v="201"/>
    <s v="Secretaría Distrital de Salud / Fondo Financiero Distrital de Salud"/>
    <n v="2"/>
    <s v="Establecimientos públicos"/>
    <n v="91"/>
    <s v="Sector Salud"/>
    <s v="Informacion validada por la entidad"/>
    <n v="2281440287000"/>
    <n v="2665642399603.4297"/>
    <n v="1"/>
    <s v="Una ciudad que supera la segregación y la discriminación: el ser humano en el centro de las preocupaciones del desarrollo"/>
    <n v="2"/>
    <s v="Territorios saludables y red de salud para la vida desde la diversidad"/>
    <n v="876"/>
    <s v="Redes para la salud y la vida"/>
    <n v="178277676000"/>
    <n v="208300228042.90155"/>
  </r>
  <r>
    <n v="4"/>
    <s v="Bogotá Humana"/>
    <x v="5"/>
    <n v="201"/>
    <s v="Secretaría Distrital de Salud / Fondo Financiero Distrital de Salud"/>
    <n v="2"/>
    <s v="Establecimientos públicos"/>
    <n v="91"/>
    <s v="Sector Salud"/>
    <s v="Informacion validada por la entidad"/>
    <n v="2281440287000"/>
    <n v="2665642399603.4297"/>
    <n v="1"/>
    <s v="Una ciudad que supera la segregación y la discriminación: el ser humano en el centro de las preocupaciones del desarrollo"/>
    <n v="2"/>
    <s v="Territorios saludables y red de salud para la vida desde la diversidad"/>
    <n v="877"/>
    <s v="Calidad de los servicios de salud en Bogotá D. C."/>
    <n v="10000000000"/>
    <n v="11684033173.222515"/>
  </r>
  <r>
    <n v="4"/>
    <s v="Bogotá Humana"/>
    <x v="5"/>
    <n v="201"/>
    <s v="Secretaría Distrital de Salud / Fondo Financiero Distrital de Salud"/>
    <n v="2"/>
    <s v="Establecimientos públicos"/>
    <n v="91"/>
    <s v="Sector Salud"/>
    <s v="Informacion validada por la entidad"/>
    <n v="2281440287000"/>
    <n v="2665642399603.4297"/>
    <n v="1"/>
    <s v="Una ciudad que supera la segregación y la discriminación: el ser humano en el centro de las preocupaciones del desarrollo"/>
    <n v="2"/>
    <s v="Territorios saludables y red de salud para la vida desde la diversidad"/>
    <n v="878"/>
    <s v="Hospital San Juan de Dios"/>
    <n v="12420000000"/>
    <n v="14511569201.142365"/>
  </r>
  <r>
    <n v="4"/>
    <s v="Bogotá Humana"/>
    <x v="5"/>
    <n v="201"/>
    <s v="Secretaría Distrital de Salud / Fondo Financiero Distrital de Salud"/>
    <n v="2"/>
    <s v="Establecimientos públicos"/>
    <n v="91"/>
    <s v="Sector Salud"/>
    <s v="Informacion validada por la entidad"/>
    <n v="2281440287000"/>
    <n v="2665642399603.4297"/>
    <n v="1"/>
    <s v="Una ciudad que supera la segregación y la discriminación: el ser humano en el centro de las preocupaciones del desarrollo"/>
    <n v="2"/>
    <s v="Territorios saludables y red de salud para la vida desde la diversidad"/>
    <n v="879"/>
    <s v="Ciudad Salud"/>
    <n v="85000000"/>
    <n v="99314281.972391397"/>
  </r>
  <r>
    <n v="4"/>
    <s v="Bogotá Humana"/>
    <x v="5"/>
    <n v="201"/>
    <s v="Secretaría Distrital de Salud / Fondo Financiero Distrital de Salud"/>
    <n v="2"/>
    <s v="Establecimientos públicos"/>
    <n v="91"/>
    <s v="Sector Salud"/>
    <s v="Informacion validada por la entidad"/>
    <n v="2281440287000"/>
    <n v="2665642399603.4297"/>
    <n v="1"/>
    <s v="Una ciudad que supera la segregación y la discriminación: el ser humano en el centro de las preocupaciones del desarrollo"/>
    <n v="2"/>
    <s v="Territorios saludables y red de salud para la vida desde la diversidad"/>
    <n v="880"/>
    <s v="Modernización e infraestructura de salud"/>
    <n v="493841265000"/>
    <n v="577005772256.61707"/>
  </r>
  <r>
    <n v="4"/>
    <s v="Bogotá Humana"/>
    <x v="5"/>
    <n v="201"/>
    <s v="Secretaría Distrital de Salud / Fondo Financiero Distrital de Salud"/>
    <n v="2"/>
    <s v="Establecimientos públicos"/>
    <n v="91"/>
    <s v="Sector Salud"/>
    <s v="Informacion validada por la entidad"/>
    <n v="2281440287000"/>
    <n v="2665642399603.4297"/>
    <n v="1"/>
    <s v="Una ciudad que supera la segregación y la discriminación: el ser humano en el centro de las preocupaciones del desarrollo"/>
    <n v="2"/>
    <s v="Territorios saludables y red de salud para la vida desde la diversidad"/>
    <n v="881"/>
    <s v="Ampliación y mejoramiento de la atención prehospitalaria"/>
    <n v="40510000000"/>
    <n v="47332018384.724411"/>
  </r>
  <r>
    <n v="4"/>
    <s v="Bogotá Humana"/>
    <x v="5"/>
    <n v="201"/>
    <s v="Secretaría Distrital de Salud / Fondo Financiero Distrital de Salud"/>
    <n v="2"/>
    <s v="Establecimientos públicos"/>
    <n v="91"/>
    <s v="Sector Salud"/>
    <s v="Informacion validada por la entidad"/>
    <n v="2281440287000"/>
    <n v="2665642399603.4297"/>
    <n v="1"/>
    <s v="Una ciudad que supera la segregación y la discriminación: el ser humano en el centro de las preocupaciones del desarrollo"/>
    <n v="2"/>
    <s v="Territorios saludables y red de salud para la vida desde la diversidad"/>
    <n v="882"/>
    <s v="Centro Distrital de ciencia biotecnología e innovación para la vida y la salud humana"/>
    <n v="11000000000"/>
    <n v="12852436490.544765"/>
  </r>
  <r>
    <n v="4"/>
    <s v="Bogotá Humana"/>
    <x v="5"/>
    <n v="201"/>
    <s v="Secretaría Distrital de Salud / Fondo Financiero Distrital de Salud"/>
    <n v="2"/>
    <s v="Establecimientos públicos"/>
    <n v="91"/>
    <s v="Sector Salud"/>
    <s v="Informacion validada por la entidad"/>
    <n v="2281440287000"/>
    <n v="2665642399603.4297"/>
    <n v="1"/>
    <s v="Una ciudad que supera la segregación y la discriminación: el ser humano en el centro de las preocupaciones del desarrollo"/>
    <n v="2"/>
    <s v="Territorios saludables y red de salud para la vida desde la diversidad"/>
    <n v="883"/>
    <s v="Salud en línea"/>
    <n v="16900000000"/>
    <n v="19746016062.746048"/>
  </r>
  <r>
    <n v="4"/>
    <s v="Bogotá Humana"/>
    <x v="5"/>
    <n v="201"/>
    <s v="Secretaría Distrital de Salud / Fondo Financiero Distrital de Salud"/>
    <n v="2"/>
    <s v="Establecimientos públicos"/>
    <n v="91"/>
    <s v="Sector Salud"/>
    <s v="Informacion validada por la entidad"/>
    <n v="2281440287000"/>
    <n v="2665642399603.4297"/>
    <n v="1"/>
    <s v="Una ciudad que supera la segregación y la discriminación: el ser humano en el centro de las preocupaciones del desarrollo"/>
    <n v="2"/>
    <s v="Territorios saludables y red de salud para la vida desde la diversidad"/>
    <n v="948"/>
    <s v="Divulgación y promoción de proyectos, programas y acciones de interés público en salud"/>
    <n v="1376000000"/>
    <n v="1607722964.6354182"/>
  </r>
  <r>
    <n v="4"/>
    <s v="Bogotá Humana"/>
    <x v="5"/>
    <n v="201"/>
    <s v="Secretaría Distrital de Salud / Fondo Financiero Distrital de Salud"/>
    <n v="2"/>
    <s v="Establecimientos públicos"/>
    <n v="91"/>
    <s v="Sector Salud"/>
    <s v="Informacion validada por la entidad"/>
    <n v="2281440287000"/>
    <n v="2665642399603.4297"/>
    <n v="1"/>
    <s v="Una ciudad que supera la segregación y la discriminación: el ser humano en el centro de las preocupaciones del desarrollo"/>
    <n v="13"/>
    <s v="Trabajo decente y digno"/>
    <n v="884"/>
    <s v="Trabajo digno y decente para los trabajadores de salud"/>
    <n v="13144000000"/>
    <n v="15357493202.883675"/>
  </r>
  <r>
    <n v="4"/>
    <s v="Bogotá Humana"/>
    <x v="5"/>
    <n v="201"/>
    <s v="Secretaría Distrital de Salud / Fondo Financiero Distrital de Salud"/>
    <n v="2"/>
    <s v="Establecimientos públicos"/>
    <n v="91"/>
    <s v="Sector Salud"/>
    <s v="Informacion validada por la entidad"/>
    <n v="2281440287000"/>
    <n v="2665642399603.4297"/>
    <n v="2"/>
    <s v="Un territorio que enfrenta el cambio climático y se ordena alrededor del agua"/>
    <n v="22"/>
    <s v="Bogotá Humana ambientalmente saludable"/>
    <n v="885"/>
    <s v="Salud ambiental"/>
    <n v="13959313000"/>
    <n v="16310107616.739632"/>
  </r>
  <r>
    <n v="4"/>
    <s v="Bogotá Humana"/>
    <x v="5"/>
    <n v="201"/>
    <s v="Secretaría Distrital de Salud / Fondo Financiero Distrital de Salud"/>
    <n v="2"/>
    <s v="Establecimientos públicos"/>
    <n v="91"/>
    <s v="Sector Salud"/>
    <s v="Informacion validada por la entidad"/>
    <n v="2281440287000"/>
    <n v="2665642399603.4297"/>
    <n v="3"/>
    <s v="Una Bogotá que defiende y fortalece lo público"/>
    <n v="26"/>
    <s v="Transparencia, probidad, lucha contra la corrupción y control social efectivo e incluyente"/>
    <n v="946"/>
    <s v="Transparencia, probidad y lucha contra la corrupción en salud en Bogotá, D.C."/>
    <n v="505000000"/>
    <n v="590043675.24773705"/>
  </r>
  <r>
    <n v="4"/>
    <s v="Bogotá Humana"/>
    <x v="5"/>
    <n v="201"/>
    <s v="Secretaría Distrital de Salud / Fondo Financiero Distrital de Salud"/>
    <n v="2"/>
    <s v="Establecimientos públicos"/>
    <n v="91"/>
    <s v="Sector Salud"/>
    <s v="Informacion validada por la entidad"/>
    <n v="2281440287000"/>
    <n v="2665642399603.4297"/>
    <n v="3"/>
    <s v="Una Bogotá que defiende y fortalece lo público"/>
    <n v="30"/>
    <s v="Bogotá decide y protege el derecho fundamental a la salud pública"/>
    <n v="886"/>
    <s v="Fortalecimiento de la gestión y planeación para la salud"/>
    <n v="8080000000"/>
    <n v="9440698803.9637928"/>
  </r>
  <r>
    <n v="4"/>
    <s v="Bogotá Humana"/>
    <x v="5"/>
    <n v="201"/>
    <s v="Secretaría Distrital de Salud / Fondo Financiero Distrital de Salud"/>
    <n v="2"/>
    <s v="Establecimientos públicos"/>
    <n v="91"/>
    <s v="Sector Salud"/>
    <s v="Informacion validada por la entidad"/>
    <n v="2281440287000"/>
    <n v="2665642399603.4297"/>
    <n v="3"/>
    <s v="Una Bogotá que defiende y fortalece lo público"/>
    <n v="30"/>
    <s v="Bogotá decide y protege el derecho fundamental a la salud pública"/>
    <n v="887"/>
    <s v="Bogotá decide en salud"/>
    <n v="7617000000"/>
    <n v="8899728068.0435905"/>
  </r>
  <r>
    <n v="4"/>
    <s v="Bogotá Humana"/>
    <x v="5"/>
    <n v="203"/>
    <s v="Instituto Distrital de Gestión de Riesgos y Cambio Climático"/>
    <n v="2"/>
    <s v="Establecimientos públicos"/>
    <n v="94"/>
    <s v="Sector Ambiente"/>
    <s v="Informacion validada por la entidad"/>
    <n v="83721506000"/>
    <n v="97820485341.614777"/>
    <n v="2"/>
    <s v="Un territorio que enfrenta el cambio climático y se ordena alrededor del agua"/>
    <n v="20"/>
    <s v="Gestión integral de riesgos"/>
    <n v="729"/>
    <s v="Generación y actualización del conocimiento en el marco de la gestión del riesgo"/>
    <n v="2225080000"/>
    <n v="2599790853.3073955"/>
  </r>
  <r>
    <n v="4"/>
    <s v="Bogotá Humana"/>
    <x v="5"/>
    <n v="203"/>
    <s v="Instituto Distrital de Gestión de Riesgos y Cambio Climático"/>
    <n v="2"/>
    <s v="Establecimientos públicos"/>
    <n v="94"/>
    <s v="Sector Ambiente"/>
    <s v="Informacion validada por la entidad"/>
    <n v="83721506000"/>
    <n v="97820485341.614777"/>
    <n v="2"/>
    <s v="Un territorio que enfrenta el cambio climático y se ordena alrededor del agua"/>
    <n v="20"/>
    <s v="Gestión integral de riesgos"/>
    <n v="780"/>
    <s v="Mitigación y manejo de zonas de alto riesgo para su recuperación e integración al espacio urbano y rural"/>
    <n v="22075000000"/>
    <n v="25792503229.888702"/>
  </r>
  <r>
    <n v="4"/>
    <s v="Bogotá Humana"/>
    <x v="5"/>
    <n v="203"/>
    <s v="Instituto Distrital de Gestión de Riesgos y Cambio Climático"/>
    <n v="2"/>
    <s v="Establecimientos públicos"/>
    <n v="94"/>
    <s v="Sector Ambiente"/>
    <s v="Informacion validada por la entidad"/>
    <n v="83721506000"/>
    <n v="97820485341.614777"/>
    <n v="2"/>
    <s v="Un territorio que enfrenta el cambio climático y se ordena alrededor del agua"/>
    <n v="20"/>
    <s v="Gestión integral de riesgos"/>
    <n v="785"/>
    <s v="Optimización de la capacidad del Sistema distrital de gestión del riesgo en el manejo de emergencias y desastres"/>
    <n v="3483100000"/>
    <n v="4069665594.565134"/>
  </r>
  <r>
    <n v="4"/>
    <s v="Bogotá Humana"/>
    <x v="5"/>
    <n v="203"/>
    <s v="Instituto Distrital de Gestión de Riesgos y Cambio Climático"/>
    <n v="2"/>
    <s v="Establecimientos públicos"/>
    <n v="94"/>
    <s v="Sector Ambiente"/>
    <s v="Informacion validada por la entidad"/>
    <n v="83721506000"/>
    <n v="97820485341.614777"/>
    <n v="2"/>
    <s v="Un territorio que enfrenta el cambio climático y se ordena alrededor del agua"/>
    <n v="20"/>
    <s v="Gestión integral de riesgos"/>
    <n v="788"/>
    <s v="Reducción y manejo integral del riesgo de familias localizadas en zonas de alto riesgo no mitigable"/>
    <n v="32063795000"/>
    <n v="37463444443.94062"/>
  </r>
  <r>
    <n v="4"/>
    <s v="Bogotá Humana"/>
    <x v="5"/>
    <n v="203"/>
    <s v="Instituto Distrital de Gestión de Riesgos y Cambio Climático"/>
    <n v="2"/>
    <s v="Establecimientos públicos"/>
    <n v="94"/>
    <s v="Sector Ambiente"/>
    <s v="Informacion validada por la entidad"/>
    <n v="83721506000"/>
    <n v="97820485341.614777"/>
    <n v="2"/>
    <s v="Un territorio que enfrenta el cambio climático y se ordena alrededor del agua"/>
    <n v="20"/>
    <s v="Gestión integral de riesgos"/>
    <n v="789"/>
    <s v="Fortalecimiento del sistema de información de gestión del riesgo - SIRE para la toma de decisiones del Sistema Distrital de Gestión del Riesgo"/>
    <n v="1937200000"/>
    <n v="2263430906.3166656"/>
  </r>
  <r>
    <n v="4"/>
    <s v="Bogotá Humana"/>
    <x v="5"/>
    <n v="203"/>
    <s v="Instituto Distrital de Gestión de Riesgos y Cambio Climático"/>
    <n v="2"/>
    <s v="Establecimientos públicos"/>
    <n v="94"/>
    <s v="Sector Ambiente"/>
    <s v="Informacion validada por la entidad"/>
    <n v="83721506000"/>
    <n v="97820485341.614777"/>
    <n v="2"/>
    <s v="Un territorio que enfrenta el cambio climático y se ordena alrededor del agua"/>
    <n v="20"/>
    <s v="Gestión integral de riesgos"/>
    <n v="790"/>
    <s v="Fortalecimiento de capacidades sociales, sectoriales y comunitarias para la gestión integral del riesgo"/>
    <n v="11258100000"/>
    <n v="13154001386.74564"/>
  </r>
  <r>
    <n v="4"/>
    <s v="Bogotá Humana"/>
    <x v="5"/>
    <n v="203"/>
    <s v="Instituto Distrital de Gestión de Riesgos y Cambio Climático"/>
    <n v="2"/>
    <s v="Establecimientos públicos"/>
    <n v="94"/>
    <s v="Sector Ambiente"/>
    <s v="Informacion validada por la entidad"/>
    <n v="83721506000"/>
    <n v="97820485341.614777"/>
    <n v="2"/>
    <s v="Un territorio que enfrenta el cambio climático y se ordena alrededor del agua"/>
    <n v="20"/>
    <s v="Gestión integral de riesgos"/>
    <n v="793"/>
    <s v="Consolidar el sistema distrital de gestión del riesgo"/>
    <n v="959800000"/>
    <n v="1121433503.9658968"/>
  </r>
  <r>
    <n v="4"/>
    <s v="Bogotá Humana"/>
    <x v="5"/>
    <n v="203"/>
    <s v="Instituto Distrital de Gestión de Riesgos y Cambio Climático"/>
    <n v="2"/>
    <s v="Establecimientos públicos"/>
    <n v="94"/>
    <s v="Sector Ambiente"/>
    <s v="Informacion validada por la entidad"/>
    <n v="83721506000"/>
    <n v="97820485341.614777"/>
    <n v="2"/>
    <s v="Un territorio que enfrenta el cambio climático y se ordena alrededor del agua"/>
    <n v="20"/>
    <s v="Gestión integral de riesgos"/>
    <n v="812"/>
    <s v="Recuperación de la zona declarada suelo de protección por riesgo en el sector Altos de la Estancia de la Localidad de Ciudad Bolívar"/>
    <n v="758368000"/>
    <n v="886079686.95104122"/>
  </r>
  <r>
    <n v="4"/>
    <s v="Bogotá Humana"/>
    <x v="5"/>
    <n v="203"/>
    <s v="Instituto Distrital de Gestión de Riesgos y Cambio Climático"/>
    <n v="2"/>
    <s v="Establecimientos públicos"/>
    <n v="94"/>
    <s v="Sector Ambiente"/>
    <s v="Informacion validada por la entidad"/>
    <n v="83721506000"/>
    <n v="97820485341.614777"/>
    <n v="2"/>
    <s v="Un territorio que enfrenta el cambio climático y se ordena alrededor del agua"/>
    <n v="20"/>
    <s v="Gestión integral de riesgos"/>
    <n v="970"/>
    <s v="Recuperación de suelos de protección por riesgo"/>
    <n v="2897829000"/>
    <n v="3385833016.6326232"/>
  </r>
  <r>
    <n v="4"/>
    <s v="Bogotá Humana"/>
    <x v="5"/>
    <n v="203"/>
    <s v="Instituto Distrital de Gestión de Riesgos y Cambio Climático"/>
    <n v="2"/>
    <s v="Establecimientos públicos"/>
    <n v="94"/>
    <s v="Sector Ambiente"/>
    <s v="Informacion validada por la entidad"/>
    <n v="83721506000"/>
    <n v="97820485341.614777"/>
    <n v="2"/>
    <s v="Un territorio que enfrenta el cambio climático y se ordena alrededor del agua"/>
    <n v="20"/>
    <s v="Gestión integral de riesgos"/>
    <n v="7240"/>
    <s v="Atención de emergencias en el Distrito Capital"/>
    <n v="800000000"/>
    <n v="934722653.8578012"/>
  </r>
  <r>
    <n v="4"/>
    <s v="Bogotá Humana"/>
    <x v="5"/>
    <n v="203"/>
    <s v="Instituto Distrital de Gestión de Riesgos y Cambio Climático"/>
    <n v="2"/>
    <s v="Establecimientos públicos"/>
    <n v="94"/>
    <s v="Sector Ambiente"/>
    <s v="Informacion validada por la entidad"/>
    <n v="83721506000"/>
    <n v="97820485341.614777"/>
    <n v="3"/>
    <s v="Una Bogotá que defiende y fortalece lo público"/>
    <n v="31"/>
    <s v="Fortalecimiento de la función administrativa y desarrollo institucional"/>
    <n v="906"/>
    <s v="Fortalecimiento institucional del FOPAE para la gestión del riesgo"/>
    <n v="5263234000"/>
    <n v="6149580065.4432631"/>
  </r>
  <r>
    <n v="4"/>
    <s v="Bogotá Humana"/>
    <x v="5"/>
    <n v="204"/>
    <s v="Instituto de Desarrollo Urbano"/>
    <n v="2"/>
    <s v="Establecimientos públicos"/>
    <n v="95"/>
    <s v="Sector Movilidad"/>
    <s v="Informacion validada por la entidad"/>
    <n v="1747015156000"/>
    <n v="2041218303682.6506"/>
    <n v="2"/>
    <s v="Un territorio que enfrenta el cambio climático y se ordena alrededor del agua"/>
    <n v="19"/>
    <s v="Movilidad Humana"/>
    <n v="543"/>
    <s v="Infraestructura para el Sistema Integrado de Transporte Público"/>
    <n v="97683255000"/>
    <n v="114133439188.8354"/>
  </r>
  <r>
    <n v="4"/>
    <s v="Bogotá Humana"/>
    <x v="5"/>
    <n v="204"/>
    <s v="Instituto de Desarrollo Urbano"/>
    <n v="2"/>
    <s v="Establecimientos públicos"/>
    <n v="95"/>
    <s v="Sector Movilidad"/>
    <s v="Informacion validada por la entidad"/>
    <n v="1747015156000"/>
    <n v="2041218303682.6506"/>
    <n v="2"/>
    <s v="Un territorio que enfrenta el cambio climático y se ordena alrededor del agua"/>
    <n v="19"/>
    <s v="Movilidad Humana"/>
    <n v="809"/>
    <s v="Desarrollo y sostenibilidad de la infraestructura para la movilidad"/>
    <n v="1325989412000"/>
    <n v="1549290427714.9819"/>
  </r>
  <r>
    <n v="4"/>
    <s v="Bogotá Humana"/>
    <x v="5"/>
    <n v="204"/>
    <s v="Instituto de Desarrollo Urbano"/>
    <n v="2"/>
    <s v="Establecimientos públicos"/>
    <n v="95"/>
    <s v="Sector Movilidad"/>
    <s v="Informacion validada por la entidad"/>
    <n v="1747015156000"/>
    <n v="2041218303682.6506"/>
    <n v="2"/>
    <s v="Un territorio que enfrenta el cambio climático y se ordena alrededor del agua"/>
    <n v="19"/>
    <s v="Movilidad Humana"/>
    <n v="810"/>
    <s v="Desarrollo y conservación del espacio público y la red de ciclo-rutas"/>
    <n v="265969060000"/>
    <n v="310759132009.08099"/>
  </r>
  <r>
    <n v="4"/>
    <s v="Bogotá Humana"/>
    <x v="5"/>
    <n v="204"/>
    <s v="Instituto de Desarrollo Urbano"/>
    <n v="2"/>
    <s v="Establecimientos públicos"/>
    <n v="95"/>
    <s v="Sector Movilidad"/>
    <s v="Informacion validada por la entidad"/>
    <n v="1747015156000"/>
    <n v="2041218303682.6506"/>
    <n v="3"/>
    <s v="Una Bogotá que defiende y fortalece lo público"/>
    <n v="26"/>
    <s v="Transparencia, probidad, lucha contra la corrupción y control social efectivo e incluyente"/>
    <n v="955"/>
    <s v="Transparencia, probidad, lucha contra la corrupción y control social efectivo e incluyente en el IDU"/>
    <n v="520000000"/>
    <n v="607569725.00757074"/>
  </r>
  <r>
    <n v="4"/>
    <s v="Bogotá Humana"/>
    <x v="5"/>
    <n v="204"/>
    <s v="Instituto de Desarrollo Urbano"/>
    <n v="2"/>
    <s v="Establecimientos públicos"/>
    <n v="95"/>
    <s v="Sector Movilidad"/>
    <s v="Informacion validada por la entidad"/>
    <n v="1747015156000"/>
    <n v="2041218303682.6506"/>
    <n v="3"/>
    <s v="Una Bogotá que defiende y fortalece lo público"/>
    <n v="31"/>
    <s v="Fortalecimiento de la función administrativa y desarrollo institucional"/>
    <n v="232"/>
    <s v="Fortalecimiento institucional para el mejoramiento de la gestión del IDU"/>
    <n v="55115429000"/>
    <n v="64397050079.239029"/>
  </r>
  <r>
    <n v="4"/>
    <s v="Bogotá Humana"/>
    <x v="5"/>
    <n v="204"/>
    <s v="Instituto de Desarrollo Urbano"/>
    <n v="2"/>
    <s v="Establecimientos públicos"/>
    <n v="95"/>
    <s v="Sector Movilidad"/>
    <s v="Informacion validada por la entidad"/>
    <n v="1747015156000"/>
    <n v="2041218303682.6506"/>
    <n v="3"/>
    <s v="Una Bogotá que defiende y fortalece lo público"/>
    <n v="32"/>
    <s v="TIC para Gobierno Digital, Ciudad Inteligente y sociedad del conocimiento y del emprendimiento"/>
    <n v="954"/>
    <s v="Fortalecimiento de las tecnologías de la información y las comunicaciones - TIC"/>
    <n v="1738000000"/>
    <n v="2030684965.5060732"/>
  </r>
  <r>
    <n v="4"/>
    <s v="Bogotá Humana"/>
    <x v="5"/>
    <n v="206"/>
    <s v="Fondo de Prestaciones Económicas, Cesantías y Pensiones"/>
    <n v="2"/>
    <s v="Establecimientos públicos"/>
    <n v="87"/>
    <s v="Sector Hacienda"/>
    <s v="Informacion validada por la entidad"/>
    <n v="8298750000"/>
    <n v="9696287029.6280346"/>
    <n v="3"/>
    <s v="Una Bogotá que defiende y fortalece lo público"/>
    <n v="31"/>
    <s v="Fortalecimiento de la función administrativa y desarrollo institucional"/>
    <n v="710"/>
    <s v="Gestión Institucional"/>
    <n v="8298750000"/>
    <n v="9696287029.6280346"/>
  </r>
  <r>
    <n v="4"/>
    <s v="Bogotá Humana"/>
    <x v="5"/>
    <n v="208"/>
    <s v="Caja de Vivienda Popular"/>
    <n v="2"/>
    <s v="Establecimientos públicos"/>
    <n v="96"/>
    <s v="Sector Hábitat"/>
    <s v="Informacion validada por la entidad"/>
    <n v="76376135000"/>
    <n v="89238129498.252121"/>
    <n v="1"/>
    <s v="Una ciudad que supera la segregación y la discriminación: el ser humano en el centro de las preocupaciones del desarrollo"/>
    <n v="10"/>
    <s v="Ruralidad humana"/>
    <n v="962"/>
    <s v="Gestión para la construcción y mejoramiento de vivienda rural"/>
    <n v="659724000"/>
    <n v="770823710.11710513"/>
  </r>
  <r>
    <n v="4"/>
    <s v="Bogotá Humana"/>
    <x v="5"/>
    <n v="208"/>
    <s v="Caja de Vivienda Popular"/>
    <n v="2"/>
    <s v="Establecimientos públicos"/>
    <n v="96"/>
    <s v="Sector Hábitat"/>
    <s v="Informacion validada por la entidad"/>
    <n v="76376135000"/>
    <n v="89238129498.252121"/>
    <n v="1"/>
    <s v="Una ciudad que supera la segregación y la discriminación: el ser humano en el centro de las preocupaciones del desarrollo"/>
    <n v="15"/>
    <s v="Vivienda y hábitat humanos"/>
    <n v="208"/>
    <s v="Mejoramiento integral de barrios"/>
    <n v="12349904000"/>
    <n v="14429668802.211342"/>
  </r>
  <r>
    <n v="4"/>
    <s v="Bogotá Humana"/>
    <x v="5"/>
    <n v="208"/>
    <s v="Caja de Vivienda Popular"/>
    <n v="2"/>
    <s v="Establecimientos públicos"/>
    <n v="96"/>
    <s v="Sector Hábitat"/>
    <s v="Informacion validada por la entidad"/>
    <n v="76376135000"/>
    <n v="89238129498.252121"/>
    <n v="1"/>
    <s v="Una ciudad que supera la segregación y la discriminación: el ser humano en el centro de las preocupaciones del desarrollo"/>
    <n v="15"/>
    <s v="Vivienda y hábitat humanos"/>
    <n v="471"/>
    <s v="Titulación de predios"/>
    <n v="1976652000"/>
    <n v="2309526753.991663"/>
  </r>
  <r>
    <n v="4"/>
    <s v="Bogotá Humana"/>
    <x v="5"/>
    <n v="208"/>
    <s v="Caja de Vivienda Popular"/>
    <n v="2"/>
    <s v="Establecimientos públicos"/>
    <n v="96"/>
    <s v="Sector Hábitat"/>
    <s v="Informacion validada por la entidad"/>
    <n v="76376135000"/>
    <n v="89238129498.252121"/>
    <n v="1"/>
    <s v="Una ciudad que supera la segregación y la discriminación: el ser humano en el centro de las preocupaciones del desarrollo"/>
    <n v="15"/>
    <s v="Vivienda y hábitat humanos"/>
    <n v="691"/>
    <s v="Desarrollo de proyectos de vivienda de interés prioritario"/>
    <n v="7882964000"/>
    <n v="9210481287.9318848"/>
  </r>
  <r>
    <n v="4"/>
    <s v="Bogotá Humana"/>
    <x v="5"/>
    <n v="208"/>
    <s v="Caja de Vivienda Popular"/>
    <n v="2"/>
    <s v="Establecimientos públicos"/>
    <n v="96"/>
    <s v="Sector Hábitat"/>
    <s v="Informacion validada por la entidad"/>
    <n v="76376135000"/>
    <n v="89238129498.252121"/>
    <n v="1"/>
    <s v="Una ciudad que supera la segregación y la discriminación: el ser humano en el centro de las preocupaciones del desarrollo"/>
    <n v="15"/>
    <s v="Vivienda y hábitat humanos"/>
    <n v="7328"/>
    <s v="Mejoramiento de vivienda en sus condiciones físicas"/>
    <n v="3001462000"/>
    <n v="3506918157.6166797"/>
  </r>
  <r>
    <n v="4"/>
    <s v="Bogotá Humana"/>
    <x v="5"/>
    <n v="208"/>
    <s v="Caja de Vivienda Popular"/>
    <n v="2"/>
    <s v="Establecimientos públicos"/>
    <n v="96"/>
    <s v="Sector Hábitat"/>
    <s v="Informacion validada por la entidad"/>
    <n v="76376135000"/>
    <n v="89238129498.252121"/>
    <n v="2"/>
    <s v="Un territorio que enfrenta el cambio climático y se ordena alrededor del agua"/>
    <n v="20"/>
    <s v="Gestión integral de riesgos"/>
    <n v="3075"/>
    <s v="Reasentamiento de hogares localizados en zonas de alto riesgo no mitigable"/>
    <n v="46627755000"/>
    <n v="54480023621.2892"/>
  </r>
  <r>
    <n v="4"/>
    <s v="Bogotá Humana"/>
    <x v="5"/>
    <n v="208"/>
    <s v="Caja de Vivienda Popular"/>
    <n v="2"/>
    <s v="Establecimientos públicos"/>
    <n v="96"/>
    <s v="Sector Hábitat"/>
    <s v="Informacion validada por la entidad"/>
    <n v="76376135000"/>
    <n v="89238129498.252121"/>
    <n v="3"/>
    <s v="Una Bogotá que defiende y fortalece lo público"/>
    <n v="26"/>
    <s v="Transparencia, probidad, lucha contra la corrupción y control social efectivo e incluyente"/>
    <n v="943"/>
    <s v="Fortalecimiento institucional para la transparencia, participación ciudadana, control y responsabilidad social y anticorrupción"/>
    <n v="120000000"/>
    <n v="140208398.07867017"/>
  </r>
  <r>
    <n v="4"/>
    <s v="Bogotá Humana"/>
    <x v="5"/>
    <n v="208"/>
    <s v="Caja de Vivienda Popular"/>
    <n v="2"/>
    <s v="Establecimientos públicos"/>
    <n v="96"/>
    <s v="Sector Hábitat"/>
    <s v="Informacion validada por la entidad"/>
    <n v="76376135000"/>
    <n v="89238129498.252121"/>
    <n v="3"/>
    <s v="Una Bogotá que defiende y fortalece lo público"/>
    <n v="31"/>
    <s v="Fortalecimiento de la función administrativa y desarrollo institucional"/>
    <n v="404"/>
    <s v="Fortalecimiento institucional para aumentar la eficiencia de la gestión"/>
    <n v="3757674000"/>
    <n v="4390478767.0155745"/>
  </r>
  <r>
    <n v="4"/>
    <s v="Bogotá Humana"/>
    <x v="5"/>
    <n v="211"/>
    <s v="Instituto Distrital de Recreación y Deporte"/>
    <n v="2"/>
    <s v="Establecimientos públicos"/>
    <n v="93"/>
    <s v="Sector Cultura, recreación y deporte"/>
    <s v="Informacion validada por la entidad"/>
    <n v="210245953000"/>
    <n v="245652068938.77817"/>
    <n v="1"/>
    <s v="Una ciudad que supera la segregación y la discriminación: el ser humano en el centro de las preocupaciones del desarrollo"/>
    <n v="3"/>
    <s v="Construcción de saberes. Educación incluyente, diversa y de calidad para disfrutar y aprender"/>
    <n v="928"/>
    <s v="Jornada escolar 40 horas semanales"/>
    <n v="30098061000"/>
    <n v="35166674317.367485"/>
  </r>
  <r>
    <n v="4"/>
    <s v="Bogotá Humana"/>
    <x v="5"/>
    <n v="211"/>
    <s v="Instituto Distrital de Recreación y Deporte"/>
    <n v="2"/>
    <s v="Establecimientos públicos"/>
    <n v="93"/>
    <s v="Sector Cultura, recreación y deporte"/>
    <s v="Informacion validada por la entidad"/>
    <n v="210245953000"/>
    <n v="245652068938.77817"/>
    <n v="1"/>
    <s v="Una ciudad que supera la segregación y la discriminación: el ser humano en el centro de las preocupaciones del desarrollo"/>
    <n v="5"/>
    <s v="Lucha contra distintos tipos de discriminación y violencias por condición, situación, identidad, diferencia, diversidad o etapa del ciclo vital"/>
    <n v="847"/>
    <s v="Tiempo libre Tiempo activo"/>
    <n v="3167504000"/>
    <n v="3700922181.2315011"/>
  </r>
  <r>
    <n v="4"/>
    <s v="Bogotá Humana"/>
    <x v="5"/>
    <n v="211"/>
    <s v="Instituto Distrital de Recreación y Deporte"/>
    <n v="2"/>
    <s v="Establecimientos públicos"/>
    <n v="93"/>
    <s v="Sector Cultura, recreación y deporte"/>
    <s v="Informacion validada por la entidad"/>
    <n v="210245953000"/>
    <n v="245652068938.77817"/>
    <n v="1"/>
    <s v="Una ciudad que supera la segregación y la discriminación: el ser humano en el centro de las preocupaciones del desarrollo"/>
    <n v="8"/>
    <s v="Ejercicio de las libertades culturales y deportivas"/>
    <n v="708"/>
    <s v="Construcción y adecuación de parques y escenarios para la inclusión"/>
    <n v="74373211000"/>
    <n v="86897906452.307755"/>
  </r>
  <r>
    <n v="4"/>
    <s v="Bogotá Humana"/>
    <x v="5"/>
    <n v="211"/>
    <s v="Instituto Distrital de Recreación y Deporte"/>
    <n v="2"/>
    <s v="Establecimientos públicos"/>
    <n v="93"/>
    <s v="Sector Cultura, recreación y deporte"/>
    <s v="Informacion validada por la entidad"/>
    <n v="210245953000"/>
    <n v="245652068938.77817"/>
    <n v="1"/>
    <s v="Una ciudad que supera la segregación y la discriminación: el ser humano en el centro de las preocupaciones del desarrollo"/>
    <n v="8"/>
    <s v="Ejercicio de las libertades culturales y deportivas"/>
    <n v="814"/>
    <s v="Bogotá ParticipActiva"/>
    <n v="5904476000"/>
    <n v="6898809345.4496183"/>
  </r>
  <r>
    <n v="4"/>
    <s v="Bogotá Humana"/>
    <x v="5"/>
    <n v="211"/>
    <s v="Instituto Distrital de Recreación y Deporte"/>
    <n v="2"/>
    <s v="Establecimientos públicos"/>
    <n v="93"/>
    <s v="Sector Cultura, recreación y deporte"/>
    <s v="Informacion validada por la entidad"/>
    <n v="210245953000"/>
    <n v="245652068938.77817"/>
    <n v="1"/>
    <s v="Una ciudad que supera la segregación y la discriminación: el ser humano en el centro de las preocupaciones del desarrollo"/>
    <n v="8"/>
    <s v="Ejercicio de las libertades culturales y deportivas"/>
    <n v="816"/>
    <s v="Bogotá forjador de campeones"/>
    <n v="11652576000"/>
    <n v="13614908453.749651"/>
  </r>
  <r>
    <n v="4"/>
    <s v="Bogotá Humana"/>
    <x v="5"/>
    <n v="211"/>
    <s v="Instituto Distrital de Recreación y Deporte"/>
    <n v="2"/>
    <s v="Establecimientos públicos"/>
    <n v="93"/>
    <s v="Sector Cultura, recreación y deporte"/>
    <s v="Informacion validada por la entidad"/>
    <n v="210245953000"/>
    <n v="245652068938.77817"/>
    <n v="1"/>
    <s v="Una ciudad que supera la segregación y la discriminación: el ser humano en el centro de las preocupaciones del desarrollo"/>
    <n v="8"/>
    <s v="Ejercicio de las libertades culturales y deportivas"/>
    <n v="842"/>
    <s v="Parques inclusivos: física, social , económica y ambientalmente"/>
    <n v="69723278000"/>
    <n v="81464909309.781555"/>
  </r>
  <r>
    <n v="4"/>
    <s v="Bogotá Humana"/>
    <x v="5"/>
    <n v="211"/>
    <s v="Instituto Distrital de Recreación y Deporte"/>
    <n v="2"/>
    <s v="Establecimientos públicos"/>
    <n v="93"/>
    <s v="Sector Cultura, recreación y deporte"/>
    <s v="Informacion validada por la entidad"/>
    <n v="210245953000"/>
    <n v="245652068938.77817"/>
    <n v="1"/>
    <s v="Una ciudad que supera la segregación y la discriminación: el ser humano en el centro de las preocupaciones del desarrollo"/>
    <n v="8"/>
    <s v="Ejercicio de las libertades culturales y deportivas"/>
    <n v="846"/>
    <s v="Acciones metropolitanas para la convivencia"/>
    <n v="8436547000"/>
    <n v="9857289501.5450897"/>
  </r>
  <r>
    <n v="4"/>
    <s v="Bogotá Humana"/>
    <x v="5"/>
    <n v="211"/>
    <s v="Instituto Distrital de Recreación y Deporte"/>
    <n v="2"/>
    <s v="Establecimientos públicos"/>
    <n v="93"/>
    <s v="Sector Cultura, recreación y deporte"/>
    <s v="Informacion validada por la entidad"/>
    <n v="210245953000"/>
    <n v="245652068938.77817"/>
    <n v="1"/>
    <s v="Una ciudad que supera la segregación y la discriminación: el ser humano en el centro de las preocupaciones del desarrollo"/>
    <n v="8"/>
    <s v="Ejercicio de las libertades culturales y deportivas"/>
    <n v="862"/>
    <s v="Bogotá es mi parche"/>
    <n v="100000000"/>
    <n v="116840331.73222515"/>
  </r>
  <r>
    <n v="4"/>
    <s v="Bogotá Humana"/>
    <x v="5"/>
    <n v="211"/>
    <s v="Instituto Distrital de Recreación y Deporte"/>
    <n v="2"/>
    <s v="Establecimientos públicos"/>
    <n v="93"/>
    <s v="Sector Cultura, recreación y deporte"/>
    <s v="Informacion validada por la entidad"/>
    <n v="210245953000"/>
    <n v="245652068938.77817"/>
    <n v="1"/>
    <s v="Una ciudad que supera la segregación y la discriminación: el ser humano en el centro de las preocupaciones del desarrollo"/>
    <n v="8"/>
    <s v="Ejercicio de las libertades culturales y deportivas"/>
    <n v="867"/>
    <s v="Corredores vitales"/>
    <n v="100000000"/>
    <n v="116840331.73222515"/>
  </r>
  <r>
    <n v="4"/>
    <s v="Bogotá Humana"/>
    <x v="5"/>
    <n v="211"/>
    <s v="Instituto Distrital de Recreación y Deporte"/>
    <n v="2"/>
    <s v="Establecimientos públicos"/>
    <n v="93"/>
    <s v="Sector Cultura, recreación y deporte"/>
    <s v="Informacion validada por la entidad"/>
    <n v="210245953000"/>
    <n v="245652068938.77817"/>
    <n v="2"/>
    <s v="Un territorio que enfrenta el cambio climático y se ordena alrededor del agua"/>
    <n v="19"/>
    <s v="Movilidad Humana"/>
    <n v="845"/>
    <s v="Pedalea por Bogotá"/>
    <n v="2681000000"/>
    <n v="3132489293.7409558"/>
  </r>
  <r>
    <n v="4"/>
    <s v="Bogotá Humana"/>
    <x v="5"/>
    <n v="211"/>
    <s v="Instituto Distrital de Recreación y Deporte"/>
    <n v="2"/>
    <s v="Establecimientos públicos"/>
    <n v="93"/>
    <s v="Sector Cultura, recreación y deporte"/>
    <s v="Informacion validada por la entidad"/>
    <n v="210245953000"/>
    <n v="245652068938.77817"/>
    <n v="3"/>
    <s v="Una Bogotá que defiende y fortalece lo público"/>
    <n v="26"/>
    <s v="Transparencia, probidad, lucha contra la corrupción y control social efectivo e incluyente"/>
    <n v="949"/>
    <s v="Probidad y transparencia en el IDRD"/>
    <n v="100000000"/>
    <n v="116840331.73222515"/>
  </r>
  <r>
    <n v="4"/>
    <s v="Bogotá Humana"/>
    <x v="5"/>
    <n v="211"/>
    <s v="Instituto Distrital de Recreación y Deporte"/>
    <n v="2"/>
    <s v="Establecimientos públicos"/>
    <n v="93"/>
    <s v="Sector Cultura, recreación y deporte"/>
    <s v="Informacion validada por la entidad"/>
    <n v="210245953000"/>
    <n v="245652068938.77817"/>
    <n v="3"/>
    <s v="Una Bogotá que defiende y fortalece lo público"/>
    <n v="31"/>
    <s v="Fortalecimiento de la función administrativa y desarrollo institucional"/>
    <n v="818"/>
    <s v="Fortalecimiento Institucional"/>
    <n v="3909300000"/>
    <n v="4567639088.4078779"/>
  </r>
  <r>
    <n v="4"/>
    <s v="Bogotá Humana"/>
    <x v="5"/>
    <n v="213"/>
    <s v="Instituto Distrital del Patrimonio Cultural"/>
    <n v="2"/>
    <s v="Establecimientos públicos"/>
    <n v="93"/>
    <s v="Sector Cultura, recreación y deporte"/>
    <s v="Informacion validada por la entidad"/>
    <n v="22996133000"/>
    <n v="26868758082.783703"/>
    <n v="1"/>
    <s v="Una ciudad que supera la segregación y la discriminación: el ser humano en el centro de las preocupaciones del desarrollo"/>
    <n v="3"/>
    <s v="Construcción de saberes. Educación incluyente, diversa y de calidad para disfrutar y aprender"/>
    <n v="911"/>
    <s v="Jornada educativa única para la excelencia académica y la formación integral"/>
    <n v="1345000000"/>
    <n v="1571502461.7984283"/>
  </r>
  <r>
    <n v="4"/>
    <s v="Bogotá Humana"/>
    <x v="5"/>
    <n v="213"/>
    <s v="Instituto Distrital del Patrimonio Cultural"/>
    <n v="2"/>
    <s v="Establecimientos públicos"/>
    <n v="93"/>
    <s v="Sector Cultura, recreación y deporte"/>
    <s v="Informacion validada por la entidad"/>
    <n v="22996133000"/>
    <n v="26868758082.783703"/>
    <n v="1"/>
    <s v="Una ciudad que supera la segregación y la discriminación: el ser humano en el centro de las preocupaciones del desarrollo"/>
    <n v="5"/>
    <s v="Lucha contra distintos tipos de discriminación y violencias por condición, situación, identidad, diferencia, diversidad o etapa del ciclo vital"/>
    <n v="439"/>
    <s v="Memoria histórica y patrimonio cultural"/>
    <n v="125000000"/>
    <n v="146050414.66528144"/>
  </r>
  <r>
    <n v="4"/>
    <s v="Bogotá Humana"/>
    <x v="5"/>
    <n v="213"/>
    <s v="Instituto Distrital del Patrimonio Cultural"/>
    <n v="2"/>
    <s v="Establecimientos públicos"/>
    <n v="93"/>
    <s v="Sector Cultura, recreación y deporte"/>
    <s v="Informacion validada por la entidad"/>
    <n v="22996133000"/>
    <n v="26868758082.783703"/>
    <n v="1"/>
    <s v="Una ciudad que supera la segregación y la discriminación: el ser humano en el centro de las preocupaciones del desarrollo"/>
    <n v="8"/>
    <s v="Ejercicio de las libertades culturales y deportivas"/>
    <n v="498"/>
    <s v="Gestión e intervención del patrimonio cultural material del Distrito Capital"/>
    <n v="4271833000"/>
    <n v="4991223848.246665"/>
  </r>
  <r>
    <n v="4"/>
    <s v="Bogotá Humana"/>
    <x v="5"/>
    <n v="213"/>
    <s v="Instituto Distrital del Patrimonio Cultural"/>
    <n v="2"/>
    <s v="Establecimientos públicos"/>
    <n v="93"/>
    <s v="Sector Cultura, recreación y deporte"/>
    <s v="Informacion validada por la entidad"/>
    <n v="22996133000"/>
    <n v="26868758082.783703"/>
    <n v="1"/>
    <s v="Una ciudad que supera la segregación y la discriminación: el ser humano en el centro de las preocupaciones del desarrollo"/>
    <n v="8"/>
    <s v="Ejercicio de las libertades culturales y deportivas"/>
    <n v="746"/>
    <s v="Circulación y divulgación de los valores del patrimonio cultural"/>
    <n v="1807500000"/>
    <n v="2111888996.0599697"/>
  </r>
  <r>
    <n v="4"/>
    <s v="Bogotá Humana"/>
    <x v="5"/>
    <n v="213"/>
    <s v="Instituto Distrital del Patrimonio Cultural"/>
    <n v="2"/>
    <s v="Establecimientos públicos"/>
    <n v="93"/>
    <s v="Sector Cultura, recreación y deporte"/>
    <s v="Informacion validada por la entidad"/>
    <n v="22996133000"/>
    <n v="26868758082.783703"/>
    <n v="1"/>
    <s v="Una ciudad que supera la segregación y la discriminación: el ser humano en el centro de las preocupaciones del desarrollo"/>
    <n v="16"/>
    <s v="Revitalización del centro ampliado"/>
    <n v="440"/>
    <s v="Revitalización del Centro Tradicional y de sectores e inmuebles de interés cultural en el Distrito Capital"/>
    <n v="15013000000"/>
    <n v="17541239002.958961"/>
  </r>
  <r>
    <n v="4"/>
    <s v="Bogotá Humana"/>
    <x v="5"/>
    <n v="213"/>
    <s v="Instituto Distrital del Patrimonio Cultural"/>
    <n v="2"/>
    <s v="Establecimientos públicos"/>
    <n v="93"/>
    <s v="Sector Cultura, recreación y deporte"/>
    <s v="Informacion validada por la entidad"/>
    <n v="22996133000"/>
    <n v="26868758082.783703"/>
    <n v="3"/>
    <s v="Una Bogotá que defiende y fortalece lo público"/>
    <n v="26"/>
    <s v="Transparencia, probidad, lucha contra la corrupción y control social efectivo e incluyente"/>
    <n v="942"/>
    <s v="Transparencia en la gestión institucional"/>
    <n v="50000000"/>
    <n v="58420165.866112575"/>
  </r>
  <r>
    <n v="4"/>
    <s v="Bogotá Humana"/>
    <x v="5"/>
    <n v="213"/>
    <s v="Instituto Distrital del Patrimonio Cultural"/>
    <n v="2"/>
    <s v="Establecimientos públicos"/>
    <n v="93"/>
    <s v="Sector Cultura, recreación y deporte"/>
    <s v="Informacion validada por la entidad"/>
    <n v="22996133000"/>
    <n v="26868758082.783703"/>
    <n v="3"/>
    <s v="Una Bogotá que defiende y fortalece lo público"/>
    <n v="31"/>
    <s v="Fortalecimiento de la función administrativa y desarrollo institucional"/>
    <n v="733"/>
    <s v="Fortalecimiento y mejoramiento de la gestión institucional"/>
    <n v="383800000"/>
    <n v="448433193.18828011"/>
  </r>
  <r>
    <n v="4"/>
    <s v="Bogotá Humana"/>
    <x v="5"/>
    <n v="214"/>
    <s v="Instituto Distrital para la Protección de la Niñez y la Juventud"/>
    <n v="2"/>
    <s v="Establecimientos públicos"/>
    <n v="92"/>
    <s v="Sector Integración social"/>
    <s v="Informacion validada por la entidad"/>
    <n v="77071000000"/>
    <n v="90050012069.343262"/>
    <n v="1"/>
    <s v="Una ciudad que supera la segregación y la discriminación: el ser humano en el centro de las preocupaciones del desarrollo"/>
    <n v="5"/>
    <s v="Lucha contra distintos tipos de discriminación y violencias por condición, situación, identidad, diferencia, diversidad o etapa del ciclo vital"/>
    <n v="640"/>
    <s v="Modernización y fortalecimiento de las tecnologías de información y comunicaciones TIC"/>
    <n v="1000000000"/>
    <n v="1168403317.3222516"/>
  </r>
  <r>
    <n v="4"/>
    <s v="Bogotá Humana"/>
    <x v="5"/>
    <n v="214"/>
    <s v="Instituto Distrital para la Protección de la Niñez y la Juventud"/>
    <n v="2"/>
    <s v="Establecimientos públicos"/>
    <n v="92"/>
    <s v="Sector Integración social"/>
    <s v="Informacion validada por la entidad"/>
    <n v="77071000000"/>
    <n v="90050012069.343262"/>
    <n v="1"/>
    <s v="Una ciudad que supera la segregación y la discriminación: el ser humano en el centro de las preocupaciones del desarrollo"/>
    <n v="5"/>
    <s v="Lucha contra distintos tipos de discriminación y violencias por condición, situación, identidad, diferencia, diversidad o etapa del ciclo vital"/>
    <n v="722"/>
    <s v="Protección, prevención y atención integral a niños, niñas, adolescentes y jóvenes en situación de vida de y en calle y pandilleros en condición de fragilidad social"/>
    <n v="18975000000"/>
    <n v="22170452946.189724"/>
  </r>
  <r>
    <n v="4"/>
    <s v="Bogotá Humana"/>
    <x v="5"/>
    <n v="214"/>
    <s v="Instituto Distrital para la Protección de la Niñez y la Juventud"/>
    <n v="2"/>
    <s v="Establecimientos públicos"/>
    <n v="92"/>
    <s v="Sector Integración social"/>
    <s v="Informacion validada por la entidad"/>
    <n v="77071000000"/>
    <n v="90050012069.343262"/>
    <n v="1"/>
    <s v="Una ciudad que supera la segregación y la discriminación: el ser humano en el centro de las preocupaciones del desarrollo"/>
    <n v="5"/>
    <s v="Lucha contra distintos tipos de discriminación y violencias por condición, situación, identidad, diferencia, diversidad o etapa del ciclo vital"/>
    <n v="724"/>
    <s v="Generación de ingresos y oportunidades como herramienta de recuperación para beneficiarios en fragilidad social"/>
    <n v="23165148000"/>
    <n v="27066235769.460918"/>
  </r>
  <r>
    <n v="4"/>
    <s v="Bogotá Humana"/>
    <x v="5"/>
    <n v="214"/>
    <s v="Instituto Distrital para la Protección de la Niñez y la Juventud"/>
    <n v="2"/>
    <s v="Establecimientos públicos"/>
    <n v="92"/>
    <s v="Sector Integración social"/>
    <s v="Informacion validada por la entidad"/>
    <n v="77071000000"/>
    <n v="90050012069.343262"/>
    <n v="1"/>
    <s v="Una ciudad que supera la segregación y la discriminación: el ser humano en el centro de las preocupaciones del desarrollo"/>
    <n v="5"/>
    <s v="Lucha contra distintos tipos de discriminación y violencias por condición, situación, identidad, diferencia, diversidad o etapa del ciclo vital"/>
    <n v="959"/>
    <s v="Fortalecimiento institucional y de la infraestructura de Unidades de protección integral y dependencias"/>
    <n v="14859852000"/>
    <n v="17362300371.717693"/>
  </r>
  <r>
    <n v="4"/>
    <s v="Bogotá Humana"/>
    <x v="5"/>
    <n v="214"/>
    <s v="Instituto Distrital para la Protección de la Niñez y la Juventud"/>
    <n v="2"/>
    <s v="Establecimientos públicos"/>
    <n v="92"/>
    <s v="Sector Integración social"/>
    <s v="Informacion validada por la entidad"/>
    <n v="77071000000"/>
    <n v="90050012069.343262"/>
    <n v="1"/>
    <s v="Una ciudad que supera la segregación y la discriminación: el ser humano en el centro de las preocupaciones del desarrollo"/>
    <n v="5"/>
    <s v="Lucha contra distintos tipos de discriminación y violencias por condición, situación, identidad, diferencia, diversidad o etapa del ciclo vital"/>
    <n v="960"/>
    <s v="Protección integral a niñez y juventud en situación de vulneración de derechos"/>
    <n v="7000000000"/>
    <n v="8178823221.2557602"/>
  </r>
  <r>
    <n v="4"/>
    <s v="Bogotá Humana"/>
    <x v="5"/>
    <n v="214"/>
    <s v="Instituto Distrital para la Protección de la Niñez y la Juventud"/>
    <n v="2"/>
    <s v="Establecimientos públicos"/>
    <n v="92"/>
    <s v="Sector Integración social"/>
    <s v="Informacion validada por la entidad"/>
    <n v="77071000000"/>
    <n v="90050012069.343262"/>
    <n v="1"/>
    <s v="Una ciudad que supera la segregación y la discriminación: el ser humano en el centro de las preocupaciones del desarrollo"/>
    <n v="7"/>
    <s v="Bogotá, un territorio que defiende, protege y promueve los derechos humanos"/>
    <n v="969"/>
    <s v="Atención integral a adolescentes vinculados al Sistema de responsabilidad penal"/>
    <n v="4971000000"/>
    <n v="5808132890.4089117"/>
  </r>
  <r>
    <n v="4"/>
    <s v="Bogotá Humana"/>
    <x v="5"/>
    <n v="214"/>
    <s v="Instituto Distrital para la Protección de la Niñez y la Juventud"/>
    <n v="2"/>
    <s v="Establecimientos públicos"/>
    <n v="92"/>
    <s v="Sector Integración social"/>
    <s v="Informacion validada por la entidad"/>
    <n v="77071000000"/>
    <n v="90050012069.343262"/>
    <n v="1"/>
    <s v="Una ciudad que supera la segregación y la discriminación: el ser humano en el centro de las preocupaciones del desarrollo"/>
    <n v="13"/>
    <s v="Trabajo decente y digno"/>
    <n v="968"/>
    <s v="Generación de ingresos y oportunidades Misión Bogotá Humana"/>
    <n v="7100000000"/>
    <n v="8295663552.9879847"/>
  </r>
  <r>
    <n v="4"/>
    <s v="Bogotá Humana"/>
    <x v="5"/>
    <n v="215"/>
    <s v="Fundación Gilberto Alzate Avendaño"/>
    <n v="2"/>
    <s v="Establecimientos públicos"/>
    <n v="93"/>
    <s v="Sector Cultura, recreación y deporte"/>
    <s v="Informacion validada por la entidad"/>
    <n v="3320000000"/>
    <n v="3879099013.5098753"/>
    <n v="1"/>
    <s v="Una ciudad que supera la segregación y la discriminación: el ser humano en el centro de las preocupaciones del desarrollo"/>
    <n v="5"/>
    <s v="Lucha contra distintos tipos de discriminación y violencias por condición, situación, identidad, diferencia, diversidad o etapa del ciclo vital"/>
    <n v="912"/>
    <s v="Culturas en la diversidad"/>
    <n v="171000000"/>
    <n v="199796967.26210502"/>
  </r>
  <r>
    <n v="4"/>
    <s v="Bogotá Humana"/>
    <x v="5"/>
    <n v="215"/>
    <s v="Fundación Gilberto Alzate Avendaño"/>
    <n v="2"/>
    <s v="Establecimientos públicos"/>
    <n v="93"/>
    <s v="Sector Cultura, recreación y deporte"/>
    <s v="Informacion validada por la entidad"/>
    <n v="3320000000"/>
    <n v="3879099013.5098753"/>
    <n v="1"/>
    <s v="Una ciudad que supera la segregación y la discriminación: el ser humano en el centro de las preocupaciones del desarrollo"/>
    <n v="8"/>
    <s v="Ejercicio de las libertades culturales y deportivas"/>
    <n v="477"/>
    <s v="Formación para la democracia"/>
    <n v="225000000"/>
    <n v="262890746.39750659"/>
  </r>
  <r>
    <n v="4"/>
    <s v="Bogotá Humana"/>
    <x v="5"/>
    <n v="215"/>
    <s v="Fundación Gilberto Alzate Avendaño"/>
    <n v="2"/>
    <s v="Establecimientos públicos"/>
    <n v="93"/>
    <s v="Sector Cultura, recreación y deporte"/>
    <s v="Informacion validada por la entidad"/>
    <n v="3320000000"/>
    <n v="3879099013.5098753"/>
    <n v="1"/>
    <s v="Una ciudad que supera la segregación y la discriminación: el ser humano en el centro de las preocupaciones del desarrollo"/>
    <n v="8"/>
    <s v="Ejercicio de las libertades culturales y deportivas"/>
    <n v="656"/>
    <s v="Realización de actividades artísticas y culturales"/>
    <n v="2232000000"/>
    <n v="2607876204.2632651"/>
  </r>
  <r>
    <n v="4"/>
    <s v="Bogotá Humana"/>
    <x v="5"/>
    <n v="215"/>
    <s v="Fundación Gilberto Alzate Avendaño"/>
    <n v="2"/>
    <s v="Establecimientos públicos"/>
    <n v="93"/>
    <s v="Sector Cultura, recreación y deporte"/>
    <s v="Informacion validada por la entidad"/>
    <n v="3320000000"/>
    <n v="3879099013.5098753"/>
    <n v="3"/>
    <s v="Una Bogotá que defiende y fortalece lo público"/>
    <n v="26"/>
    <s v="Transparencia, probidad, lucha contra la corrupción y control social efectivo e incluyente"/>
    <n v="958"/>
    <s v="Capital humano y probidad"/>
    <n v="22000000"/>
    <n v="25704872.981089529"/>
  </r>
  <r>
    <n v="4"/>
    <s v="Bogotá Humana"/>
    <x v="5"/>
    <n v="215"/>
    <s v="Fundación Gilberto Alzate Avendaño"/>
    <n v="2"/>
    <s v="Establecimientos públicos"/>
    <n v="93"/>
    <s v="Sector Cultura, recreación y deporte"/>
    <s v="Informacion validada por la entidad"/>
    <n v="3320000000"/>
    <n v="3879099013.5098753"/>
    <n v="3"/>
    <s v="Una Bogotá que defiende y fortalece lo público"/>
    <n v="31"/>
    <s v="Fortalecimiento de la función administrativa y desarrollo institucional"/>
    <n v="475"/>
    <s v="Fortalecimiento institucional"/>
    <n v="49000000"/>
    <n v="57251762.548790321"/>
  </r>
  <r>
    <n v="4"/>
    <s v="Bogotá Humana"/>
    <x v="5"/>
    <n v="215"/>
    <s v="Fundación Gilberto Alzate Avendaño"/>
    <n v="2"/>
    <s v="Establecimientos públicos"/>
    <n v="93"/>
    <s v="Sector Cultura, recreación y deporte"/>
    <s v="Informacion validada por la entidad"/>
    <n v="3320000000"/>
    <n v="3879099013.5098753"/>
    <n v="3"/>
    <s v="Una Bogotá que defiende y fortalece lo público"/>
    <n v="31"/>
    <s v="Fortalecimiento de la función administrativa y desarrollo institucional"/>
    <n v="7032"/>
    <s v="Dotación, adecuación y mantenimiento de la infraestructura física, técnica e informática"/>
    <n v="621000000"/>
    <n v="725578460.05711818"/>
  </r>
  <r>
    <n v="4"/>
    <s v="Bogotá Humana"/>
    <x v="5"/>
    <n v="216"/>
    <s v="Orquesta Filarmónica de Bogotá"/>
    <n v="2"/>
    <s v="Establecimientos públicos"/>
    <n v="93"/>
    <s v="Sector Cultura, recreación y deporte"/>
    <s v="Informacion validada por la entidad"/>
    <n v="14917000000"/>
    <n v="17429072284.496025"/>
    <n v="1"/>
    <s v="Una ciudad que supera la segregación y la discriminación: el ser humano en el centro de las preocupaciones del desarrollo"/>
    <n v="3"/>
    <s v="Construcción de saberes. Educación incluyente, diversa y de calidad para disfrutar y aprender"/>
    <n v="919"/>
    <s v="Músicas de la OFB para la jornada única"/>
    <n v="6530000000"/>
    <n v="7629673662.1143026"/>
  </r>
  <r>
    <n v="4"/>
    <s v="Bogotá Humana"/>
    <x v="5"/>
    <n v="216"/>
    <s v="Orquesta Filarmónica de Bogotá"/>
    <n v="2"/>
    <s v="Establecimientos públicos"/>
    <n v="93"/>
    <s v="Sector Cultura, recreación y deporte"/>
    <s v="Informacion validada por la entidad"/>
    <n v="14917000000"/>
    <n v="17429072284.496025"/>
    <n v="1"/>
    <s v="Una ciudad que supera la segregación y la discriminación: el ser humano en el centro de las preocupaciones del desarrollo"/>
    <n v="5"/>
    <s v="Lucha contra distintos tipos de discriminación y violencias por condición, situación, identidad, diferencia, diversidad o etapa del ciclo vital"/>
    <n v="920"/>
    <s v="Música sinfónica para todos y todas"/>
    <n v="702000000"/>
    <n v="820219128.76022053"/>
  </r>
  <r>
    <n v="4"/>
    <s v="Bogotá Humana"/>
    <x v="5"/>
    <n v="216"/>
    <s v="Orquesta Filarmónica de Bogotá"/>
    <n v="2"/>
    <s v="Establecimientos públicos"/>
    <n v="93"/>
    <s v="Sector Cultura, recreación y deporte"/>
    <s v="Informacion validada por la entidad"/>
    <n v="14917000000"/>
    <n v="17429072284.496025"/>
    <n v="1"/>
    <s v="Una ciudad que supera la segregación y la discriminación: el ser humano en el centro de las preocupaciones del desarrollo"/>
    <n v="8"/>
    <s v="Ejercicio de las libertades culturales y deportivas"/>
    <n v="450"/>
    <s v="Mantenimiento y sostenimiento de la infraestructura cultural pública"/>
    <n v="250000000"/>
    <n v="292100829.33056289"/>
  </r>
  <r>
    <n v="4"/>
    <s v="Bogotá Humana"/>
    <x v="5"/>
    <n v="216"/>
    <s v="Orquesta Filarmónica de Bogotá"/>
    <n v="2"/>
    <s v="Establecimientos públicos"/>
    <n v="93"/>
    <s v="Sector Cultura, recreación y deporte"/>
    <s v="Informacion validada por la entidad"/>
    <n v="14917000000"/>
    <n v="17429072284.496025"/>
    <n v="1"/>
    <s v="Una ciudad que supera la segregación y la discriminación: el ser humano en el centro de las preocupaciones del desarrollo"/>
    <n v="8"/>
    <s v="Ejercicio de las libertades culturales y deportivas"/>
    <n v="513"/>
    <s v="Fomento de la música sinfónica"/>
    <n v="6889000000"/>
    <n v="8049130453.0329905"/>
  </r>
  <r>
    <n v="4"/>
    <s v="Bogotá Humana"/>
    <x v="5"/>
    <n v="216"/>
    <s v="Orquesta Filarmónica de Bogotá"/>
    <n v="2"/>
    <s v="Establecimientos públicos"/>
    <n v="93"/>
    <s v="Sector Cultura, recreación y deporte"/>
    <s v="Informacion validada por la entidad"/>
    <n v="14917000000"/>
    <n v="17429072284.496025"/>
    <n v="3"/>
    <s v="Una Bogotá que defiende y fortalece lo público"/>
    <n v="26"/>
    <s v="Transparencia, probidad, lucha contra la corrupción y control social efectivo e incluyente"/>
    <n v="952"/>
    <s v="Transparencia en la OFB"/>
    <n v="10000000"/>
    <n v="11684033.173222514"/>
  </r>
  <r>
    <n v="4"/>
    <s v="Bogotá Humana"/>
    <x v="5"/>
    <n v="216"/>
    <s v="Orquesta Filarmónica de Bogotá"/>
    <n v="2"/>
    <s v="Establecimientos públicos"/>
    <n v="93"/>
    <s v="Sector Cultura, recreación y deporte"/>
    <s v="Informacion validada por la entidad"/>
    <n v="14917000000"/>
    <n v="17429072284.496025"/>
    <n v="3"/>
    <s v="Una Bogotá que defiende y fortalece lo público"/>
    <n v="31"/>
    <s v="Fortalecimiento de la función administrativa y desarrollo institucional"/>
    <n v="518"/>
    <s v="Fortalecimiento institucional"/>
    <n v="536000000"/>
    <n v="626264178.08472681"/>
  </r>
  <r>
    <n v="4"/>
    <s v="Bogotá Humana"/>
    <x v="5"/>
    <n v="217"/>
    <s v="Fondo de Vigilancia y Seguridad"/>
    <n v="2"/>
    <s v="Establecimientos públicos"/>
    <n v="86"/>
    <s v="Sector Gobierno, seguridad y convivencia"/>
    <s v="Informacion validada por la entidad"/>
    <n v="156335501000"/>
    <n v="182662917983.63617"/>
    <n v="3"/>
    <s v="Una Bogotá que defiende y fortalece lo público"/>
    <n v="26"/>
    <s v="Transparencia, probidad, lucha contra la corrupción y control social efectivo e incluyente"/>
    <n v="937"/>
    <s v="Fortalecimiento de la gestión ética institucional y lucha contra la corrupción"/>
    <n v="45000000"/>
    <n v="52578149.279501319"/>
  </r>
  <r>
    <n v="4"/>
    <s v="Bogotá Humana"/>
    <x v="5"/>
    <n v="217"/>
    <s v="Fondo de Vigilancia y Seguridad"/>
    <n v="2"/>
    <s v="Establecimientos públicos"/>
    <n v="86"/>
    <s v="Sector Gobierno, seguridad y convivencia"/>
    <s v="Informacion validada por la entidad"/>
    <n v="156335501000"/>
    <n v="182662917983.63617"/>
    <n v="3"/>
    <s v="Una Bogotá que defiende y fortalece lo público"/>
    <n v="28"/>
    <s v="Fortalecimiento de la seguridad ciudadana"/>
    <n v="383"/>
    <s v="Número Único de Seguridad y Emergencias (NUSE 123)"/>
    <n v="47772244000"/>
    <n v="55817248365.528023"/>
  </r>
  <r>
    <n v="4"/>
    <s v="Bogotá Humana"/>
    <x v="5"/>
    <n v="217"/>
    <s v="Fondo de Vigilancia y Seguridad"/>
    <n v="2"/>
    <s v="Establecimientos públicos"/>
    <n v="86"/>
    <s v="Sector Gobierno, seguridad y convivencia"/>
    <s v="Informacion validada por la entidad"/>
    <n v="156335501000"/>
    <n v="182662917983.63617"/>
    <n v="3"/>
    <s v="Una Bogotá que defiende y fortalece lo público"/>
    <n v="28"/>
    <s v="Fortalecimiento de la seguridad ciudadana"/>
    <n v="681"/>
    <s v="Fortalecimiento integral de equipamientos para la seguridad, la defensa y justicia de la ciudad"/>
    <n v="17014909000"/>
    <n v="19880276119.536236"/>
  </r>
  <r>
    <n v="4"/>
    <s v="Bogotá Humana"/>
    <x v="5"/>
    <n v="217"/>
    <s v="Fondo de Vigilancia y Seguridad"/>
    <n v="2"/>
    <s v="Establecimientos públicos"/>
    <n v="86"/>
    <s v="Sector Gobierno, seguridad y convivencia"/>
    <s v="Informacion validada por la entidad"/>
    <n v="156335501000"/>
    <n v="182662917983.63617"/>
    <n v="3"/>
    <s v="Una Bogotá que defiende y fortalece lo público"/>
    <n v="28"/>
    <s v="Fortalecimiento de la seguridad ciudadana"/>
    <n v="682"/>
    <s v="Adquisición y dotación de bienes y servicios para el fortalecimiento integral de la seguridad, defensa y justicia en la ciudad"/>
    <n v="80115270000"/>
    <n v="93606947236.167862"/>
  </r>
  <r>
    <n v="4"/>
    <s v="Bogotá Humana"/>
    <x v="5"/>
    <n v="217"/>
    <s v="Fondo de Vigilancia y Seguridad"/>
    <n v="2"/>
    <s v="Establecimientos públicos"/>
    <n v="86"/>
    <s v="Sector Gobierno, seguridad y convivencia"/>
    <s v="Informacion validada por la entidad"/>
    <n v="156335501000"/>
    <n v="182662917983.63617"/>
    <n v="3"/>
    <s v="Una Bogotá que defiende y fortalece lo público"/>
    <n v="28"/>
    <s v="Fortalecimiento de la seguridad ciudadana"/>
    <n v="683"/>
    <s v="Apoyo logístico especializado destinado a la seguridad, defensa y justicia"/>
    <n v="8646793000"/>
    <n v="10102941625.398823"/>
  </r>
  <r>
    <n v="4"/>
    <s v="Bogotá Humana"/>
    <x v="5"/>
    <n v="217"/>
    <s v="Fondo de Vigilancia y Seguridad"/>
    <n v="2"/>
    <s v="Establecimientos públicos"/>
    <n v="86"/>
    <s v="Sector Gobierno, seguridad y convivencia"/>
    <s v="Informacion validada por la entidad"/>
    <n v="156335501000"/>
    <n v="182662917983.63617"/>
    <n v="3"/>
    <s v="Una Bogotá que defiende y fortalece lo público"/>
    <n v="31"/>
    <s v="Fortalecimiento de la función administrativa y desarrollo institucional"/>
    <n v="684"/>
    <s v="Desarrollo y fortalecimiento institucional del FVS"/>
    <n v="2741285000"/>
    <n v="3202926487.7257276"/>
  </r>
  <r>
    <n v="4"/>
    <s v="Bogotá Humana"/>
    <x v="5"/>
    <n v="218"/>
    <s v="Jardín Botánico José Celestino Mutis"/>
    <n v="2"/>
    <s v="Establecimientos públicos"/>
    <n v="94"/>
    <s v="Sector Ambiente"/>
    <s v="Informacion validada por la entidad"/>
    <n v="20400000000"/>
    <n v="23835427673.373932"/>
    <n v="2"/>
    <s v="Un territorio que enfrenta el cambio climático y se ordena alrededor del agua"/>
    <n v="17"/>
    <s v="Recuperación, rehabilitación y restauración de la estructura ecológica principal y de los espacios del agua"/>
    <n v="863"/>
    <s v="Intervención territorial para el mejoramiento de la cobertura vegetal del Distrito Capital"/>
    <n v="7102544000"/>
    <n v="8298635971.0272541"/>
  </r>
  <r>
    <n v="4"/>
    <s v="Bogotá Humana"/>
    <x v="5"/>
    <n v="218"/>
    <s v="Jardín Botánico José Celestino Mutis"/>
    <n v="2"/>
    <s v="Establecimientos públicos"/>
    <n v="94"/>
    <s v="Sector Ambiente"/>
    <s v="Informacion validada por la entidad"/>
    <n v="20400000000"/>
    <n v="23835427673.373932"/>
    <n v="2"/>
    <s v="Un territorio que enfrenta el cambio climático y se ordena alrededor del agua"/>
    <n v="17"/>
    <s v="Recuperación, rehabilitación y restauración de la estructura ecológica principal y de los espacios del agua"/>
    <n v="864"/>
    <s v="Investigación y conservación de la flora y ecosistemas de la Región Capital como estrategia de adaptación al cambio climático"/>
    <n v="6000000000"/>
    <n v="7010419903.9335079"/>
  </r>
  <r>
    <n v="4"/>
    <s v="Bogotá Humana"/>
    <x v="5"/>
    <n v="218"/>
    <s v="Jardín Botánico José Celestino Mutis"/>
    <n v="2"/>
    <s v="Establecimientos públicos"/>
    <n v="94"/>
    <s v="Sector Ambiente"/>
    <s v="Informacion validada por la entidad"/>
    <n v="20400000000"/>
    <n v="23835427673.373932"/>
    <n v="2"/>
    <s v="Un territorio que enfrenta el cambio climático y se ordena alrededor del agua"/>
    <n v="17"/>
    <s v="Recuperación, rehabilitación y restauración de la estructura ecológica principal y de los espacios del agua"/>
    <n v="865"/>
    <s v="Armonización de las relaciones ecosistema-cultura para disminuir la vulnerabilidad de la región capital frente a los efectos del cambio climático"/>
    <n v="3900000000"/>
    <n v="4556772937.5567808"/>
  </r>
  <r>
    <n v="4"/>
    <s v="Bogotá Humana"/>
    <x v="5"/>
    <n v="218"/>
    <s v="Jardín Botánico José Celestino Mutis"/>
    <n v="2"/>
    <s v="Establecimientos públicos"/>
    <n v="94"/>
    <s v="Sector Ambiente"/>
    <s v="Informacion validada por la entidad"/>
    <n v="20400000000"/>
    <n v="23835427673.373932"/>
    <n v="3"/>
    <s v="Una Bogotá que defiende y fortalece lo público"/>
    <n v="31"/>
    <s v="Fortalecimiento de la función administrativa y desarrollo institucional"/>
    <n v="866"/>
    <s v="Modernización y fortalecimiento institucional"/>
    <n v="3397456000"/>
    <n v="3969598860.8563871"/>
  </r>
  <r>
    <n v="4"/>
    <s v="Bogotá Humana"/>
    <x v="5"/>
    <n v="219"/>
    <s v="Instituto para la Investigación Educativa y el Desarrollo Pedagógico"/>
    <n v="2"/>
    <s v="Establecimientos públicos"/>
    <n v="90"/>
    <s v="Sector Educación"/>
    <s v="Informacion validada por la entidad"/>
    <n v="6026000000"/>
    <n v="7040798390.1838875"/>
    <n v="1"/>
    <s v="Una ciudad que supera la segregación y la discriminación: el ser humano en el centro de las preocupaciones del desarrollo"/>
    <n v="3"/>
    <s v="Construcción de saberes. Educación incluyente, diversa y de calidad para disfrutar y aprender"/>
    <n v="702"/>
    <s v="Investigación e innovación para la construcción de conocimiento educativo y pedagógico"/>
    <n v="4768000000"/>
    <n v="5570947016.9924955"/>
  </r>
  <r>
    <n v="4"/>
    <s v="Bogotá Humana"/>
    <x v="5"/>
    <n v="219"/>
    <s v="Instituto para la Investigación Educativa y el Desarrollo Pedagógico"/>
    <n v="2"/>
    <s v="Establecimientos públicos"/>
    <n v="90"/>
    <s v="Sector Educación"/>
    <s v="Informacion validada por la entidad"/>
    <n v="6026000000"/>
    <n v="7040798390.1838875"/>
    <n v="3"/>
    <s v="Una Bogotá que defiende y fortalece lo público"/>
    <n v="31"/>
    <s v="Fortalecimiento de la función administrativa y desarrollo institucional"/>
    <n v="907"/>
    <s v="Fortalecimiento institucional"/>
    <n v="1258000000"/>
    <n v="1469851373.1913924"/>
  </r>
  <r>
    <n v="4"/>
    <s v="Bogotá Humana"/>
    <x v="5"/>
    <n v="220"/>
    <s v="Instituto Distrital de la Participación y Acción Comunal"/>
    <n v="2"/>
    <s v="Establecimientos públicos"/>
    <n v="86"/>
    <s v="Sector Gobierno, seguridad y convivencia"/>
    <s v="Informacion validada por la entidad"/>
    <n v="18500000000"/>
    <n v="21615461370.461655"/>
    <n v="3"/>
    <s v="Una Bogotá que defiende y fortalece lo público"/>
    <n v="24"/>
    <s v="Bogotá Humana: participa y decide"/>
    <n v="853"/>
    <s v="Revitalización de la organización comunal"/>
    <n v="2568593000"/>
    <n v="3001152582.050714"/>
  </r>
  <r>
    <n v="4"/>
    <s v="Bogotá Humana"/>
    <x v="5"/>
    <n v="220"/>
    <s v="Instituto Distrital de la Participación y Acción Comunal"/>
    <n v="2"/>
    <s v="Establecimientos públicos"/>
    <n v="86"/>
    <s v="Sector Gobierno, seguridad y convivencia"/>
    <s v="Informacion validada por la entidad"/>
    <n v="18500000000"/>
    <n v="21615461370.461655"/>
    <n v="3"/>
    <s v="Una Bogotá que defiende y fortalece lo público"/>
    <n v="24"/>
    <s v="Bogotá Humana: participa y decide"/>
    <n v="857"/>
    <s v="Comunicación pública para la movilización"/>
    <n v="1131407000"/>
    <n v="1321939692.0416164"/>
  </r>
  <r>
    <n v="4"/>
    <s v="Bogotá Humana"/>
    <x v="5"/>
    <n v="220"/>
    <s v="Instituto Distrital de la Participación y Acción Comunal"/>
    <n v="2"/>
    <s v="Establecimientos públicos"/>
    <n v="86"/>
    <s v="Sector Gobierno, seguridad y convivencia"/>
    <s v="Informacion validada por la entidad"/>
    <n v="18500000000"/>
    <n v="21615461370.461655"/>
    <n v="3"/>
    <s v="Una Bogotá que defiende y fortalece lo público"/>
    <n v="24"/>
    <s v="Bogotá Humana: participa y decide"/>
    <n v="870"/>
    <s v="Planeación y presupuestación participativa para la superación de la segregación y las discriminaciones"/>
    <n v="12800000000"/>
    <n v="14955562461.724819"/>
  </r>
  <r>
    <n v="4"/>
    <s v="Bogotá Humana"/>
    <x v="5"/>
    <n v="220"/>
    <s v="Instituto Distrital de la Participación y Acción Comunal"/>
    <n v="2"/>
    <s v="Establecimientos públicos"/>
    <n v="86"/>
    <s v="Sector Gobierno, seguridad y convivencia"/>
    <s v="Informacion validada por la entidad"/>
    <n v="18500000000"/>
    <n v="21615461370.461655"/>
    <n v="3"/>
    <s v="Una Bogotá que defiende y fortalece lo público"/>
    <n v="31"/>
    <s v="Fortalecimiento de la función administrativa y desarrollo institucional"/>
    <n v="873"/>
    <s v="Gestión estratégica y fortalecimiento institucional"/>
    <n v="2000000000"/>
    <n v="2336806634.6445031"/>
  </r>
  <r>
    <n v="4"/>
    <s v="Bogotá Humana"/>
    <x v="5"/>
    <n v="221"/>
    <s v="Instituto Distrital de Turismo"/>
    <n v="2"/>
    <s v="Establecimientos públicos"/>
    <n v="89"/>
    <s v="Sector Desarrollo económico, industria y turismo"/>
    <s v="Informacion validada por la entidad"/>
    <n v="13500000000"/>
    <n v="15773444783.850395"/>
    <n v="1"/>
    <s v="Una ciudad que supera la segregación y la discriminación: el ser humano en el centro de las preocupaciones del desarrollo"/>
    <n v="12"/>
    <s v="Apoyo a la economía popular, emprendimiento y productividad"/>
    <n v="731"/>
    <s v="Desarrollo turístico social y productivo de Bogotá"/>
    <n v="3886857000"/>
    <n v="4541416612.7572145"/>
  </r>
  <r>
    <n v="4"/>
    <s v="Bogotá Humana"/>
    <x v="5"/>
    <n v="221"/>
    <s v="Instituto Distrital de Turismo"/>
    <n v="2"/>
    <s v="Establecimientos públicos"/>
    <n v="89"/>
    <s v="Sector Desarrollo económico, industria y turismo"/>
    <s v="Informacion validada por la entidad"/>
    <n v="13500000000"/>
    <n v="15773444783.850395"/>
    <n v="1"/>
    <s v="Una ciudad que supera la segregación y la discriminación: el ser humano en el centro de las preocupaciones del desarrollo"/>
    <n v="12"/>
    <s v="Apoyo a la economía popular, emprendimiento y productividad"/>
    <n v="740"/>
    <s v="Bogotá ciudad turística para el disfrute de todos"/>
    <n v="7748893000"/>
    <n v="9053832286.7751732"/>
  </r>
  <r>
    <n v="4"/>
    <s v="Bogotá Humana"/>
    <x v="5"/>
    <n v="221"/>
    <s v="Instituto Distrital de Turismo"/>
    <n v="2"/>
    <s v="Establecimientos públicos"/>
    <n v="89"/>
    <s v="Sector Desarrollo económico, industria y turismo"/>
    <s v="Informacion validada por la entidad"/>
    <n v="13500000000"/>
    <n v="15773444783.850395"/>
    <n v="3"/>
    <s v="Una Bogotá que defiende y fortalece lo público"/>
    <n v="31"/>
    <s v="Fortalecimiento de la función administrativa y desarrollo institucional"/>
    <n v="712"/>
    <s v="Sistemas de mejoramiento de la gestión y de la capacidad operativa de las entidades"/>
    <n v="1864250000"/>
    <n v="2178195884.318007"/>
  </r>
  <r>
    <n v="4"/>
    <s v="Bogotá Humana"/>
    <x v="5"/>
    <n v="222"/>
    <s v="Instituto Distrital de las Artes"/>
    <n v="2"/>
    <s v="Establecimientos públicos"/>
    <n v="93"/>
    <s v="Sector Cultura, recreación y deporte"/>
    <s v="Informacion validada por la entidad"/>
    <n v="74105681000"/>
    <n v="86585323512.824524"/>
    <n v="1"/>
    <s v="Una ciudad que supera la segregación y la discriminación: el ser humano en el centro de las preocupaciones del desarrollo"/>
    <n v="1"/>
    <s v="Garantía del desarrollo integral de la primera infancia"/>
    <n v="914"/>
    <s v="Promoción de la creación y la apropiación artística en niños y niñas en primera infancia"/>
    <n v="4091092000"/>
    <n v="4780045464.270525"/>
  </r>
  <r>
    <n v="4"/>
    <s v="Bogotá Humana"/>
    <x v="5"/>
    <n v="222"/>
    <s v="Instituto Distrital de las Artes"/>
    <n v="2"/>
    <s v="Establecimientos públicos"/>
    <n v="93"/>
    <s v="Sector Cultura, recreación y deporte"/>
    <s v="Informacion validada por la entidad"/>
    <n v="74105681000"/>
    <n v="86585323512.824524"/>
    <n v="1"/>
    <s v="Una ciudad que supera la segregación y la discriminación: el ser humano en el centro de las preocupaciones del desarrollo"/>
    <n v="3"/>
    <s v="Construcción de saberes. Educación incluyente, diversa y de calidad para disfrutar y aprender"/>
    <n v="915"/>
    <s v="Promoción de la formación, apropiación y creación artística en niños, niñas y adolescentes en colegios de Bogotá"/>
    <n v="21993274000"/>
    <n v="25697014300.377228"/>
  </r>
  <r>
    <n v="4"/>
    <s v="Bogotá Humana"/>
    <x v="5"/>
    <n v="222"/>
    <s v="Instituto Distrital de las Artes"/>
    <n v="2"/>
    <s v="Establecimientos públicos"/>
    <n v="93"/>
    <s v="Sector Cultura, recreación y deporte"/>
    <s v="Informacion validada por la entidad"/>
    <n v="74105681000"/>
    <n v="86585323512.824524"/>
    <n v="1"/>
    <s v="Una ciudad que supera la segregación y la discriminación: el ser humano en el centro de las preocupaciones del desarrollo"/>
    <n v="5"/>
    <s v="Lucha contra distintos tipos de discriminación y violencias por condición, situación, identidad, diferencia, diversidad o etapa del ciclo vital"/>
    <n v="772"/>
    <s v="Reconocimiento de la diversidad y la interculturalidad a través de las artes"/>
    <n v="160000000"/>
    <n v="186944530.77156022"/>
  </r>
  <r>
    <n v="4"/>
    <s v="Bogotá Humana"/>
    <x v="5"/>
    <n v="222"/>
    <s v="Instituto Distrital de las Artes"/>
    <n v="2"/>
    <s v="Establecimientos públicos"/>
    <n v="93"/>
    <s v="Sector Cultura, recreación y deporte"/>
    <s v="Informacion validada por la entidad"/>
    <n v="74105681000"/>
    <n v="86585323512.824524"/>
    <n v="1"/>
    <s v="Una ciudad que supera la segregación y la discriminación: el ser humano en el centro de las preocupaciones del desarrollo"/>
    <n v="8"/>
    <s v="Ejercicio de las libertades culturales y deportivas"/>
    <n v="783"/>
    <s v="Gestión, dotación, programación y aprovechamiento económico de los escenarios culturales públicos"/>
    <n v="17453045000"/>
    <n v="20392195675.374535"/>
  </r>
  <r>
    <n v="4"/>
    <s v="Bogotá Humana"/>
    <x v="5"/>
    <n v="222"/>
    <s v="Instituto Distrital de las Artes"/>
    <n v="2"/>
    <s v="Establecimientos públicos"/>
    <n v="93"/>
    <s v="Sector Cultura, recreación y deporte"/>
    <s v="Informacion validada por la entidad"/>
    <n v="74105681000"/>
    <n v="86585323512.824524"/>
    <n v="1"/>
    <s v="Una ciudad que supera la segregación y la discriminación: el ser humano en el centro de las preocupaciones del desarrollo"/>
    <n v="8"/>
    <s v="Ejercicio de las libertades culturales y deportivas"/>
    <n v="792"/>
    <s v="Adecuación, mantenimiento y amoblamiento de la infraestructura pública para las artes"/>
    <n v="4727453000"/>
    <n v="5523571767.6850309"/>
  </r>
  <r>
    <n v="4"/>
    <s v="Bogotá Humana"/>
    <x v="5"/>
    <n v="222"/>
    <s v="Instituto Distrital de las Artes"/>
    <n v="2"/>
    <s v="Establecimientos públicos"/>
    <n v="93"/>
    <s v="Sector Cultura, recreación y deporte"/>
    <s v="Informacion validada por la entidad"/>
    <n v="74105681000"/>
    <n v="86585323512.824524"/>
    <n v="1"/>
    <s v="Una ciudad que supera la segregación y la discriminación: el ser humano en el centro de las preocupaciones del desarrollo"/>
    <n v="8"/>
    <s v="Ejercicio de las libertades culturales y deportivas"/>
    <n v="795"/>
    <s v="Fortalecimiento de las prácticas artísticas en el Distrito Capital"/>
    <n v="23300000000"/>
    <n v="27223797293.608459"/>
  </r>
  <r>
    <n v="4"/>
    <s v="Bogotá Humana"/>
    <x v="5"/>
    <n v="222"/>
    <s v="Instituto Distrital de las Artes"/>
    <n v="2"/>
    <s v="Establecimientos públicos"/>
    <n v="93"/>
    <s v="Sector Cultura, recreación y deporte"/>
    <s v="Informacion validada por la entidad"/>
    <n v="74105681000"/>
    <n v="86585323512.824524"/>
    <n v="1"/>
    <s v="Una ciudad que supera la segregación y la discriminación: el ser humano en el centro de las preocupaciones del desarrollo"/>
    <n v="16"/>
    <s v="Revitalización del centro ampliado"/>
    <n v="787"/>
    <s v="Intervenciones urbanas a través de las artes"/>
    <n v="150000000"/>
    <n v="175260497.59833771"/>
  </r>
  <r>
    <n v="4"/>
    <s v="Bogotá Humana"/>
    <x v="5"/>
    <n v="222"/>
    <s v="Instituto Distrital de las Artes"/>
    <n v="2"/>
    <s v="Establecimientos públicos"/>
    <n v="93"/>
    <s v="Sector Cultura, recreación y deporte"/>
    <s v="Informacion validada por la entidad"/>
    <n v="74105681000"/>
    <n v="86585323512.824524"/>
    <n v="3"/>
    <s v="Una Bogotá que defiende y fortalece lo público"/>
    <n v="26"/>
    <s v="Transparencia, probidad, lucha contra la corrupción y control social efectivo e incluyente"/>
    <n v="944"/>
    <s v="Promoción de la participación ciudadana y la construcción de probidad"/>
    <n v="30000000"/>
    <n v="35052099.519667543"/>
  </r>
  <r>
    <n v="4"/>
    <s v="Bogotá Humana"/>
    <x v="5"/>
    <n v="222"/>
    <s v="Instituto Distrital de las Artes"/>
    <n v="2"/>
    <s v="Establecimientos públicos"/>
    <n v="93"/>
    <s v="Sector Cultura, recreación y deporte"/>
    <s v="Informacion validada por la entidad"/>
    <n v="74105681000"/>
    <n v="86585323512.824524"/>
    <n v="3"/>
    <s v="Una Bogotá que defiende y fortalece lo público"/>
    <n v="31"/>
    <s v="Fortalecimiento de la función administrativa y desarrollo institucional"/>
    <n v="784"/>
    <s v="Fortalecimiento de la gestión institucional del Instituto Distrital de las Artes"/>
    <n v="1500000000"/>
    <n v="1752604975.983377"/>
  </r>
  <r>
    <n v="4"/>
    <s v="Bogotá Humana"/>
    <x v="5"/>
    <n v="222"/>
    <s v="Instituto Distrital de las Artes"/>
    <n v="2"/>
    <s v="Establecimientos públicos"/>
    <n v="93"/>
    <s v="Sector Cultura, recreación y deporte"/>
    <s v="Informacion validada por la entidad"/>
    <n v="74105681000"/>
    <n v="86585323512.824524"/>
    <n v="3"/>
    <s v="Una Bogotá que defiende y fortalece lo público"/>
    <n v="31"/>
    <s v="Fortalecimiento de la función administrativa y desarrollo institucional"/>
    <n v="794"/>
    <s v="Gestión de la divulgación, difusión y las comunicaciones en el Instituto Distrital de las Artes"/>
    <n v="700817000"/>
    <n v="818836907.63582838"/>
  </r>
  <r>
    <n v="4"/>
    <s v="Bogotá Humana"/>
    <x v="5"/>
    <n v="226"/>
    <s v="Unidad Administrativa Especial de Catastro Distrital"/>
    <n v="2"/>
    <s v="Establecimientos públicos"/>
    <n v="87"/>
    <s v="Sector Hacienda"/>
    <s v="Informacion validada por la entidad"/>
    <n v="14876328000"/>
    <n v="17381550984.773895"/>
    <n v="3"/>
    <s v="Una Bogotá que defiende y fortalece lo público"/>
    <n v="26"/>
    <s v="Transparencia, probidad, lucha contra la corrupción y control social efectivo e incluyente"/>
    <n v="364"/>
    <s v="Confianza ciudadana: Fortalecimiento de la experiencia del servicio de Catastro Bogotá"/>
    <n v="100000000"/>
    <n v="116840331.73222515"/>
  </r>
  <r>
    <n v="4"/>
    <s v="Bogotá Humana"/>
    <x v="5"/>
    <n v="226"/>
    <s v="Unidad Administrativa Especial de Catastro Distrital"/>
    <n v="2"/>
    <s v="Establecimientos públicos"/>
    <n v="87"/>
    <s v="Sector Hacienda"/>
    <s v="Informacion validada por la entidad"/>
    <n v="14876328000"/>
    <n v="17381550984.773895"/>
    <n v="3"/>
    <s v="Una Bogotá que defiende y fortalece lo público"/>
    <n v="31"/>
    <s v="Fortalecimiento de la función administrativa y desarrollo institucional"/>
    <n v="143"/>
    <s v="Consolidación y fortalecimiento de la infraestructura de datos espaciales de Bogotá IDECA"/>
    <n v="3163876000"/>
    <n v="3696683213.9962554"/>
  </r>
  <r>
    <n v="4"/>
    <s v="Bogotá Humana"/>
    <x v="5"/>
    <n v="226"/>
    <s v="Unidad Administrativa Especial de Catastro Distrital"/>
    <n v="2"/>
    <s v="Establecimientos públicos"/>
    <n v="87"/>
    <s v="Sector Hacienda"/>
    <s v="Informacion validada por la entidad"/>
    <n v="14876328000"/>
    <n v="17381550984.773895"/>
    <n v="3"/>
    <s v="Una Bogotá que defiende y fortalece lo público"/>
    <n v="31"/>
    <s v="Fortalecimiento de la función administrativa y desarrollo institucional"/>
    <n v="353"/>
    <s v="Sostenibilidad, consolidación y gobernabilidad institucional"/>
    <n v="2016028000"/>
    <n v="2355533803.014544"/>
  </r>
  <r>
    <n v="4"/>
    <s v="Bogotá Humana"/>
    <x v="5"/>
    <n v="226"/>
    <s v="Unidad Administrativa Especial de Catastro Distrital"/>
    <n v="2"/>
    <s v="Establecimientos públicos"/>
    <n v="87"/>
    <s v="Sector Hacienda"/>
    <s v="Informacion validada por la entidad"/>
    <n v="14876328000"/>
    <n v="17381550984.773895"/>
    <n v="3"/>
    <s v="Una Bogotá que defiende y fortalece lo público"/>
    <n v="31"/>
    <s v="Fortalecimiento de la función administrativa y desarrollo institucional"/>
    <n v="358"/>
    <s v="Censo inmobiliario de Bogotá"/>
    <n v="6296402000"/>
    <n v="7356736983.9944582"/>
  </r>
  <r>
    <n v="4"/>
    <s v="Bogotá Humana"/>
    <x v="5"/>
    <n v="226"/>
    <s v="Unidad Administrativa Especial de Catastro Distrital"/>
    <n v="2"/>
    <s v="Establecimientos públicos"/>
    <n v="87"/>
    <s v="Sector Hacienda"/>
    <s v="Informacion validada por la entidad"/>
    <n v="14876328000"/>
    <n v="17381550984.773895"/>
    <n v="3"/>
    <s v="Una Bogotá que defiende y fortalece lo público"/>
    <n v="31"/>
    <s v="Fortalecimiento de la función administrativa y desarrollo institucional"/>
    <n v="586"/>
    <s v="Fortalecimiento y modernización tecnológica de la UAECD"/>
    <n v="3300022000"/>
    <n v="3855756652.0364108"/>
  </r>
  <r>
    <n v="4"/>
    <s v="Bogotá Humana"/>
    <x v="5"/>
    <n v="227"/>
    <s v="Unidad Administrativa Especial de Rehabilitación y Mantenimiento Vial"/>
    <n v="2"/>
    <s v="Establecimientos públicos"/>
    <n v="95"/>
    <s v="Sector Movilidad"/>
    <s v="Informacion validada por la entidad"/>
    <n v="189025655000"/>
    <n v="220858202361.01147"/>
    <n v="2"/>
    <s v="Un territorio que enfrenta el cambio climático y se ordena alrededor del agua"/>
    <n v="19"/>
    <s v="Movilidad Humana"/>
    <n v="408"/>
    <s v="Recuperación, rehabilitación y mantenimiento de la malla vial"/>
    <n v="157478380000"/>
    <n v="183998261598.53412"/>
  </r>
  <r>
    <n v="4"/>
    <s v="Bogotá Humana"/>
    <x v="5"/>
    <n v="227"/>
    <s v="Unidad Administrativa Especial de Rehabilitación y Mantenimiento Vial"/>
    <n v="2"/>
    <s v="Establecimientos públicos"/>
    <n v="95"/>
    <s v="Sector Movilidad"/>
    <s v="Informacion validada por la entidad"/>
    <n v="189025655000"/>
    <n v="220858202361.01147"/>
    <n v="2"/>
    <s v="Un territorio que enfrenta el cambio climático y se ordena alrededor del agua"/>
    <n v="20"/>
    <s v="Gestión integral de riesgos"/>
    <n v="680"/>
    <s v="Mitigación de riesgos en zonas alto impacto"/>
    <n v="30047275000"/>
    <n v="35107335786.493958"/>
  </r>
  <r>
    <n v="4"/>
    <s v="Bogotá Humana"/>
    <x v="5"/>
    <n v="227"/>
    <s v="Unidad Administrativa Especial de Rehabilitación y Mantenimiento Vial"/>
    <n v="2"/>
    <s v="Establecimientos públicos"/>
    <n v="95"/>
    <s v="Sector Movilidad"/>
    <s v="Informacion validada por la entidad"/>
    <n v="189025655000"/>
    <n v="220858202361.01147"/>
    <n v="3"/>
    <s v="Una Bogotá que defiende y fortalece lo público"/>
    <n v="31"/>
    <s v="Fortalecimiento de la función administrativa y desarrollo institucional"/>
    <n v="398"/>
    <s v="Fortalecimiento y desarrollo institucional"/>
    <n v="1500000000"/>
    <n v="1752604975.983377"/>
  </r>
  <r>
    <n v="4"/>
    <s v="Bogotá Humana"/>
    <x v="5"/>
    <n v="228"/>
    <s v="Unidad Administrativa Especial de Servicios Públicos"/>
    <n v="2"/>
    <s v="Establecimientos públicos"/>
    <n v="96"/>
    <s v="Sector Hábitat"/>
    <s v="Informacion validada por la entidad"/>
    <n v="187701025000"/>
    <n v="219310500274.78687"/>
    <n v="1"/>
    <s v="Una ciudad que supera la segregación y la discriminación: el ser humano en el centro de las preocupaciones del desarrollo"/>
    <n v="14"/>
    <s v="Fortalecimiento y mejoramiento de la calidad y cobertura de los servicios públicos"/>
    <n v="582"/>
    <s v="Gestión para el servicio de alumbrado público en Bogotá, D. C."/>
    <n v="2001985000"/>
    <n v="2339125915.2293878"/>
  </r>
  <r>
    <n v="4"/>
    <s v="Bogotá Humana"/>
    <x v="5"/>
    <n v="228"/>
    <s v="Unidad Administrativa Especial de Servicios Públicos"/>
    <n v="2"/>
    <s v="Establecimientos públicos"/>
    <n v="96"/>
    <s v="Sector Hábitat"/>
    <s v="Informacion validada por la entidad"/>
    <n v="187701025000"/>
    <n v="219310500274.78687"/>
    <n v="1"/>
    <s v="Una ciudad que supera la segregación y la discriminación: el ser humano en el centro de las preocupaciones del desarrollo"/>
    <n v="14"/>
    <s v="Fortalecimiento y mejoramiento de la calidad y cobertura de los servicios públicos"/>
    <n v="583"/>
    <s v="Gestión para los servicios funerarios distritales"/>
    <n v="7641530000"/>
    <n v="8928389001.4175034"/>
  </r>
  <r>
    <n v="4"/>
    <s v="Bogotá Humana"/>
    <x v="5"/>
    <n v="228"/>
    <s v="Unidad Administrativa Especial de Servicios Públicos"/>
    <n v="2"/>
    <s v="Establecimientos públicos"/>
    <n v="96"/>
    <s v="Sector Hábitat"/>
    <s v="Informacion validada por la entidad"/>
    <n v="187701025000"/>
    <n v="219310500274.78687"/>
    <n v="2"/>
    <s v="Un territorio que enfrenta el cambio climático y se ordena alrededor del agua"/>
    <n v="21"/>
    <s v="Basura cero"/>
    <n v="584"/>
    <s v="Gestión integral de residuos sólidos para el Distrito Capital y la región"/>
    <n v="172209697000"/>
    <n v="201210381249.85977"/>
  </r>
  <r>
    <n v="4"/>
    <s v="Bogotá Humana"/>
    <x v="5"/>
    <n v="228"/>
    <s v="Unidad Administrativa Especial de Servicios Públicos"/>
    <n v="2"/>
    <s v="Establecimientos públicos"/>
    <n v="96"/>
    <s v="Sector Hábitat"/>
    <s v="Informacion validada por la entidad"/>
    <n v="187701025000"/>
    <n v="219310500274.78687"/>
    <n v="3"/>
    <s v="Una Bogotá que defiende y fortalece lo público"/>
    <n v="26"/>
    <s v="Transparencia, probidad, lucha contra la corrupción y control social efectivo e incluyente"/>
    <n v="226"/>
    <s v="Ojo Ciudadano"/>
    <n v="426040000"/>
    <n v="497786549.31197202"/>
  </r>
  <r>
    <n v="4"/>
    <s v="Bogotá Humana"/>
    <x v="5"/>
    <n v="228"/>
    <s v="Unidad Administrativa Especial de Servicios Públicos"/>
    <n v="2"/>
    <s v="Establecimientos públicos"/>
    <n v="96"/>
    <s v="Sector Hábitat"/>
    <s v="Informacion validada por la entidad"/>
    <n v="187701025000"/>
    <n v="219310500274.78687"/>
    <n v="3"/>
    <s v="Una Bogotá que defiende y fortalece lo público"/>
    <n v="31"/>
    <s v="Fortalecimiento de la función administrativa y desarrollo institucional"/>
    <n v="581"/>
    <s v="Gestión institucional"/>
    <n v="5421773000"/>
    <n v="6334817558.9682159"/>
  </r>
  <r>
    <n v="4"/>
    <s v="Bogotá Humana"/>
    <x v="5"/>
    <n v="230"/>
    <s v="Universidad Distrital Francisco José de Caldas"/>
    <n v="2"/>
    <s v="Establecimientos públicos"/>
    <n v="90"/>
    <s v="Sector Educación"/>
    <s v="Informacion validada por la entidad"/>
    <n v="48000000000"/>
    <n v="56083359231.468063"/>
    <n v="1"/>
    <s v="Una ciudad que supera la segregación y la discriminación: el ser humano en el centro de las preocupaciones del desarrollo"/>
    <n v="3"/>
    <s v="Construcción de saberes. Educación incluyente, diversa y de calidad para disfrutar y aprender"/>
    <n v="379"/>
    <s v="Construcción nueva sede universitaria Ciudadela El Porvenir - Bosa"/>
    <n v="2500000000"/>
    <n v="2921008293.3056288"/>
  </r>
  <r>
    <n v="4"/>
    <s v="Bogotá Humana"/>
    <x v="5"/>
    <n v="230"/>
    <s v="Universidad Distrital Francisco José de Caldas"/>
    <n v="2"/>
    <s v="Establecimientos públicos"/>
    <n v="90"/>
    <s v="Sector Educación"/>
    <s v="Informacion validada por la entidad"/>
    <n v="48000000000"/>
    <n v="56083359231.468063"/>
    <n v="1"/>
    <s v="Una ciudad que supera la segregación y la discriminación: el ser humano en el centro de las preocupaciones del desarrollo"/>
    <n v="3"/>
    <s v="Construcción de saberes. Educación incluyente, diversa y de calidad para disfrutar y aprender"/>
    <n v="380"/>
    <s v="Mejoramiento y ampliación de la infraestructura física de la Universidad"/>
    <n v="21316250000"/>
    <n v="24905977212.870445"/>
  </r>
  <r>
    <n v="4"/>
    <s v="Bogotá Humana"/>
    <x v="5"/>
    <n v="230"/>
    <s v="Universidad Distrital Francisco José de Caldas"/>
    <n v="2"/>
    <s v="Establecimientos públicos"/>
    <n v="90"/>
    <s v="Sector Educación"/>
    <s v="Informacion validada por la entidad"/>
    <n v="48000000000"/>
    <n v="56083359231.468063"/>
    <n v="1"/>
    <s v="Una ciudad que supera la segregación y la discriminación: el ser humano en el centro de las preocupaciones del desarrollo"/>
    <n v="3"/>
    <s v="Construcción de saberes. Educación incluyente, diversa y de calidad para disfrutar y aprender"/>
    <n v="4149"/>
    <s v="Dotación de laboratorios Universidad Distrital"/>
    <n v="7433750000"/>
    <n v="8685618160.1442871"/>
  </r>
  <r>
    <n v="4"/>
    <s v="Bogotá Humana"/>
    <x v="5"/>
    <n v="230"/>
    <s v="Universidad Distrital Francisco José de Caldas"/>
    <n v="2"/>
    <s v="Establecimientos públicos"/>
    <n v="90"/>
    <s v="Sector Educación"/>
    <s v="Informacion validada por la entidad"/>
    <n v="48000000000"/>
    <n v="56083359231.468063"/>
    <n v="1"/>
    <s v="Una ciudad que supera la segregación y la discriminación: el ser humano en el centro de las preocupaciones del desarrollo"/>
    <n v="3"/>
    <s v="Construcción de saberes. Educación incluyente, diversa y de calidad para disfrutar y aprender"/>
    <n v="4150"/>
    <s v="Dotación y actualización biblioteca"/>
    <n v="4800000000"/>
    <n v="5608335923.1468067"/>
  </r>
  <r>
    <n v="4"/>
    <s v="Bogotá Humana"/>
    <x v="5"/>
    <n v="230"/>
    <s v="Universidad Distrital Francisco José de Caldas"/>
    <n v="2"/>
    <s v="Establecimientos públicos"/>
    <n v="90"/>
    <s v="Sector Educación"/>
    <s v="Informacion validada por la entidad"/>
    <n v="48000000000"/>
    <n v="56083359231.468063"/>
    <n v="1"/>
    <s v="Una ciudad que supera la segregación y la discriminación: el ser humano en el centro de las preocupaciones del desarrollo"/>
    <n v="11"/>
    <s v="Ciencia, tecnología e innovación para avanzar en el desarrollo de la ciudad"/>
    <n v="378"/>
    <s v="Promoción de la investigación y desarrollo científico"/>
    <n v="4500000000"/>
    <n v="5257814927.9501314"/>
  </r>
  <r>
    <n v="4"/>
    <s v="Bogotá Humana"/>
    <x v="5"/>
    <n v="230"/>
    <s v="Universidad Distrital Francisco José de Caldas"/>
    <n v="2"/>
    <s v="Establecimientos públicos"/>
    <n v="90"/>
    <s v="Sector Educación"/>
    <s v="Informacion validada por la entidad"/>
    <n v="48000000000"/>
    <n v="56083359231.468063"/>
    <n v="1"/>
    <s v="Una ciudad que supera la segregación y la discriminación: el ser humano en el centro de las preocupaciones del desarrollo"/>
    <n v="11"/>
    <s v="Ciencia, tecnología e innovación para avanzar en el desarrollo de la ciudad"/>
    <n v="389"/>
    <s v="Desarrollo y fortalecimiento doctorados y maestrías"/>
    <n v="2500000000"/>
    <n v="2921008293.3056288"/>
  </r>
  <r>
    <n v="4"/>
    <s v="Bogotá Humana"/>
    <x v="5"/>
    <n v="230"/>
    <s v="Universidad Distrital Francisco José de Caldas"/>
    <n v="2"/>
    <s v="Establecimientos públicos"/>
    <n v="90"/>
    <s v="Sector Educación"/>
    <s v="Informacion validada por la entidad"/>
    <n v="48000000000"/>
    <n v="56083359231.468063"/>
    <n v="3"/>
    <s v="Una Bogotá que defiende y fortalece lo público"/>
    <n v="32"/>
    <s v="TIC para Gobierno Digital, Ciudad Inteligente y sociedad del conocimiento y del emprendimiento"/>
    <n v="188"/>
    <s v="Sistema integral de información"/>
    <n v="4950000000"/>
    <n v="5783596420.7451439"/>
  </r>
  <r>
    <n v="4"/>
    <s v="Bogotá Humana"/>
    <x v="5"/>
    <n v="235"/>
    <s v="Contraloría Distrital"/>
    <n v="2"/>
    <s v="Establecimientos públicos"/>
    <n v="198"/>
    <s v="Otras entidades distritales"/>
    <s v="Informacion validada por la entidad"/>
    <n v="8163910000"/>
    <n v="9538739526.320303"/>
    <n v="3"/>
    <s v="Una Bogotá que defiende y fortalece lo público"/>
    <n v="24"/>
    <s v="Bogotá Humana: participa y decide"/>
    <n v="770"/>
    <s v="Control social a la gestión pública"/>
    <n v="780000000"/>
    <n v="911354587.51135623"/>
  </r>
  <r>
    <n v="4"/>
    <s v="Bogotá Humana"/>
    <x v="5"/>
    <n v="235"/>
    <s v="Contraloría Distrital"/>
    <n v="2"/>
    <s v="Establecimientos públicos"/>
    <n v="198"/>
    <s v="Otras entidades distritales"/>
    <s v="Informacion validada por la entidad"/>
    <n v="8163910000"/>
    <n v="9538739526.320303"/>
    <n v="3"/>
    <s v="Una Bogotá que defiende y fortalece lo público"/>
    <n v="26"/>
    <s v="Transparencia, probidad, lucha contra la corrupción y control social efectivo e incluyente"/>
    <n v="776"/>
    <s v="Fortalecimiento de la capacidad institucional para un control fiscal efectivo y transparente"/>
    <n v="7383910000"/>
    <n v="8627384938.8089466"/>
  </r>
  <r>
    <n v="4"/>
    <s v="Bogotá Humana"/>
    <x v="6"/>
    <n v="102"/>
    <s v="Personería Distrital"/>
    <n v="1"/>
    <s v="Administración central"/>
    <n v="198"/>
    <s v="Otras entidades distritales"/>
    <s v="Informacion validada por la entidad"/>
    <n v="7000000000"/>
    <n v="7660291286.4188251"/>
    <n v="3"/>
    <s v="Una Bogotá que defiende y fortalece lo público"/>
    <n v="26"/>
    <s v="Transparencia, probidad, lucha contra la corrupción y control social efectivo e incluyente"/>
    <n v="695"/>
    <s v="Construcción de ciudadano en sus derechos y deberes"/>
    <n v="1850000000"/>
    <n v="2024505554.2678325"/>
  </r>
  <r>
    <n v="4"/>
    <s v="Bogotá Humana"/>
    <x v="6"/>
    <n v="102"/>
    <s v="Personería Distrital"/>
    <n v="1"/>
    <s v="Administración central"/>
    <n v="198"/>
    <s v="Otras entidades distritales"/>
    <s v="Informacion validada por la entidad"/>
    <n v="7000000000"/>
    <n v="7660291286.4188251"/>
    <n v="3"/>
    <s v="Una Bogotá que defiende y fortalece lo público"/>
    <n v="26"/>
    <s v="Transparencia, probidad, lucha contra la corrupción y control social efectivo e incluyente"/>
    <n v="696"/>
    <s v="Protección a los derechos de las víctimas"/>
    <n v="1785000000"/>
    <n v="1953374278.0368006"/>
  </r>
  <r>
    <n v="4"/>
    <s v="Bogotá Humana"/>
    <x v="6"/>
    <n v="102"/>
    <s v="Personería Distrital"/>
    <n v="1"/>
    <s v="Administración central"/>
    <n v="198"/>
    <s v="Otras entidades distritales"/>
    <s v="Informacion validada por la entidad"/>
    <n v="7000000000"/>
    <n v="7660291286.4188251"/>
    <n v="3"/>
    <s v="Una Bogotá que defiende y fortalece lo público"/>
    <n v="26"/>
    <s v="Transparencia, probidad, lucha contra la corrupción y control social efectivo e incluyente"/>
    <n v="697"/>
    <s v="Defensa del consumidor"/>
    <n v="1265000000"/>
    <n v="1384324068.188545"/>
  </r>
  <r>
    <n v="4"/>
    <s v="Bogotá Humana"/>
    <x v="6"/>
    <n v="102"/>
    <s v="Personería Distrital"/>
    <n v="1"/>
    <s v="Administración central"/>
    <n v="198"/>
    <s v="Otras entidades distritales"/>
    <s v="Informacion validada por la entidad"/>
    <n v="7000000000"/>
    <n v="7660291286.4188251"/>
    <n v="3"/>
    <s v="Una Bogotá que defiende y fortalece lo público"/>
    <n v="31"/>
    <s v="Fortalecimiento de la función administrativa y desarrollo institucional"/>
    <n v="693"/>
    <s v="Modernizar y fortalecer los procesos misionales y de apoyo de la Personería de Bogotá"/>
    <n v="2100000000"/>
    <n v="2298087385.9256477"/>
  </r>
  <r>
    <n v="4"/>
    <s v="Bogotá Humana"/>
    <x v="6"/>
    <n v="104"/>
    <s v="Secretaría General"/>
    <n v="1"/>
    <s v="Administración central"/>
    <n v="85"/>
    <s v="Sector Gestión pública"/>
    <s v="Informacion validada por la entidad"/>
    <n v="104038000000"/>
    <n v="113851626408.06311"/>
    <n v="1"/>
    <s v="Una ciudad que supera la segregación y la discriminación: el ser humano en el centro de las preocupaciones del desarrollo"/>
    <n v="6"/>
    <s v="Bogotá Humana por la dignidad de las víctimas"/>
    <n v="768"/>
    <s v="Asistencia, atención y reparación integral a las víctimas del conflicto armado interno en Bogotá, D.C."/>
    <n v="18682070000"/>
    <n v="20444299719.038078"/>
  </r>
  <r>
    <n v="4"/>
    <s v="Bogotá Humana"/>
    <x v="6"/>
    <n v="104"/>
    <s v="Secretaría General"/>
    <n v="1"/>
    <s v="Administración central"/>
    <n v="85"/>
    <s v="Sector Gestión pública"/>
    <s v="Informacion validada por la entidad"/>
    <n v="104038000000"/>
    <n v="113851626408.06311"/>
    <n v="3"/>
    <s v="Una Bogotá que defiende y fortalece lo público"/>
    <n v="26"/>
    <s v="Transparencia, probidad, lucha contra la corrupción y control social efectivo e incluyente"/>
    <n v="687"/>
    <s v="Fortalecimiento de la función disciplinaria y del control ciudadano para la lucha contra la corrupción y la mejora de la gestión"/>
    <n v="316000000"/>
    <n v="345807435.21547842"/>
  </r>
  <r>
    <n v="4"/>
    <s v="Bogotá Humana"/>
    <x v="6"/>
    <n v="104"/>
    <s v="Secretaría General"/>
    <n v="1"/>
    <s v="Administración central"/>
    <n v="85"/>
    <s v="Sector Gestión pública"/>
    <s v="Informacion validada por la entidad"/>
    <n v="104038000000"/>
    <n v="113851626408.06311"/>
    <n v="3"/>
    <s v="Una Bogotá que defiende y fortalece lo público"/>
    <n v="26"/>
    <s v="Transparencia, probidad, lucha contra la corrupción y control social efectivo e incluyente"/>
    <n v="745"/>
    <s v="Fortalecimiento de la transparencia y la eficiencia de la gestión pública distrital"/>
    <n v="1391000000"/>
    <n v="1522209311.3440838"/>
  </r>
  <r>
    <n v="4"/>
    <s v="Bogotá Humana"/>
    <x v="6"/>
    <n v="104"/>
    <s v="Secretaría General"/>
    <n v="1"/>
    <s v="Administración central"/>
    <n v="85"/>
    <s v="Sector Gestión pública"/>
    <s v="Informacion validada por la entidad"/>
    <n v="104038000000"/>
    <n v="113851626408.06311"/>
    <n v="3"/>
    <s v="Una Bogotá que defiende y fortalece lo público"/>
    <n v="29"/>
    <s v="Bogotá, ciudad de memoria, paz y reconciliación"/>
    <n v="815"/>
    <s v="Inclusión, reparación y reconocimiento de los derechos de las víctimas para la paz y la reconciliación."/>
    <n v="6317930000"/>
    <n v="6913883446.7434416"/>
  </r>
  <r>
    <n v="4"/>
    <s v="Bogotá Humana"/>
    <x v="6"/>
    <n v="104"/>
    <s v="Secretaría General"/>
    <n v="1"/>
    <s v="Administración central"/>
    <n v="85"/>
    <s v="Sector Gestión pública"/>
    <s v="Informacion validada por la entidad"/>
    <n v="104038000000"/>
    <n v="113851626408.06311"/>
    <n v="3"/>
    <s v="Una Bogotá que defiende y fortalece lo público"/>
    <n v="31"/>
    <s v="Fortalecimiento de la función administrativa y desarrollo institucional"/>
    <n v="272"/>
    <s v="Conservación, adecuación y dotación de la infraestructura física de la Secretaría General de la Alcaldía Mayor de Bogotá D.C."/>
    <n v="350000000"/>
    <n v="383014564.32094127"/>
  </r>
  <r>
    <n v="4"/>
    <s v="Bogotá Humana"/>
    <x v="6"/>
    <n v="104"/>
    <s v="Secretaría General"/>
    <n v="1"/>
    <s v="Administración central"/>
    <n v="85"/>
    <s v="Sector Gestión pública"/>
    <s v="Informacion validada por la entidad"/>
    <n v="104038000000"/>
    <n v="113851626408.06311"/>
    <n v="3"/>
    <s v="Una Bogotá que defiende y fortalece lo público"/>
    <n v="31"/>
    <s v="Fortalecimiento de la función administrativa y desarrollo institucional"/>
    <n v="326"/>
    <s v="Comunicación humana para el desarrollo y fortalecimiento de lo público"/>
    <n v="31212000000"/>
    <n v="34156144518.814911"/>
  </r>
  <r>
    <n v="4"/>
    <s v="Bogotá Humana"/>
    <x v="6"/>
    <n v="104"/>
    <s v="Secretaría General"/>
    <n v="1"/>
    <s v="Administración central"/>
    <n v="85"/>
    <s v="Sector Gestión pública"/>
    <s v="Informacion validada por la entidad"/>
    <n v="104038000000"/>
    <n v="113851626408.06311"/>
    <n v="3"/>
    <s v="Una Bogotá que defiende y fortalece lo público"/>
    <n v="31"/>
    <s v="Fortalecimiento de la función administrativa y desarrollo institucional"/>
    <n v="483"/>
    <s v="Gerencia jurídica garante de derechos"/>
    <n v="1800000000"/>
    <n v="1969789187.9362695"/>
  </r>
  <r>
    <n v="4"/>
    <s v="Bogotá Humana"/>
    <x v="6"/>
    <n v="104"/>
    <s v="Secretaría General"/>
    <n v="1"/>
    <s v="Administración central"/>
    <n v="85"/>
    <s v="Sector Gestión pública"/>
    <s v="Informacion validada por la entidad"/>
    <n v="104038000000"/>
    <n v="113851626408.06311"/>
    <n v="3"/>
    <s v="Una Bogotá que defiende y fortalece lo público"/>
    <n v="31"/>
    <s v="Fortalecimiento de la función administrativa y desarrollo institucional"/>
    <n v="484"/>
    <s v="Sistema de mejoramiento de la gestión en la Secretaría General"/>
    <n v="160000000"/>
    <n v="175092372.26100171"/>
  </r>
  <r>
    <n v="4"/>
    <s v="Bogotá Humana"/>
    <x v="6"/>
    <n v="104"/>
    <s v="Secretaría General"/>
    <n v="1"/>
    <s v="Administración central"/>
    <n v="85"/>
    <s v="Sector Gestión pública"/>
    <s v="Informacion validada por la entidad"/>
    <n v="104038000000"/>
    <n v="113851626408.06311"/>
    <n v="3"/>
    <s v="Una Bogotá que defiende y fortalece lo público"/>
    <n v="31"/>
    <s v="Fortalecimiento de la función administrativa y desarrollo institucional"/>
    <n v="655"/>
    <s v="Implementación del sistema de gestión documental y archivos en la Secretaría General"/>
    <n v="1000000000"/>
    <n v="1094327326.6312609"/>
  </r>
  <r>
    <n v="4"/>
    <s v="Bogotá Humana"/>
    <x v="6"/>
    <n v="104"/>
    <s v="Secretaría General"/>
    <n v="1"/>
    <s v="Administración central"/>
    <n v="85"/>
    <s v="Sector Gestión pública"/>
    <s v="Informacion validada por la entidad"/>
    <n v="104038000000"/>
    <n v="113851626408.06311"/>
    <n v="3"/>
    <s v="Una Bogotá que defiende y fortalece lo público"/>
    <n v="31"/>
    <s v="Fortalecimiento de la función administrativa y desarrollo institucional"/>
    <n v="1122"/>
    <s v="Servicios a la ciudadanía con calidad humana"/>
    <n v="3500000000"/>
    <n v="3830145643.2094126"/>
  </r>
  <r>
    <n v="4"/>
    <s v="Bogotá Humana"/>
    <x v="6"/>
    <n v="104"/>
    <s v="Secretaría General"/>
    <n v="1"/>
    <s v="Administración central"/>
    <n v="85"/>
    <s v="Sector Gestión pública"/>
    <s v="Informacion validada por la entidad"/>
    <n v="104038000000"/>
    <n v="113851626408.06311"/>
    <n v="3"/>
    <s v="Una Bogotá que defiende y fortalece lo público"/>
    <n v="31"/>
    <s v="Fortalecimiento de la función administrativa y desarrollo institucional"/>
    <n v="6036"/>
    <s v="Consolidación de la Infraestructura tecnológica y de comunicaciones para la modernización de la Secretaría General"/>
    <n v="2000000000"/>
    <n v="2188654653.2625217"/>
  </r>
  <r>
    <n v="4"/>
    <s v="Bogotá Humana"/>
    <x v="6"/>
    <n v="104"/>
    <s v="Secretaría General"/>
    <n v="1"/>
    <s v="Administración central"/>
    <n v="85"/>
    <s v="Sector Gestión pública"/>
    <s v="Informacion validada por la entidad"/>
    <n v="104038000000"/>
    <n v="113851626408.06311"/>
    <n v="3"/>
    <s v="Una Bogotá que defiende y fortalece lo público"/>
    <n v="31"/>
    <s v="Fortalecimiento de la función administrativa y desarrollo institucional"/>
    <n v="7096"/>
    <s v="Fortalecimiento de la gestión pública distrital"/>
    <n v="4000000000"/>
    <n v="4377309306.5250435"/>
  </r>
  <r>
    <n v="4"/>
    <s v="Bogotá Humana"/>
    <x v="6"/>
    <n v="104"/>
    <s v="Secretaría General"/>
    <n v="1"/>
    <s v="Administración central"/>
    <n v="85"/>
    <s v="Sector Gestión pública"/>
    <s v="Informacion validada por la entidad"/>
    <n v="104038000000"/>
    <n v="113851626408.06311"/>
    <n v="3"/>
    <s v="Una Bogotá que defiende y fortalece lo público"/>
    <n v="31"/>
    <s v="Fortalecimiento de la función administrativa y desarrollo institucional"/>
    <n v="7377"/>
    <s v="Desarrollo integral y mejoramiento de la gestión en la administración distrital"/>
    <n v="1809000000"/>
    <n v="1979638133.8759508"/>
  </r>
  <r>
    <n v="4"/>
    <s v="Bogotá Humana"/>
    <x v="6"/>
    <n v="104"/>
    <s v="Secretaría General"/>
    <n v="1"/>
    <s v="Administración central"/>
    <n v="85"/>
    <s v="Sector Gestión pública"/>
    <s v="Informacion validada por la entidad"/>
    <n v="104038000000"/>
    <n v="113851626408.06311"/>
    <n v="3"/>
    <s v="Una Bogotá que defiende y fortalece lo público"/>
    <n v="31"/>
    <s v="Fortalecimiento de la función administrativa y desarrollo institucional"/>
    <n v="7379"/>
    <s v="Archivo de Bogotá: Por una memoria diversa e incluyente"/>
    <n v="2500000000"/>
    <n v="2735818316.5781522"/>
  </r>
  <r>
    <n v="4"/>
    <s v="Bogotá Humana"/>
    <x v="6"/>
    <n v="104"/>
    <s v="Secretaría General"/>
    <n v="1"/>
    <s v="Administración central"/>
    <n v="85"/>
    <s v="Sector Gestión pública"/>
    <s v="Informacion validada por la entidad"/>
    <n v="104038000000"/>
    <n v="113851626408.06311"/>
    <n v="3"/>
    <s v="Una Bogotá que defiende y fortalece lo público"/>
    <n v="32"/>
    <s v="TIC para Gobierno Digital, Ciudad Inteligente y sociedad del conocimiento y del emprendimiento"/>
    <n v="766"/>
    <s v="TIC para el desarrollo de un gobierno digital, una ciudad inteligente y una sociedad del conocimiento y del emprendimiento"/>
    <n v="25000000000"/>
    <n v="27358183165.781521"/>
  </r>
  <r>
    <n v="4"/>
    <s v="Bogotá Humana"/>
    <x v="6"/>
    <n v="104"/>
    <s v="Secretaría General"/>
    <n v="1"/>
    <s v="Administración central"/>
    <n v="85"/>
    <s v="Sector Gestión pública"/>
    <s v="Informacion validada por la entidad"/>
    <n v="104038000000"/>
    <n v="113851626408.06311"/>
    <n v="3"/>
    <s v="Una Bogotá que defiende y fortalece lo público"/>
    <n v="33"/>
    <s v="Bogotá Humana Internacional"/>
    <n v="485"/>
    <s v="Bogotá humana internacional"/>
    <n v="4000000000"/>
    <n v="4377309306.5250435"/>
  </r>
  <r>
    <n v="4"/>
    <s v="Bogotá Humana"/>
    <x v="6"/>
    <n v="105"/>
    <s v="Veeduría Distrital"/>
    <n v="1"/>
    <s v="Administración central"/>
    <n v="198"/>
    <s v="Otras entidades distritales"/>
    <s v="Informacion validada por la entidad"/>
    <n v="1187719000"/>
    <n v="1299753358.0591543"/>
    <n v="3"/>
    <s v="Una Bogotá que defiende y fortalece lo público"/>
    <n v="26"/>
    <s v="Transparencia, probidad, lucha contra la corrupción y control social efectivo e incluyente"/>
    <n v="723"/>
    <s v="Fortalecimiento de la capacidad institucional para identificar, prevenir y resolver problemas de corrupción y para identificar oportunidades de probidad"/>
    <n v="342019000"/>
    <n v="374280737.9270972"/>
  </r>
  <r>
    <n v="4"/>
    <s v="Bogotá Humana"/>
    <x v="6"/>
    <n v="105"/>
    <s v="Veeduría Distrital"/>
    <n v="1"/>
    <s v="Administración central"/>
    <n v="198"/>
    <s v="Otras entidades distritales"/>
    <s v="Informacion validada por la entidad"/>
    <n v="1187719000"/>
    <n v="1299753358.0591543"/>
    <n v="3"/>
    <s v="Una Bogotá que defiende y fortalece lo público"/>
    <n v="26"/>
    <s v="Transparencia, probidad, lucha contra la corrupción y control social efectivo e incluyente"/>
    <n v="732"/>
    <s v="Promoción de la cultura ciudadana y de la legalidad, viendo por Bogotá"/>
    <n v="350000000"/>
    <n v="383014564.32094127"/>
  </r>
  <r>
    <n v="4"/>
    <s v="Bogotá Humana"/>
    <x v="6"/>
    <n v="105"/>
    <s v="Veeduría Distrital"/>
    <n v="1"/>
    <s v="Administración central"/>
    <n v="198"/>
    <s v="Otras entidades distritales"/>
    <s v="Informacion validada por la entidad"/>
    <n v="1187719000"/>
    <n v="1299753358.0591543"/>
    <n v="3"/>
    <s v="Una Bogotá que defiende y fortalece lo público"/>
    <n v="26"/>
    <s v="Transparencia, probidad, lucha contra la corrupción y control social efectivo e incluyente"/>
    <n v="737"/>
    <s v="Bogotá promueve el control social para el cuidado de lo público y lo articula al control preventivo"/>
    <n v="495700000"/>
    <n v="542458055.81111598"/>
  </r>
  <r>
    <n v="4"/>
    <s v="Bogotá Humana"/>
    <x v="6"/>
    <n v="110"/>
    <s v="Secretaría Distrital de Gobierno"/>
    <n v="1"/>
    <s v="Administración central"/>
    <n v="86"/>
    <s v="Sector Gobierno, seguridad y convivencia"/>
    <s v="Informacion validada por la entidad"/>
    <n v="85948000000"/>
    <n v="94055245069.303604"/>
    <n v="1"/>
    <s v="Una ciudad que supera la segregación y la discriminación: el ser humano en el centro de las preocupaciones del desarrollo"/>
    <n v="5"/>
    <s v="Lucha contra distintos tipos de discriminación y violencias por condición, situación, identidad, diferencia, diversidad o etapa del ciclo vital"/>
    <n v="828"/>
    <s v="Reducción de la discriminación y violencias por orientaciones sexuales e identidad de género para el ejercicio efectivo de los derechos de los sectores LGBTI"/>
    <n v="1130706000"/>
    <n v="1237362474.1859264"/>
  </r>
  <r>
    <n v="4"/>
    <s v="Bogotá Humana"/>
    <x v="6"/>
    <n v="110"/>
    <s v="Secretaría Distrital de Gobierno"/>
    <n v="1"/>
    <s v="Administración central"/>
    <n v="86"/>
    <s v="Sector Gobierno, seguridad y convivencia"/>
    <s v="Informacion validada por la entidad"/>
    <n v="85948000000"/>
    <n v="94055245069.303604"/>
    <n v="1"/>
    <s v="Una ciudad que supera la segregación y la discriminación: el ser humano en el centro de las preocupaciones del desarrollo"/>
    <n v="5"/>
    <s v="Lucha contra distintos tipos de discriminación y violencias por condición, situación, identidad, diferencia, diversidad o etapa del ciclo vital"/>
    <n v="829"/>
    <s v="Reconocimiento, caracterización y visibilización de los grupos étnicos residentes en el Distrito Capital"/>
    <n v="982000000"/>
    <n v="1074629434.7518981"/>
  </r>
  <r>
    <n v="4"/>
    <s v="Bogotá Humana"/>
    <x v="6"/>
    <n v="110"/>
    <s v="Secretaría Distrital de Gobierno"/>
    <n v="1"/>
    <s v="Administración central"/>
    <n v="86"/>
    <s v="Sector Gobierno, seguridad y convivencia"/>
    <s v="Informacion validada por la entidad"/>
    <n v="85948000000"/>
    <n v="94055245069.303604"/>
    <n v="1"/>
    <s v="Una ciudad que supera la segregación y la discriminación: el ser humano en el centro de las preocupaciones del desarrollo"/>
    <n v="7"/>
    <s v="Bogotá, un territorio que defiende, protege y promueve los derechos humanos"/>
    <n v="827"/>
    <s v="Promoción de los sistemas de justicia propia y ordinaria y de los espacios de concertación e interlocución con los grupos étnicos en Bogotá, D. C."/>
    <n v="6067000000"/>
    <n v="6639283890.6718588"/>
  </r>
  <r>
    <n v="4"/>
    <s v="Bogotá Humana"/>
    <x v="6"/>
    <n v="110"/>
    <s v="Secretaría Distrital de Gobierno"/>
    <n v="1"/>
    <s v="Administración central"/>
    <n v="86"/>
    <s v="Sector Gobierno, seguridad y convivencia"/>
    <s v="Informacion validada por la entidad"/>
    <n v="85948000000"/>
    <n v="94055245069.303604"/>
    <n v="1"/>
    <s v="Una ciudad que supera la segregación y la discriminación: el ser humano en el centro de las preocupaciones del desarrollo"/>
    <n v="7"/>
    <s v="Bogotá, un territorio que defiende, protege y promueve los derechos humanos"/>
    <n v="832"/>
    <s v="Plan integral de prevención y protección de lideresas, líderes víctimas y defensoras y defensores de Derechos Humanos en el Distrito Capital: Territorios de protección de la vida y construcción de paz"/>
    <n v="840942000"/>
    <n v="920265810.71194577"/>
  </r>
  <r>
    <n v="4"/>
    <s v="Bogotá Humana"/>
    <x v="6"/>
    <n v="110"/>
    <s v="Secretaría Distrital de Gobierno"/>
    <n v="1"/>
    <s v="Administración central"/>
    <n v="86"/>
    <s v="Sector Gobierno, seguridad y convivencia"/>
    <s v="Informacion validada por la entidad"/>
    <n v="85948000000"/>
    <n v="94055245069.303604"/>
    <n v="1"/>
    <s v="Una ciudad que supera la segregación y la discriminación: el ser humano en el centro de las preocupaciones del desarrollo"/>
    <n v="7"/>
    <s v="Bogotá, un territorio que defiende, protege y promueve los derechos humanos"/>
    <n v="833"/>
    <s v="Bogotá Humana apropia de manera práctica los derechos a través de la difusión y formación en Derechos Humanos"/>
    <n v="2729409000"/>
    <n v="2986866854.2533031"/>
  </r>
  <r>
    <n v="4"/>
    <s v="Bogotá Humana"/>
    <x v="6"/>
    <n v="110"/>
    <s v="Secretaría Distrital de Gobierno"/>
    <n v="1"/>
    <s v="Administración central"/>
    <n v="86"/>
    <s v="Sector Gobierno, seguridad y convivencia"/>
    <s v="Informacion validada por la entidad"/>
    <n v="85948000000"/>
    <n v="94055245069.303604"/>
    <n v="1"/>
    <s v="Una ciudad que supera la segregación y la discriminación: el ser humano en el centro de las preocupaciones del desarrollo"/>
    <n v="7"/>
    <s v="Bogotá, un territorio que defiende, protege y promueve los derechos humanos"/>
    <n v="837"/>
    <s v="Articulación de la política y fortalecimiento del Sistema integral de responsabilidad penal adolescente en el Distrito"/>
    <n v="2100000000"/>
    <n v="2298087385.9256477"/>
  </r>
  <r>
    <n v="4"/>
    <s v="Bogotá Humana"/>
    <x v="6"/>
    <n v="110"/>
    <s v="Secretaría Distrital de Gobierno"/>
    <n v="1"/>
    <s v="Administración central"/>
    <n v="86"/>
    <s v="Sector Gobierno, seguridad y convivencia"/>
    <s v="Informacion validada por la entidad"/>
    <n v="85948000000"/>
    <n v="94055245069.303604"/>
    <n v="1"/>
    <s v="Una ciudad que supera la segregación y la discriminación: el ser humano en el centro de las preocupaciones del desarrollo"/>
    <n v="7"/>
    <s v="Bogotá, un territorio que defiende, protege y promueve los derechos humanos"/>
    <n v="839"/>
    <s v="Fortalecimiento del acceso a la justicia formal y promoción de la justicia no formal y comunitaria"/>
    <n v="2761412000"/>
    <n v="3021888611.6874833"/>
  </r>
  <r>
    <n v="4"/>
    <s v="Bogotá Humana"/>
    <x v="6"/>
    <n v="110"/>
    <s v="Secretaría Distrital de Gobierno"/>
    <n v="1"/>
    <s v="Administración central"/>
    <n v="86"/>
    <s v="Sector Gobierno, seguridad y convivencia"/>
    <s v="Informacion validada por la entidad"/>
    <n v="85948000000"/>
    <n v="94055245069.303604"/>
    <n v="3"/>
    <s v="Una Bogotá que defiende y fortalece lo público"/>
    <n v="25"/>
    <s v="Fortalecimiento de las capacidades de gestión y coordinación del nivel central y las localidades desde los territorios"/>
    <n v="823"/>
    <s v="Fortalecimiento a la gobernabilidad democrática local"/>
    <n v="5359730000"/>
    <n v="5865299002.3653679"/>
  </r>
  <r>
    <n v="4"/>
    <s v="Bogotá Humana"/>
    <x v="6"/>
    <n v="110"/>
    <s v="Secretaría Distrital de Gobierno"/>
    <n v="1"/>
    <s v="Administración central"/>
    <n v="86"/>
    <s v="Sector Gobierno, seguridad y convivencia"/>
    <s v="Informacion validada por la entidad"/>
    <n v="85948000000"/>
    <n v="94055245069.303604"/>
    <n v="3"/>
    <s v="Una Bogotá que defiende y fortalece lo público"/>
    <n v="26"/>
    <s v="Transparencia, probidad, lucha contra la corrupción y control social efectivo e incluyente"/>
    <n v="963"/>
    <s v="Promoción de la transparencia, la probidad el control social y la lucha contra la corrupción"/>
    <n v="315353000"/>
    <n v="345099405.435148"/>
  </r>
  <r>
    <n v="4"/>
    <s v="Bogotá Humana"/>
    <x v="6"/>
    <n v="110"/>
    <s v="Secretaría Distrital de Gobierno"/>
    <n v="1"/>
    <s v="Administración central"/>
    <n v="86"/>
    <s v="Sector Gobierno, seguridad y convivencia"/>
    <s v="Informacion validada por la entidad"/>
    <n v="85948000000"/>
    <n v="94055245069.303604"/>
    <n v="3"/>
    <s v="Una Bogotá que defiende y fortalece lo público"/>
    <n v="27"/>
    <s v="Territorios de vida y paz con prevención del delito"/>
    <n v="830"/>
    <s v="Convivencia y seguridad para la construcción de una ciudad humana"/>
    <n v="41318696000"/>
    <n v="45216178133.569771"/>
  </r>
  <r>
    <n v="4"/>
    <s v="Bogotá Humana"/>
    <x v="6"/>
    <n v="110"/>
    <s v="Secretaría Distrital de Gobierno"/>
    <n v="1"/>
    <s v="Administración central"/>
    <n v="86"/>
    <s v="Sector Gobierno, seguridad y convivencia"/>
    <s v="Informacion validada por la entidad"/>
    <n v="85948000000"/>
    <n v="94055245069.303604"/>
    <n v="3"/>
    <s v="Una Bogotá que defiende y fortalece lo público"/>
    <n v="27"/>
    <s v="Territorios de vida y paz con prevención del delito"/>
    <n v="838"/>
    <s v="Dignificación de las personas privadas de la libertad a través de los procesos de reclusión, redención de pena y reinserción en la Cárcel Distrital de Bogotá"/>
    <n v="5653029000"/>
    <n v="6186264112.9389896"/>
  </r>
  <r>
    <n v="4"/>
    <s v="Bogotá Humana"/>
    <x v="6"/>
    <n v="110"/>
    <s v="Secretaría Distrital de Gobierno"/>
    <n v="1"/>
    <s v="Administración central"/>
    <n v="86"/>
    <s v="Sector Gobierno, seguridad y convivencia"/>
    <s v="Informacion validada por la entidad"/>
    <n v="85948000000"/>
    <n v="94055245069.303604"/>
    <n v="3"/>
    <s v="Una Bogotá que defiende y fortalece lo público"/>
    <n v="27"/>
    <s v="Territorios de vida y paz con prevención del delito"/>
    <n v="840"/>
    <s v="Programa de atención al proceso de reintegración de la población desmovilizada en Bogotá"/>
    <n v="1540241000"/>
    <n v="1685527815.8978598"/>
  </r>
  <r>
    <n v="4"/>
    <s v="Bogotá Humana"/>
    <x v="6"/>
    <n v="110"/>
    <s v="Secretaría Distrital de Gobierno"/>
    <n v="1"/>
    <s v="Administración central"/>
    <n v="86"/>
    <s v="Sector Gobierno, seguridad y convivencia"/>
    <s v="Informacion validada por la entidad"/>
    <n v="85948000000"/>
    <n v="94055245069.303604"/>
    <n v="3"/>
    <s v="Una Bogotá que defiende y fortalece lo público"/>
    <n v="28"/>
    <s v="Fortalecimiento de la seguridad ciudadana"/>
    <n v="824"/>
    <s v="Fortalecimiento del centro de estudio y análisis en convivencia y seguridad ciudadana"/>
    <n v="1876766000"/>
    <n v="2053796319.4924448"/>
  </r>
  <r>
    <n v="4"/>
    <s v="Bogotá Humana"/>
    <x v="6"/>
    <n v="110"/>
    <s v="Secretaría Distrital de Gobierno"/>
    <n v="1"/>
    <s v="Administración central"/>
    <n v="86"/>
    <s v="Sector Gobierno, seguridad y convivencia"/>
    <s v="Informacion validada por la entidad"/>
    <n v="85948000000"/>
    <n v="94055245069.303604"/>
    <n v="3"/>
    <s v="Una Bogotá que defiende y fortalece lo público"/>
    <n v="28"/>
    <s v="Fortalecimiento de la seguridad ciudadana"/>
    <n v="834"/>
    <s v="Potenciación del Sistema integrado de seguridad y emergencias NUSE 123 del Distrito Capital"/>
    <n v="170157000"/>
    <n v="186207454.91759545"/>
  </r>
  <r>
    <n v="4"/>
    <s v="Bogotá Humana"/>
    <x v="6"/>
    <n v="110"/>
    <s v="Secretaría Distrital de Gobierno"/>
    <n v="1"/>
    <s v="Administración central"/>
    <n v="86"/>
    <s v="Sector Gobierno, seguridad y convivencia"/>
    <s v="Informacion validada por la entidad"/>
    <n v="85948000000"/>
    <n v="94055245069.303604"/>
    <n v="3"/>
    <s v="Una Bogotá que defiende y fortalece lo público"/>
    <n v="31"/>
    <s v="Fortalecimiento de la función administrativa y desarrollo institucional"/>
    <n v="822"/>
    <s v="Apoyo para el fortalecimiento de la función administrativa y desarrollo institucional"/>
    <n v="6449984000"/>
    <n v="7058393747.5344057"/>
  </r>
  <r>
    <n v="4"/>
    <s v="Bogotá Humana"/>
    <x v="6"/>
    <n v="110"/>
    <s v="Secretaría Distrital de Gobierno"/>
    <n v="1"/>
    <s v="Administración central"/>
    <n v="86"/>
    <s v="Sector Gobierno, seguridad y convivencia"/>
    <s v="Informacion validada por la entidad"/>
    <n v="85948000000"/>
    <n v="94055245069.303604"/>
    <n v="3"/>
    <s v="Una Bogotá que defiende y fortalece lo público"/>
    <n v="31"/>
    <s v="Fortalecimiento de la función administrativa y desarrollo institucional"/>
    <n v="825"/>
    <s v="Promoción de la comunicación y la información pública para una Bogotá segura y humana"/>
    <n v="1330430000"/>
    <n v="1455925905.1700284"/>
  </r>
  <r>
    <n v="4"/>
    <s v="Bogotá Humana"/>
    <x v="6"/>
    <n v="110"/>
    <s v="Secretaría Distrital de Gobierno"/>
    <n v="1"/>
    <s v="Administración central"/>
    <n v="86"/>
    <s v="Sector Gobierno, seguridad y convivencia"/>
    <s v="Informacion validada por la entidad"/>
    <n v="85948000000"/>
    <n v="94055245069.303604"/>
    <n v="3"/>
    <s v="Una Bogotá que defiende y fortalece lo público"/>
    <n v="31"/>
    <s v="Fortalecimiento de la función administrativa y desarrollo institucional"/>
    <n v="835"/>
    <s v="Agenciamiento político de las relaciones de la Administración Distrital con actores políticos, sociales y gubernamentales del ámbito nacional, regional, distrital y local para fortalecer la gobernabilidad"/>
    <n v="2008854000"/>
    <n v="2198343827.4125147"/>
  </r>
  <r>
    <n v="4"/>
    <s v="Bogotá Humana"/>
    <x v="6"/>
    <n v="110"/>
    <s v="Secretaría Distrital de Gobierno"/>
    <n v="1"/>
    <s v="Administración central"/>
    <n v="86"/>
    <s v="Sector Gobierno, seguridad y convivencia"/>
    <s v="Informacion validada por la entidad"/>
    <n v="85948000000"/>
    <n v="94055245069.303604"/>
    <n v="3"/>
    <s v="Una Bogotá que defiende y fortalece lo público"/>
    <n v="32"/>
    <s v="TIC para Gobierno Digital, Ciudad Inteligente y sociedad del conocimiento y del emprendimiento"/>
    <n v="831"/>
    <s v="Fortalecimiento de la infraestructura de tecnología de información y comunicaciones"/>
    <n v="3313291000"/>
    <n v="3625824882.3814168"/>
  </r>
  <r>
    <n v="4"/>
    <s v="Bogotá Humana"/>
    <x v="6"/>
    <n v="111"/>
    <s v="Secretaría Distrital de Hacienda"/>
    <n v="1"/>
    <s v="Administración central"/>
    <n v="87"/>
    <s v="Sector Hacienda"/>
    <s v="Informacion validada por la entidad"/>
    <n v="28291604000"/>
    <n v="30960275371.430286"/>
    <n v="3"/>
    <s v="Una Bogotá que defiende y fortalece lo público"/>
    <n v="26"/>
    <s v="Transparencia, probidad, lucha contra la corrupción y control social efectivo e incluyente"/>
    <n v="941"/>
    <s v="Transparencia, probidad y anticorrupción en la Secretaría Distrital de Hacienda"/>
    <n v="20000000"/>
    <n v="21886546.532625213"/>
  </r>
  <r>
    <n v="4"/>
    <s v="Bogotá Humana"/>
    <x v="6"/>
    <n v="111"/>
    <s v="Secretaría Distrital de Hacienda"/>
    <n v="1"/>
    <s v="Administración central"/>
    <n v="87"/>
    <s v="Sector Hacienda"/>
    <s v="Informacion validada por la entidad"/>
    <n v="28291604000"/>
    <n v="30960275371.430286"/>
    <n v="3"/>
    <s v="Una Bogotá que defiende y fortalece lo público"/>
    <n v="31"/>
    <s v="Fortalecimiento de la función administrativa y desarrollo institucional"/>
    <n v="698"/>
    <s v="Coordinación de inversiones de banca multilateral"/>
    <n v="356477000"/>
    <n v="390102522.41553199"/>
  </r>
  <r>
    <n v="4"/>
    <s v="Bogotá Humana"/>
    <x v="6"/>
    <n v="111"/>
    <s v="Secretaría Distrital de Hacienda"/>
    <n v="1"/>
    <s v="Administración central"/>
    <n v="87"/>
    <s v="Sector Hacienda"/>
    <s v="Informacion validada por la entidad"/>
    <n v="28291604000"/>
    <n v="30960275371.430286"/>
    <n v="3"/>
    <s v="Una Bogotá que defiende y fortalece lo público"/>
    <n v="31"/>
    <s v="Fortalecimiento de la función administrativa y desarrollo institucional"/>
    <n v="699"/>
    <s v="Estudios para el fortalecimiento de las finanzas distritales"/>
    <n v="400000000"/>
    <n v="437730930.65250432"/>
  </r>
  <r>
    <n v="4"/>
    <s v="Bogotá Humana"/>
    <x v="6"/>
    <n v="111"/>
    <s v="Secretaría Distrital de Hacienda"/>
    <n v="1"/>
    <s v="Administración central"/>
    <n v="87"/>
    <s v="Sector Hacienda"/>
    <s v="Informacion validada por la entidad"/>
    <n v="28291604000"/>
    <n v="30960275371.430286"/>
    <n v="3"/>
    <s v="Una Bogotá que defiende y fortalece lo público"/>
    <n v="31"/>
    <s v="Fortalecimiento de la función administrativa y desarrollo institucional"/>
    <n v="701"/>
    <s v="Comunicación participativa y eficiente"/>
    <n v="350000000"/>
    <n v="383014564.32094127"/>
  </r>
  <r>
    <n v="4"/>
    <s v="Bogotá Humana"/>
    <x v="6"/>
    <n v="111"/>
    <s v="Secretaría Distrital de Hacienda"/>
    <n v="1"/>
    <s v="Administración central"/>
    <n v="87"/>
    <s v="Sector Hacienda"/>
    <s v="Informacion validada por la entidad"/>
    <n v="28291604000"/>
    <n v="30960275371.430286"/>
    <n v="3"/>
    <s v="Una Bogotá que defiende y fortalece lo público"/>
    <n v="31"/>
    <s v="Fortalecimiento de la función administrativa y desarrollo institucional"/>
    <n v="703"/>
    <s v="Control y servicios tributarios"/>
    <n v="2992424000"/>
    <n v="3274691356.067224"/>
  </r>
  <r>
    <n v="4"/>
    <s v="Bogotá Humana"/>
    <x v="6"/>
    <n v="111"/>
    <s v="Secretaría Distrital de Hacienda"/>
    <n v="1"/>
    <s v="Administración central"/>
    <n v="87"/>
    <s v="Sector Hacienda"/>
    <s v="Informacion validada por la entidad"/>
    <n v="28291604000"/>
    <n v="30960275371.430286"/>
    <n v="3"/>
    <s v="Una Bogotá que defiende y fortalece lo público"/>
    <n v="31"/>
    <s v="Fortalecimiento de la función administrativa y desarrollo institucional"/>
    <n v="704"/>
    <s v="Fortalecimiento de la gestión y depuración de la cartera distrital"/>
    <n v="500000000"/>
    <n v="547163663.31563044"/>
  </r>
  <r>
    <n v="4"/>
    <s v="Bogotá Humana"/>
    <x v="6"/>
    <n v="111"/>
    <s v="Secretaría Distrital de Hacienda"/>
    <n v="1"/>
    <s v="Administración central"/>
    <n v="87"/>
    <s v="Sector Hacienda"/>
    <s v="Informacion validada por la entidad"/>
    <n v="28291604000"/>
    <n v="30960275371.430286"/>
    <n v="3"/>
    <s v="Una Bogotá que defiende y fortalece lo público"/>
    <n v="31"/>
    <s v="Fortalecimiento de la función administrativa y desarrollo institucional"/>
    <n v="714"/>
    <s v="Fortalecimiento institucional de la Secretaria Distrital de Hacienda"/>
    <n v="9192136000"/>
    <n v="10059205614.910973"/>
  </r>
  <r>
    <n v="4"/>
    <s v="Bogotá Humana"/>
    <x v="6"/>
    <n v="111"/>
    <s v="Secretaría Distrital de Hacienda"/>
    <n v="1"/>
    <s v="Administración central"/>
    <n v="87"/>
    <s v="Sector Hacienda"/>
    <s v="Informacion validada por la entidad"/>
    <n v="28291604000"/>
    <n v="30960275371.430286"/>
    <n v="3"/>
    <s v="Una Bogotá que defiende y fortalece lo público"/>
    <n v="31"/>
    <s v="Fortalecimiento de la función administrativa y desarrollo institucional"/>
    <n v="728"/>
    <s v="Fortalecimiento a la gestión institucional del Concejo de Bogotá"/>
    <n v="7542477000"/>
    <n v="8253938691.5877724"/>
  </r>
  <r>
    <n v="4"/>
    <s v="Bogotá Humana"/>
    <x v="6"/>
    <n v="111"/>
    <s v="Secretaría Distrital de Hacienda"/>
    <n v="1"/>
    <s v="Administración central"/>
    <n v="87"/>
    <s v="Sector Hacienda"/>
    <s v="Informacion validada por la entidad"/>
    <n v="28291604000"/>
    <n v="30960275371.430286"/>
    <n v="3"/>
    <s v="Una Bogotá que defiende y fortalece lo público"/>
    <n v="32"/>
    <s v="TIC para Gobierno Digital, Ciudad Inteligente y sociedad del conocimiento y del emprendimiento"/>
    <n v="705"/>
    <s v="Gestión integral de TIC - Bogotá Humana"/>
    <n v="6938090000"/>
    <n v="7592541481.6270847"/>
  </r>
  <r>
    <n v="4"/>
    <s v="Bogotá Humana"/>
    <x v="6"/>
    <n v="112"/>
    <s v="Secretaría de Educación del Distrito"/>
    <n v="1"/>
    <s v="Administración central"/>
    <n v="90"/>
    <s v="Sector Educación"/>
    <s v="Informacion validada por la entidad"/>
    <n v="3119342608000"/>
    <n v="3413581857059.6245"/>
    <n v="1"/>
    <s v="Una ciudad que supera la segregación y la discriminación: el ser humano en el centro de las preocupaciones del desarrollo"/>
    <n v="1"/>
    <s v="Garantía del desarrollo integral de la primera infancia"/>
    <n v="901"/>
    <s v="Prejardín, jardín y transición: Preescolar de calidad en el Sistema educativo oficial"/>
    <n v="150590000000"/>
    <n v="164794752117.40155"/>
  </r>
  <r>
    <n v="4"/>
    <s v="Bogotá Humana"/>
    <x v="6"/>
    <n v="112"/>
    <s v="Secretaría de Educación del Distrito"/>
    <n v="1"/>
    <s v="Administración central"/>
    <n v="90"/>
    <s v="Sector Educación"/>
    <s v="Informacion validada por la entidad"/>
    <n v="3119342608000"/>
    <n v="3413581857059.6245"/>
    <n v="1"/>
    <s v="Una ciudad que supera la segregación y la discriminación: el ser humano en el centro de las preocupaciones del desarrollo"/>
    <n v="3"/>
    <s v="Construcción de saberes. Educación incluyente, diversa y de calidad para disfrutar y aprender"/>
    <n v="262"/>
    <s v="Hábitat escolar"/>
    <n v="556137389000"/>
    <n v="608596342144.05945"/>
  </r>
  <r>
    <n v="4"/>
    <s v="Bogotá Humana"/>
    <x v="6"/>
    <n v="112"/>
    <s v="Secretaría de Educación del Distrito"/>
    <n v="1"/>
    <s v="Administración central"/>
    <n v="90"/>
    <s v="Sector Educación"/>
    <s v="Informacion validada por la entidad"/>
    <n v="3119342608000"/>
    <n v="3413581857059.6245"/>
    <n v="1"/>
    <s v="Una ciudad que supera la segregación y la discriminación: el ser humano en el centro de las preocupaciones del desarrollo"/>
    <n v="3"/>
    <s v="Construcción de saberes. Educación incluyente, diversa y de calidad para disfrutar y aprender"/>
    <n v="888"/>
    <s v="Enfoques diferenciales"/>
    <n v="12500000000"/>
    <n v="13679091582.89076"/>
  </r>
  <r>
    <n v="4"/>
    <s v="Bogotá Humana"/>
    <x v="6"/>
    <n v="112"/>
    <s v="Secretaría de Educación del Distrito"/>
    <n v="1"/>
    <s v="Administración central"/>
    <n v="90"/>
    <s v="Sector Educación"/>
    <s v="Informacion validada por la entidad"/>
    <n v="3119342608000"/>
    <n v="3413581857059.6245"/>
    <n v="1"/>
    <s v="Una ciudad que supera la segregación y la discriminación: el ser humano en el centro de las preocupaciones del desarrollo"/>
    <n v="3"/>
    <s v="Construcción de saberes. Educación incluyente, diversa y de calidad para disfrutar y aprender"/>
    <n v="889"/>
    <s v="Jornada educativa de 40 horas semanales para la excelencia académica y la formación integral, y jornadas únicas"/>
    <n v="202340000000"/>
    <n v="221426191270.56931"/>
  </r>
  <r>
    <n v="4"/>
    <s v="Bogotá Humana"/>
    <x v="6"/>
    <n v="112"/>
    <s v="Secretaría de Educación del Distrito"/>
    <n v="1"/>
    <s v="Administración central"/>
    <n v="90"/>
    <s v="Sector Educación"/>
    <s v="Informacion validada por la entidad"/>
    <n v="3119342608000"/>
    <n v="3413581857059.6245"/>
    <n v="1"/>
    <s v="Una ciudad que supera la segregación y la discriminación: el ser humano en el centro de las preocupaciones del desarrollo"/>
    <n v="3"/>
    <s v="Construcción de saberes. Educación incluyente, diversa y de calidad para disfrutar y aprender"/>
    <n v="890"/>
    <s v="Resignificación de las miradas de la educación"/>
    <n v="2600000000"/>
    <n v="2845251049.2412782"/>
  </r>
  <r>
    <n v="4"/>
    <s v="Bogotá Humana"/>
    <x v="6"/>
    <n v="112"/>
    <s v="Secretaría de Educación del Distrito"/>
    <n v="1"/>
    <s v="Administración central"/>
    <n v="90"/>
    <s v="Sector Educación"/>
    <s v="Informacion validada por la entidad"/>
    <n v="3119342608000"/>
    <n v="3413581857059.6245"/>
    <n v="1"/>
    <s v="Una ciudad que supera la segregación y la discriminación: el ser humano en el centro de las preocupaciones del desarrollo"/>
    <n v="3"/>
    <s v="Construcción de saberes. Educación incluyente, diversa y de calidad para disfrutar y aprender"/>
    <n v="891"/>
    <s v="Media fortalecida y mayor acceso a la educación superior"/>
    <n v="56850000000"/>
    <n v="62212508518.987175"/>
  </r>
  <r>
    <n v="4"/>
    <s v="Bogotá Humana"/>
    <x v="6"/>
    <n v="112"/>
    <s v="Secretaría de Educación del Distrito"/>
    <n v="1"/>
    <s v="Administración central"/>
    <n v="90"/>
    <s v="Sector Educación"/>
    <s v="Informacion validada por la entidad"/>
    <n v="3119342608000"/>
    <n v="3413581857059.6245"/>
    <n v="1"/>
    <s v="Una ciudad que supera la segregación y la discriminación: el ser humano en el centro de las preocupaciones del desarrollo"/>
    <n v="3"/>
    <s v="Construcción de saberes. Educación incluyente, diversa y de calidad para disfrutar y aprender"/>
    <n v="892"/>
    <s v="Diálogo social y participación de la comunidad educativa"/>
    <n v="6670000000"/>
    <n v="7299163268.6305094"/>
  </r>
  <r>
    <n v="4"/>
    <s v="Bogotá Humana"/>
    <x v="6"/>
    <n v="112"/>
    <s v="Secretaría de Educación del Distrito"/>
    <n v="1"/>
    <s v="Administración central"/>
    <n v="90"/>
    <s v="Sector Educación"/>
    <s v="Informacion validada por la entidad"/>
    <n v="3119342608000"/>
    <n v="3413581857059.6245"/>
    <n v="1"/>
    <s v="Una ciudad que supera la segregación y la discriminación: el ser humano en el centro de las preocupaciones del desarrollo"/>
    <n v="3"/>
    <s v="Construcción de saberes. Educación incluyente, diversa y de calidad para disfrutar y aprender"/>
    <n v="893"/>
    <s v="Pensar la educación"/>
    <n v="8100000000"/>
    <n v="8864051345.713213"/>
  </r>
  <r>
    <n v="4"/>
    <s v="Bogotá Humana"/>
    <x v="6"/>
    <n v="112"/>
    <s v="Secretaría de Educación del Distrito"/>
    <n v="1"/>
    <s v="Administración central"/>
    <n v="90"/>
    <s v="Sector Educación"/>
    <s v="Informacion validada por la entidad"/>
    <n v="3119342608000"/>
    <n v="3413581857059.6245"/>
    <n v="1"/>
    <s v="Una ciudad que supera la segregación y la discriminación: el ser humano en el centro de las preocupaciones del desarrollo"/>
    <n v="3"/>
    <s v="Construcción de saberes. Educación incluyente, diversa y de calidad para disfrutar y aprender"/>
    <n v="894"/>
    <s v="Maestros empoderados, con bienestar y mejor formación"/>
    <n v="15350000000"/>
    <n v="16797924463.789852"/>
  </r>
  <r>
    <n v="4"/>
    <s v="Bogotá Humana"/>
    <x v="6"/>
    <n v="112"/>
    <s v="Secretaría de Educación del Distrito"/>
    <n v="1"/>
    <s v="Administración central"/>
    <n v="90"/>
    <s v="Sector Educación"/>
    <s v="Informacion validada por la entidad"/>
    <n v="3119342608000"/>
    <n v="3413581857059.6245"/>
    <n v="1"/>
    <s v="Una ciudad que supera la segregación y la discriminación: el ser humano en el centro de las preocupaciones del desarrollo"/>
    <n v="3"/>
    <s v="Construcción de saberes. Educación incluyente, diversa y de calidad para disfrutar y aprender"/>
    <n v="897"/>
    <s v="Niños y niñas estudiando"/>
    <n v="443840000000"/>
    <n v="485706240652.0188"/>
  </r>
  <r>
    <n v="4"/>
    <s v="Bogotá Humana"/>
    <x v="6"/>
    <n v="112"/>
    <s v="Secretaría de Educación del Distrito"/>
    <n v="1"/>
    <s v="Administración central"/>
    <n v="90"/>
    <s v="Sector Educación"/>
    <s v="Informacion validada por la entidad"/>
    <n v="3119342608000"/>
    <n v="3413581857059.6245"/>
    <n v="1"/>
    <s v="Una ciudad que supera la segregación y la discriminación: el ser humano en el centro de las preocupaciones del desarrollo"/>
    <n v="3"/>
    <s v="Construcción de saberes. Educación incluyente, diversa y de calidad para disfrutar y aprender"/>
    <n v="898"/>
    <s v="Administración del talento humano"/>
    <n v="1411055609000"/>
    <n v="1544156712325.0156"/>
  </r>
  <r>
    <n v="4"/>
    <s v="Bogotá Humana"/>
    <x v="6"/>
    <n v="112"/>
    <s v="Secretaría de Educación del Distrito"/>
    <n v="1"/>
    <s v="Administración central"/>
    <n v="90"/>
    <s v="Sector Educación"/>
    <s v="Informacion validada por la entidad"/>
    <n v="3119342608000"/>
    <n v="3413581857059.6245"/>
    <n v="1"/>
    <s v="Una ciudad que supera la segregación y la discriminación: el ser humano en el centro de las preocupaciones del desarrollo"/>
    <n v="3"/>
    <s v="Construcción de saberes. Educación incluyente, diversa y de calidad para disfrutar y aprender"/>
    <n v="899"/>
    <s v="Tecnologías de la información y las comunicaciones"/>
    <n v="62599232000"/>
    <n v="68504050203.730072"/>
  </r>
  <r>
    <n v="4"/>
    <s v="Bogotá Humana"/>
    <x v="6"/>
    <n v="112"/>
    <s v="Secretaría de Educación del Distrito"/>
    <n v="1"/>
    <s v="Administración central"/>
    <n v="90"/>
    <s v="Sector Educación"/>
    <s v="Informacion validada por la entidad"/>
    <n v="3119342608000"/>
    <n v="3413581857059.6245"/>
    <n v="1"/>
    <s v="Una ciudad que supera la segregación y la discriminación: el ser humano en el centro de las preocupaciones del desarrollo"/>
    <n v="3"/>
    <s v="Construcción de saberes. Educación incluyente, diversa y de calidad para disfrutar y aprender"/>
    <n v="900"/>
    <s v="Educación para la ciudadanía y la convivencia"/>
    <n v="28000000000"/>
    <n v="30641165145.675301"/>
  </r>
  <r>
    <n v="4"/>
    <s v="Bogotá Humana"/>
    <x v="6"/>
    <n v="112"/>
    <s v="Secretaría de Educación del Distrito"/>
    <n v="1"/>
    <s v="Administración central"/>
    <n v="90"/>
    <s v="Sector Educación"/>
    <s v="Informacion validada por la entidad"/>
    <n v="3119342608000"/>
    <n v="3413581857059.6245"/>
    <n v="1"/>
    <s v="Una ciudad que supera la segregación y la discriminación: el ser humano en el centro de las preocupaciones del desarrollo"/>
    <n v="3"/>
    <s v="Construcción de saberes. Educación incluyente, diversa y de calidad para disfrutar y aprender"/>
    <n v="902"/>
    <s v="Mejor gestión"/>
    <n v="3340000000"/>
    <n v="3655053270.948411"/>
  </r>
  <r>
    <n v="4"/>
    <s v="Bogotá Humana"/>
    <x v="6"/>
    <n v="112"/>
    <s v="Secretaría de Educación del Distrito"/>
    <n v="1"/>
    <s v="Administración central"/>
    <n v="90"/>
    <s v="Sector Educación"/>
    <s v="Informacion validada por la entidad"/>
    <n v="3119342608000"/>
    <n v="3413581857059.6245"/>
    <n v="1"/>
    <s v="Una ciudad que supera la segregación y la discriminación: el ser humano en el centro de las preocupaciones del desarrollo"/>
    <n v="3"/>
    <s v="Construcción de saberes. Educación incluyente, diversa y de calidad para disfrutar y aprender"/>
    <n v="905"/>
    <s v="Fortalecimiento académico"/>
    <n v="6300000000"/>
    <n v="6894262157.7769432"/>
  </r>
  <r>
    <n v="4"/>
    <s v="Bogotá Humana"/>
    <x v="6"/>
    <n v="112"/>
    <s v="Secretaría de Educación del Distrito"/>
    <n v="1"/>
    <s v="Administración central"/>
    <n v="90"/>
    <s v="Sector Educación"/>
    <s v="Informacion validada por la entidad"/>
    <n v="3119342608000"/>
    <n v="3413581857059.6245"/>
    <n v="1"/>
    <s v="Una ciudad que supera la segregación y la discriminación: el ser humano en el centro de las preocupaciones del desarrollo"/>
    <n v="3"/>
    <s v="Construcción de saberes. Educación incluyente, diversa y de calidad para disfrutar y aprender"/>
    <n v="4248"/>
    <s v="Subsidios a la demanda educativa"/>
    <n v="152770000000"/>
    <n v="167180385689.45773"/>
  </r>
  <r>
    <n v="4"/>
    <s v="Bogotá Humana"/>
    <x v="6"/>
    <n v="112"/>
    <s v="Secretaría de Educación del Distrito"/>
    <n v="1"/>
    <s v="Administración central"/>
    <n v="90"/>
    <s v="Sector Educación"/>
    <s v="Informacion validada por la entidad"/>
    <n v="3119342608000"/>
    <n v="3413581857059.6245"/>
    <n v="3"/>
    <s v="Una Bogotá que defiende y fortalece lo público"/>
    <n v="26"/>
    <s v="Transparencia, probidad, lucha contra la corrupción y control social efectivo e incluyente"/>
    <n v="951"/>
    <s v="Fortalecimiento de la transparencia"/>
    <n v="300378000"/>
    <n v="328711853.71884489"/>
  </r>
  <r>
    <n v="4"/>
    <s v="Bogotá Humana"/>
    <x v="6"/>
    <n v="113"/>
    <s v="Secretaría Distrital de Movilidad"/>
    <n v="1"/>
    <s v="Administración central"/>
    <n v="95"/>
    <s v="Sector Movilidad"/>
    <s v="Informacion validada por la entidad"/>
    <n v="225285944000"/>
    <n v="246536564825.11993"/>
    <n v="2"/>
    <s v="Un territorio que enfrenta el cambio climático y se ordena alrededor del agua"/>
    <n v="19"/>
    <s v="Movilidad Humana"/>
    <n v="339"/>
    <s v="Implementación del plan maestro de movilidad para Bogotá"/>
    <n v="10645000000"/>
    <n v="11649114391.989771"/>
  </r>
  <r>
    <n v="4"/>
    <s v="Bogotá Humana"/>
    <x v="6"/>
    <n v="113"/>
    <s v="Secretaría Distrital de Movilidad"/>
    <n v="1"/>
    <s v="Administración central"/>
    <n v="95"/>
    <s v="Sector Movilidad"/>
    <s v="Informacion validada por la entidad"/>
    <n v="225285944000"/>
    <n v="246536564825.11993"/>
    <n v="2"/>
    <s v="Un territorio que enfrenta el cambio climático y se ordena alrededor del agua"/>
    <n v="19"/>
    <s v="Movilidad Humana"/>
    <n v="348"/>
    <s v="Fortalecimiento a los servicios concesionados"/>
    <n v="4400000000"/>
    <n v="4815040237.1775475"/>
  </r>
  <r>
    <n v="4"/>
    <s v="Bogotá Humana"/>
    <x v="6"/>
    <n v="113"/>
    <s v="Secretaría Distrital de Movilidad"/>
    <n v="1"/>
    <s v="Administración central"/>
    <n v="95"/>
    <s v="Sector Movilidad"/>
    <s v="Informacion validada por la entidad"/>
    <n v="225285944000"/>
    <n v="246536564825.11993"/>
    <n v="2"/>
    <s v="Un territorio que enfrenta el cambio climático y se ordena alrededor del agua"/>
    <n v="19"/>
    <s v="Movilidad Humana"/>
    <n v="585"/>
    <s v="Sistema distrital de información para la movilidad"/>
    <n v="3000000000"/>
    <n v="3282981979.8937821"/>
  </r>
  <r>
    <n v="4"/>
    <s v="Bogotá Humana"/>
    <x v="6"/>
    <n v="113"/>
    <s v="Secretaría Distrital de Movilidad"/>
    <n v="1"/>
    <s v="Administración central"/>
    <n v="95"/>
    <s v="Sector Movilidad"/>
    <s v="Informacion validada por la entidad"/>
    <n v="225285944000"/>
    <n v="246536564825.11993"/>
    <n v="2"/>
    <s v="Un territorio que enfrenta el cambio climático y se ordena alrededor del agua"/>
    <n v="19"/>
    <s v="Movilidad Humana"/>
    <n v="967"/>
    <s v="Tecnologías de información y comunicaciones para lograr una movilidad sostenible en Bogotá"/>
    <n v="4807000000"/>
    <n v="5260431459.1164703"/>
  </r>
  <r>
    <n v="4"/>
    <s v="Bogotá Humana"/>
    <x v="6"/>
    <n v="113"/>
    <s v="Secretaría Distrital de Movilidad"/>
    <n v="1"/>
    <s v="Administración central"/>
    <n v="95"/>
    <s v="Sector Movilidad"/>
    <s v="Informacion validada por la entidad"/>
    <n v="225285944000"/>
    <n v="246536564825.11993"/>
    <n v="2"/>
    <s v="Un territorio que enfrenta el cambio climático y se ordena alrededor del agua"/>
    <n v="19"/>
    <s v="Movilidad Humana"/>
    <n v="1165"/>
    <s v="Promoción de la movilidad segura y prevención de la accidentalidad vial"/>
    <n v="8380000000"/>
    <n v="9170462997.1699638"/>
  </r>
  <r>
    <n v="4"/>
    <s v="Bogotá Humana"/>
    <x v="6"/>
    <n v="113"/>
    <s v="Secretaría Distrital de Movilidad"/>
    <n v="1"/>
    <s v="Administración central"/>
    <n v="95"/>
    <s v="Sector Movilidad"/>
    <s v="Informacion validada por la entidad"/>
    <n v="225285944000"/>
    <n v="246536564825.11993"/>
    <n v="2"/>
    <s v="Un territorio que enfrenta el cambio climático y se ordena alrededor del agua"/>
    <n v="19"/>
    <s v="Movilidad Humana"/>
    <n v="6219"/>
    <s v="Apoyo institucional en convenio con la Policía Nacional"/>
    <n v="10000000000"/>
    <n v="10943273266.312609"/>
  </r>
  <r>
    <n v="4"/>
    <s v="Bogotá Humana"/>
    <x v="6"/>
    <n v="113"/>
    <s v="Secretaría Distrital de Movilidad"/>
    <n v="1"/>
    <s v="Administración central"/>
    <n v="95"/>
    <s v="Sector Movilidad"/>
    <s v="Informacion validada por la entidad"/>
    <n v="225285944000"/>
    <n v="246536564825.11993"/>
    <n v="2"/>
    <s v="Un territorio que enfrenta el cambio climático y se ordena alrededor del agua"/>
    <n v="19"/>
    <s v="Movilidad Humana"/>
    <n v="7132"/>
    <s v="Sustanciación de procesos, recaudo y cobro de la cartera"/>
    <n v="18988342000"/>
    <n v="20779461538.020084"/>
  </r>
  <r>
    <n v="4"/>
    <s v="Bogotá Humana"/>
    <x v="6"/>
    <n v="113"/>
    <s v="Secretaría Distrital de Movilidad"/>
    <n v="1"/>
    <s v="Administración central"/>
    <n v="95"/>
    <s v="Sector Movilidad"/>
    <s v="Informacion validada por la entidad"/>
    <n v="225285944000"/>
    <n v="246536564825.11993"/>
    <n v="2"/>
    <s v="Un territorio que enfrenta el cambio climático y se ordena alrededor del agua"/>
    <n v="19"/>
    <s v="Movilidad Humana"/>
    <n v="7253"/>
    <s v="Generar movilidad con seguridad comprometiendo al ciudadano en el conocimiento y cumplimiento de las normas de tránsito"/>
    <n v="10000000000"/>
    <n v="10943273266.312609"/>
  </r>
  <r>
    <n v="4"/>
    <s v="Bogotá Humana"/>
    <x v="6"/>
    <n v="113"/>
    <s v="Secretaría Distrital de Movilidad"/>
    <n v="1"/>
    <s v="Administración central"/>
    <n v="95"/>
    <s v="Sector Movilidad"/>
    <s v="Informacion validada por la entidad"/>
    <n v="225285944000"/>
    <n v="246536564825.11993"/>
    <n v="2"/>
    <s v="Un territorio que enfrenta el cambio climático y se ordena alrededor del agua"/>
    <n v="19"/>
    <s v="Movilidad Humana"/>
    <n v="7254"/>
    <s v="Modernización, expansión y mantenimiento del sistema integral de control de tránsito"/>
    <n v="90803000000"/>
    <n v="99368204240.098373"/>
  </r>
  <r>
    <n v="4"/>
    <s v="Bogotá Humana"/>
    <x v="6"/>
    <n v="113"/>
    <s v="Secretaría Distrital de Movilidad"/>
    <n v="1"/>
    <s v="Administración central"/>
    <n v="95"/>
    <s v="Sector Movilidad"/>
    <s v="Informacion validada por la entidad"/>
    <n v="225285944000"/>
    <n v="246536564825.11993"/>
    <n v="3"/>
    <s v="Una Bogotá que defiende y fortalece lo público"/>
    <n v="26"/>
    <s v="Transparencia, probidad, lucha contra la corrupción y control social efectivo e incluyente"/>
    <n v="965"/>
    <s v="Movilidad transparente y contra la corrupción"/>
    <n v="220500000"/>
    <n v="241299175.52219301"/>
  </r>
  <r>
    <n v="4"/>
    <s v="Bogotá Humana"/>
    <x v="6"/>
    <n v="113"/>
    <s v="Secretaría Distrital de Movilidad"/>
    <n v="1"/>
    <s v="Administración central"/>
    <n v="95"/>
    <s v="Sector Movilidad"/>
    <s v="Informacion validada por la entidad"/>
    <n v="225285944000"/>
    <n v="246536564825.11993"/>
    <n v="3"/>
    <s v="Una Bogotá que defiende y fortalece lo público"/>
    <n v="31"/>
    <s v="Fortalecimiento de la función administrativa y desarrollo institucional"/>
    <n v="6094"/>
    <s v="Fortalecimiento institucional"/>
    <n v="64042102000"/>
    <n v="70083022273.506516"/>
  </r>
  <r>
    <n v="4"/>
    <s v="Bogotá Humana"/>
    <x v="6"/>
    <n v="117"/>
    <s v="Secretaría Distrital de Desarrollo Económico"/>
    <n v="1"/>
    <s v="Administración central"/>
    <n v="89"/>
    <s v="Sector Desarrollo económico, industria y turismo"/>
    <s v="Informacion validada por la entidad"/>
    <n v="38941000000"/>
    <n v="42614200426.347931"/>
    <n v="1"/>
    <s v="Una ciudad que supera la segregación y la discriminación: el ser humano en el centro de las preocupaciones del desarrollo"/>
    <n v="9"/>
    <s v="Soberanía y seguridad alimentaria y nutricional"/>
    <n v="736"/>
    <s v="Disponibilidad y acceso a los alimentos en mercado interno a través del abastecimiento"/>
    <n v="4200000000"/>
    <n v="4596174771.8512955"/>
  </r>
  <r>
    <n v="4"/>
    <s v="Bogotá Humana"/>
    <x v="6"/>
    <n v="117"/>
    <s v="Secretaría Distrital de Desarrollo Económico"/>
    <n v="1"/>
    <s v="Administración central"/>
    <n v="89"/>
    <s v="Sector Desarrollo económico, industria y turismo"/>
    <s v="Informacion validada por la entidad"/>
    <n v="38941000000"/>
    <n v="42614200426.347931"/>
    <n v="1"/>
    <s v="Una ciudad que supera la segregación y la discriminación: el ser humano en el centro de las preocupaciones del desarrollo"/>
    <n v="9"/>
    <s v="Soberanía y seguridad alimentaria y nutricional"/>
    <n v="754"/>
    <s v="Agricultura urbana y periurbana"/>
    <n v="400000000"/>
    <n v="437730930.65250432"/>
  </r>
  <r>
    <n v="4"/>
    <s v="Bogotá Humana"/>
    <x v="6"/>
    <n v="117"/>
    <s v="Secretaría Distrital de Desarrollo Económico"/>
    <n v="1"/>
    <s v="Administración central"/>
    <n v="89"/>
    <s v="Sector Desarrollo económico, industria y turismo"/>
    <s v="Informacion validada por la entidad"/>
    <n v="38941000000"/>
    <n v="42614200426.347931"/>
    <n v="1"/>
    <s v="Una ciudad que supera la segregación y la discriminación: el ser humano en el centro de las preocupaciones del desarrollo"/>
    <n v="10"/>
    <s v="Ruralidad humana"/>
    <n v="709"/>
    <s v="Proyecto agrario de sustentabilidad campesina distrital"/>
    <n v="2300000000"/>
    <n v="2516952851.2518997"/>
  </r>
  <r>
    <n v="4"/>
    <s v="Bogotá Humana"/>
    <x v="6"/>
    <n v="117"/>
    <s v="Secretaría Distrital de Desarrollo Económico"/>
    <n v="1"/>
    <s v="Administración central"/>
    <n v="89"/>
    <s v="Sector Desarrollo económico, industria y turismo"/>
    <s v="Informacion validada por la entidad"/>
    <n v="38941000000"/>
    <n v="42614200426.347931"/>
    <n v="1"/>
    <s v="Una ciudad que supera la segregación y la discriminación: el ser humano en el centro de las preocupaciones del desarrollo"/>
    <n v="11"/>
    <s v="Ciencia, tecnología e innovación para avanzar en el desarrollo de la ciudad"/>
    <n v="748"/>
    <s v="Fomento de la investigación básica y aplicada para fortalecer la productividad empresarial y cooperativa"/>
    <n v="3200000000"/>
    <n v="3501847445.2200346"/>
  </r>
  <r>
    <n v="4"/>
    <s v="Bogotá Humana"/>
    <x v="6"/>
    <n v="117"/>
    <s v="Secretaría Distrital de Desarrollo Económico"/>
    <n v="1"/>
    <s v="Administración central"/>
    <n v="89"/>
    <s v="Sector Desarrollo económico, industria y turismo"/>
    <s v="Informacion validada por la entidad"/>
    <n v="38941000000"/>
    <n v="42614200426.347931"/>
    <n v="1"/>
    <s v="Una ciudad que supera la segregación y la discriminación: el ser humano en el centro de las preocupaciones del desarrollo"/>
    <n v="12"/>
    <s v="Apoyo a la economía popular, emprendimiento y productividad"/>
    <n v="689"/>
    <s v="Potenciar zonas de concentración de economía popular"/>
    <n v="5500000000"/>
    <n v="6018800296.4719343"/>
  </r>
  <r>
    <n v="4"/>
    <s v="Bogotá Humana"/>
    <x v="6"/>
    <n v="117"/>
    <s v="Secretaría Distrital de Desarrollo Económico"/>
    <n v="1"/>
    <s v="Administración central"/>
    <n v="89"/>
    <s v="Sector Desarrollo económico, industria y turismo"/>
    <s v="Informacion validada por la entidad"/>
    <n v="38941000000"/>
    <n v="42614200426.347931"/>
    <n v="1"/>
    <s v="Una ciudad que supera la segregación y la discriminación: el ser humano en el centro de las preocupaciones del desarrollo"/>
    <n v="12"/>
    <s v="Apoyo a la economía popular, emprendimiento y productividad"/>
    <n v="715"/>
    <s v="Banca para la economía popular"/>
    <n v="5950000000"/>
    <n v="6511247593.4560013"/>
  </r>
  <r>
    <n v="4"/>
    <s v="Bogotá Humana"/>
    <x v="6"/>
    <n v="117"/>
    <s v="Secretaría Distrital de Desarrollo Económico"/>
    <n v="1"/>
    <s v="Administración central"/>
    <n v="89"/>
    <s v="Sector Desarrollo económico, industria y turismo"/>
    <s v="Informacion validada por la entidad"/>
    <n v="38941000000"/>
    <n v="42614200426.347931"/>
    <n v="1"/>
    <s v="Una ciudad que supera la segregación y la discriminación: el ser humano en el centro de las preocupaciones del desarrollo"/>
    <n v="12"/>
    <s v="Apoyo a la economía popular, emprendimiento y productividad"/>
    <n v="716"/>
    <s v="Fortalecimiento de las iniciativas de emprendimiento"/>
    <n v="6200000000"/>
    <n v="6784829425.1138172"/>
  </r>
  <r>
    <n v="4"/>
    <s v="Bogotá Humana"/>
    <x v="6"/>
    <n v="117"/>
    <s v="Secretaría Distrital de Desarrollo Económico"/>
    <n v="1"/>
    <s v="Administración central"/>
    <n v="89"/>
    <s v="Sector Desarrollo económico, industria y turismo"/>
    <s v="Informacion validada por la entidad"/>
    <n v="38941000000"/>
    <n v="42614200426.347931"/>
    <n v="1"/>
    <s v="Una ciudad que supera la segregación y la discriminación: el ser humano en el centro de las preocupaciones del desarrollo"/>
    <n v="12"/>
    <s v="Apoyo a la economía popular, emprendimiento y productividad"/>
    <n v="752"/>
    <s v="Bogotá productiva y competitiva en la economía internacional"/>
    <n v="1800000000"/>
    <n v="1969789187.9362695"/>
  </r>
  <r>
    <n v="4"/>
    <s v="Bogotá Humana"/>
    <x v="6"/>
    <n v="117"/>
    <s v="Secretaría Distrital de Desarrollo Económico"/>
    <n v="1"/>
    <s v="Administración central"/>
    <n v="89"/>
    <s v="Sector Desarrollo económico, industria y turismo"/>
    <s v="Informacion validada por la entidad"/>
    <n v="38941000000"/>
    <n v="42614200426.347931"/>
    <n v="1"/>
    <s v="Una ciudad que supera la segregación y la discriminación: el ser humano en el centro de las preocupaciones del desarrollo"/>
    <n v="13"/>
    <s v="Trabajo decente y digno"/>
    <n v="686"/>
    <s v="Articulación para la generación de trabajo digno y decente"/>
    <n v="1786000000"/>
    <n v="1954468605.3634319"/>
  </r>
  <r>
    <n v="4"/>
    <s v="Bogotá Humana"/>
    <x v="6"/>
    <n v="117"/>
    <s v="Secretaría Distrital de Desarrollo Económico"/>
    <n v="1"/>
    <s v="Administración central"/>
    <n v="89"/>
    <s v="Sector Desarrollo económico, industria y turismo"/>
    <s v="Informacion validada por la entidad"/>
    <n v="38941000000"/>
    <n v="42614200426.347931"/>
    <n v="3"/>
    <s v="Una Bogotá que defiende y fortalece lo público"/>
    <n v="24"/>
    <s v="Bogotá Humana: participa y decide"/>
    <n v="775"/>
    <s v="Participación ciudadana para el desarrollo económico territorial y humano"/>
    <n v="500000000"/>
    <n v="547163663.31563044"/>
  </r>
  <r>
    <n v="4"/>
    <s v="Bogotá Humana"/>
    <x v="6"/>
    <n v="117"/>
    <s v="Secretaría Distrital de Desarrollo Económico"/>
    <n v="1"/>
    <s v="Administración central"/>
    <n v="89"/>
    <s v="Sector Desarrollo económico, industria y turismo"/>
    <s v="Informacion validada por la entidad"/>
    <n v="38941000000"/>
    <n v="42614200426.347931"/>
    <n v="3"/>
    <s v="Una Bogotá que defiende y fortalece lo público"/>
    <n v="26"/>
    <s v="Transparencia, probidad, lucha contra la corrupción y control social efectivo e incluyente"/>
    <n v="964"/>
    <s v="Transparencia, probidad y lucha contra la corrupción en la SDDE"/>
    <n v="5000000"/>
    <n v="5471636.6331563033"/>
  </r>
  <r>
    <n v="4"/>
    <s v="Bogotá Humana"/>
    <x v="6"/>
    <n v="117"/>
    <s v="Secretaría Distrital de Desarrollo Económico"/>
    <n v="1"/>
    <s v="Administración central"/>
    <n v="89"/>
    <s v="Sector Desarrollo económico, industria y turismo"/>
    <s v="Informacion validada por la entidad"/>
    <n v="38941000000"/>
    <n v="42614200426.347931"/>
    <n v="3"/>
    <s v="Una Bogotá que defiende y fortalece lo público"/>
    <n v="31"/>
    <s v="Fortalecimiento de la función administrativa y desarrollo institucional"/>
    <n v="429"/>
    <s v="Fortalecimiento institucional"/>
    <n v="4300000000"/>
    <n v="4705607504.5144215"/>
  </r>
  <r>
    <n v="4"/>
    <s v="Bogotá Humana"/>
    <x v="6"/>
    <n v="117"/>
    <s v="Secretaría Distrital de Desarrollo Económico"/>
    <n v="1"/>
    <s v="Administración central"/>
    <n v="89"/>
    <s v="Sector Desarrollo económico, industria y turismo"/>
    <s v="Informacion validada por la entidad"/>
    <n v="38941000000"/>
    <n v="42614200426.347931"/>
    <n v="3"/>
    <s v="Una Bogotá que defiende y fortalece lo público"/>
    <n v="31"/>
    <s v="Fortalecimiento de la función administrativa y desarrollo institucional"/>
    <n v="688"/>
    <s v="Planeación, difusión, seguimiento y evaluación para la garantía de derechos"/>
    <n v="1600000000"/>
    <n v="1750923722.6100173"/>
  </r>
  <r>
    <n v="4"/>
    <s v="Bogotá Humana"/>
    <x v="6"/>
    <n v="117"/>
    <s v="Secretaría Distrital de Desarrollo Económico"/>
    <n v="1"/>
    <s v="Administración central"/>
    <n v="89"/>
    <s v="Sector Desarrollo económico, industria y turismo"/>
    <s v="Informacion validada por la entidad"/>
    <n v="38941000000"/>
    <n v="42614200426.347931"/>
    <n v="3"/>
    <s v="Una Bogotá que defiende y fortalece lo público"/>
    <n v="32"/>
    <s v="TIC para Gobierno Digital, Ciudad Inteligente y sociedad del conocimiento y del emprendimiento"/>
    <n v="690"/>
    <s v="Centro de pensamiento en economía urbana"/>
    <n v="1200000000"/>
    <n v="1313192791.9575129"/>
  </r>
  <r>
    <n v="4"/>
    <s v="Bogotá Humana"/>
    <x v="6"/>
    <n v="118"/>
    <s v="Secretaría Distrital del Hábitat"/>
    <n v="1"/>
    <s v="Administración central"/>
    <n v="96"/>
    <s v="Sector Hábitat"/>
    <s v="Informacion validada por la entidad"/>
    <n v="169955000000"/>
    <n v="185986400797.61594"/>
    <n v="1"/>
    <s v="Una ciudad que supera la segregación y la discriminación: el ser humano en el centro de las preocupaciones del desarrollo"/>
    <n v="10"/>
    <s v="Ruralidad humana"/>
    <n v="801"/>
    <s v="Mejoramiento del hábitat rural"/>
    <n v="1268104000"/>
    <n v="1387720860.2104082"/>
  </r>
  <r>
    <n v="4"/>
    <s v="Bogotá Humana"/>
    <x v="6"/>
    <n v="118"/>
    <s v="Secretaría Distrital del Hábitat"/>
    <n v="1"/>
    <s v="Administración central"/>
    <n v="96"/>
    <s v="Sector Hábitat"/>
    <s v="Informacion validada por la entidad"/>
    <n v="169955000000"/>
    <n v="185986400797.61594"/>
    <n v="1"/>
    <s v="Una ciudad que supera la segregación y la discriminación: el ser humano en el centro de las preocupaciones del desarrollo"/>
    <n v="15"/>
    <s v="Vivienda y hábitat humanos"/>
    <n v="435"/>
    <s v="Mejoramiento integral de barrios de origen informal"/>
    <n v="47980300000"/>
    <n v="52506153429.965881"/>
  </r>
  <r>
    <n v="4"/>
    <s v="Bogotá Humana"/>
    <x v="6"/>
    <n v="118"/>
    <s v="Secretaría Distrital del Hábitat"/>
    <n v="1"/>
    <s v="Administración central"/>
    <n v="96"/>
    <s v="Sector Hábitat"/>
    <s v="Informacion validada por la entidad"/>
    <n v="169955000000"/>
    <n v="185986400797.61594"/>
    <n v="1"/>
    <s v="Una ciudad que supera la segregación y la discriminación: el ser humano en el centro de las preocupaciones del desarrollo"/>
    <n v="15"/>
    <s v="Vivienda y hábitat humanos"/>
    <n v="487"/>
    <s v="Mecanismos para la producción de suelo para Vivienda de Interés Prioritario"/>
    <n v="1464873000"/>
    <n v="1603050553.944315"/>
  </r>
  <r>
    <n v="4"/>
    <s v="Bogotá Humana"/>
    <x v="6"/>
    <n v="118"/>
    <s v="Secretaría Distrital del Hábitat"/>
    <n v="1"/>
    <s v="Administración central"/>
    <n v="96"/>
    <s v="Sector Hábitat"/>
    <s v="Informacion validada por la entidad"/>
    <n v="169955000000"/>
    <n v="185986400797.61594"/>
    <n v="1"/>
    <s v="Una ciudad que supera la segregación y la discriminación: el ser humano en el centro de las preocupaciones del desarrollo"/>
    <n v="15"/>
    <s v="Vivienda y hábitat humanos"/>
    <n v="488"/>
    <s v="Implementación de instrumentos de gestión y financiación para la producción de Vivienda de Interés Prioritario"/>
    <n v="97178867000"/>
    <n v="106345489729.16486"/>
  </r>
  <r>
    <n v="4"/>
    <s v="Bogotá Humana"/>
    <x v="6"/>
    <n v="118"/>
    <s v="Secretaría Distrital del Hábitat"/>
    <n v="1"/>
    <s v="Administración central"/>
    <n v="96"/>
    <s v="Sector Hábitat"/>
    <s v="Informacion validada por la entidad"/>
    <n v="169955000000"/>
    <n v="185986400797.61594"/>
    <n v="1"/>
    <s v="Una ciudad que supera la segregación y la discriminación: el ser humano en el centro de las preocupaciones del desarrollo"/>
    <n v="15"/>
    <s v="Vivienda y hábitat humanos"/>
    <n v="808"/>
    <s v="Formulación y seguimiento de la política y la gestión social del hábitat y vivienda"/>
    <n v="3153892000"/>
    <n v="3451390200.8437204"/>
  </r>
  <r>
    <n v="4"/>
    <s v="Bogotá Humana"/>
    <x v="6"/>
    <n v="118"/>
    <s v="Secretaría Distrital del Hábitat"/>
    <n v="1"/>
    <s v="Administración central"/>
    <n v="96"/>
    <s v="Sector Hábitat"/>
    <s v="Informacion validada por la entidad"/>
    <n v="169955000000"/>
    <n v="185986400797.61594"/>
    <n v="1"/>
    <s v="Una ciudad que supera la segregación y la discriminación: el ser humano en el centro de las preocupaciones del desarrollo"/>
    <n v="16"/>
    <s v="Revitalización del centro ampliado"/>
    <n v="804"/>
    <s v="Estructuración de proyectos de revitalización"/>
    <n v="566608000"/>
    <n v="620054617.88788545"/>
  </r>
  <r>
    <n v="4"/>
    <s v="Bogotá Humana"/>
    <x v="6"/>
    <n v="118"/>
    <s v="Secretaría Distrital del Hábitat"/>
    <n v="1"/>
    <s v="Administración central"/>
    <n v="96"/>
    <s v="Sector Hábitat"/>
    <s v="Informacion validada por la entidad"/>
    <n v="169955000000"/>
    <n v="185986400797.61594"/>
    <n v="2"/>
    <s v="Un territorio que enfrenta el cambio climático y se ordena alrededor del agua"/>
    <n v="17"/>
    <s v="Recuperación, rehabilitación y restauración de la estructura ecológica principal y de los espacios del agua"/>
    <n v="417"/>
    <s v="Control a los procesos de enajenación y arriendo de vivienda"/>
    <n v="7190094000"/>
    <n v="7868316345.247468"/>
  </r>
  <r>
    <n v="4"/>
    <s v="Bogotá Humana"/>
    <x v="6"/>
    <n v="118"/>
    <s v="Secretaría Distrital del Hábitat"/>
    <n v="1"/>
    <s v="Administración central"/>
    <n v="96"/>
    <s v="Sector Hábitat"/>
    <s v="Informacion validada por la entidad"/>
    <n v="169955000000"/>
    <n v="185986400797.61594"/>
    <n v="2"/>
    <s v="Un territorio que enfrenta el cambio climático y se ordena alrededor del agua"/>
    <n v="17"/>
    <s v="Recuperación, rehabilitación y restauración de la estructura ecológica principal y de los espacios del agua"/>
    <n v="807"/>
    <s v="Redefinición del modelo de ocupación de las franjas de transición urbano - rural"/>
    <n v="351150000"/>
    <n v="384273040.74656725"/>
  </r>
  <r>
    <n v="4"/>
    <s v="Bogotá Humana"/>
    <x v="6"/>
    <n v="118"/>
    <s v="Secretaría Distrital del Hábitat"/>
    <n v="1"/>
    <s v="Administración central"/>
    <n v="96"/>
    <s v="Sector Hábitat"/>
    <s v="Informacion validada por la entidad"/>
    <n v="169955000000"/>
    <n v="185986400797.61594"/>
    <n v="2"/>
    <s v="Un territorio que enfrenta el cambio climático y se ordena alrededor del agua"/>
    <n v="18"/>
    <s v="Estrategia territorial regional frente al cambio climático"/>
    <n v="806"/>
    <s v="Diseño e implementación de programas de construcción sostenible"/>
    <n v="3286964000"/>
    <n v="3597014526.8531957"/>
  </r>
  <r>
    <n v="4"/>
    <s v="Bogotá Humana"/>
    <x v="6"/>
    <n v="118"/>
    <s v="Secretaría Distrital del Hábitat"/>
    <n v="1"/>
    <s v="Administración central"/>
    <n v="96"/>
    <s v="Sector Hábitat"/>
    <s v="Informacion validada por la entidad"/>
    <n v="169955000000"/>
    <n v="185986400797.61594"/>
    <n v="3"/>
    <s v="Una Bogotá que defiende y fortalece lo público"/>
    <n v="26"/>
    <s v="Transparencia, probidad, lucha contra la corrupción y control social efectivo e incluyente"/>
    <n v="953"/>
    <s v="Implementación de mecanismos para una gestión transparente"/>
    <n v="249542000"/>
    <n v="273080629.74221808"/>
  </r>
  <r>
    <n v="4"/>
    <s v="Bogotá Humana"/>
    <x v="6"/>
    <n v="118"/>
    <s v="Secretaría Distrital del Hábitat"/>
    <n v="1"/>
    <s v="Administración central"/>
    <n v="96"/>
    <s v="Sector Hábitat"/>
    <s v="Informacion validada por la entidad"/>
    <n v="169955000000"/>
    <n v="185986400797.61594"/>
    <n v="3"/>
    <s v="Una Bogotá que defiende y fortalece lo público"/>
    <n v="31"/>
    <s v="Fortalecimiento de la función administrativa y desarrollo institucional"/>
    <n v="418"/>
    <s v="Fortalecimiento de la gestión pública"/>
    <n v="5349846000"/>
    <n v="5854482671.068944"/>
  </r>
  <r>
    <n v="4"/>
    <s v="Bogotá Humana"/>
    <x v="6"/>
    <n v="118"/>
    <s v="Secretaría Distrital del Hábitat"/>
    <n v="1"/>
    <s v="Administración central"/>
    <n v="96"/>
    <s v="Sector Hábitat"/>
    <s v="Informacion validada por la entidad"/>
    <n v="169955000000"/>
    <n v="185986400797.61594"/>
    <n v="3"/>
    <s v="Una Bogotá que defiende y fortalece lo público"/>
    <n v="31"/>
    <s v="Fortalecimiento de la función administrativa y desarrollo institucional"/>
    <n v="491"/>
    <s v="Implementación de estrategias de comunicación social y transparente"/>
    <n v="894660000"/>
    <n v="979050886.04392385"/>
  </r>
  <r>
    <n v="4"/>
    <s v="Bogotá Humana"/>
    <x v="6"/>
    <n v="118"/>
    <s v="Secretaría Distrital del Hábitat"/>
    <n v="1"/>
    <s v="Administración central"/>
    <n v="96"/>
    <s v="Sector Hábitat"/>
    <s v="Informacion validada por la entidad"/>
    <n v="169955000000"/>
    <n v="185986400797.61594"/>
    <n v="3"/>
    <s v="Una Bogotá que defiende y fortalece lo público"/>
    <n v="31"/>
    <s v="Fortalecimiento de la función administrativa y desarrollo institucional"/>
    <n v="800"/>
    <s v="Apoyo al proceso de producción de Vivienda de Interés Prioritario"/>
    <n v="1020100000"/>
    <n v="1116323305.8965492"/>
  </r>
  <r>
    <n v="4"/>
    <s v="Bogotá Humana"/>
    <x v="6"/>
    <n v="119"/>
    <s v="Secretaría Distrital de Cultura, Recreación y Deporte"/>
    <n v="1"/>
    <s v="Administración central"/>
    <n v="93"/>
    <s v="Sector Cultura, recreación y deporte"/>
    <s v="Informacion validada por la entidad"/>
    <n v="54505861000"/>
    <n v="59647253153.865105"/>
    <n v="1"/>
    <s v="Una ciudad que supera la segregación y la discriminación: el ser humano en el centro de las preocupaciones del desarrollo"/>
    <n v="1"/>
    <s v="Garantía del desarrollo integral de la primera infancia"/>
    <n v="926"/>
    <s v="Libertades y derechos culturales y deportivos para la Primera Infancia y la familia"/>
    <n v="291508000"/>
    <n v="319005170.33162558"/>
  </r>
  <r>
    <n v="4"/>
    <s v="Bogotá Humana"/>
    <x v="6"/>
    <n v="119"/>
    <s v="Secretaría Distrital de Cultura, Recreación y Deporte"/>
    <n v="1"/>
    <s v="Administración central"/>
    <n v="93"/>
    <s v="Sector Cultura, recreación y deporte"/>
    <s v="Informacion validada por la entidad"/>
    <n v="54505861000"/>
    <n v="59647253153.865105"/>
    <n v="1"/>
    <s v="Una ciudad que supera la segregación y la discriminación: el ser humano en el centro de las preocupaciones del desarrollo"/>
    <n v="5"/>
    <s v="Lucha contra distintos tipos de discriminación y violencias por condición, situación, identidad, diferencia, diversidad o etapa del ciclo vital"/>
    <n v="779"/>
    <s v="Bogotá reconoce y apropia la diversidad y la interculturalidad"/>
    <n v="1745390000"/>
    <n v="1910027972.6289363"/>
  </r>
  <r>
    <n v="4"/>
    <s v="Bogotá Humana"/>
    <x v="6"/>
    <n v="119"/>
    <s v="Secretaría Distrital de Cultura, Recreación y Deporte"/>
    <n v="1"/>
    <s v="Administración central"/>
    <n v="93"/>
    <s v="Sector Cultura, recreación y deporte"/>
    <s v="Informacion validada por la entidad"/>
    <n v="54505861000"/>
    <n v="59647253153.865105"/>
    <n v="1"/>
    <s v="Una ciudad que supera la segregación y la discriminación: el ser humano en el centro de las preocupaciones del desarrollo"/>
    <n v="8"/>
    <s v="Ejercicio de las libertades culturales y deportivas"/>
    <n v="209"/>
    <s v="Comunicación e información del sector cultura, recreación y deporte de Bogotá"/>
    <n v="632433000"/>
    <n v="692088714.16338825"/>
  </r>
  <r>
    <n v="4"/>
    <s v="Bogotá Humana"/>
    <x v="6"/>
    <n v="119"/>
    <s v="Secretaría Distrital de Cultura, Recreación y Deporte"/>
    <n v="1"/>
    <s v="Administración central"/>
    <n v="93"/>
    <s v="Sector Cultura, recreación y deporte"/>
    <s v="Informacion validada por la entidad"/>
    <n v="54505861000"/>
    <n v="59647253153.865105"/>
    <n v="1"/>
    <s v="Una ciudad que supera la segregación y la discriminación: el ser humano en el centro de las preocupaciones del desarrollo"/>
    <n v="8"/>
    <s v="Ejercicio de las libertades culturales y deportivas"/>
    <n v="763"/>
    <s v="Gestión cultural local"/>
    <n v="4927458000"/>
    <n v="5392251940.2278194"/>
  </r>
  <r>
    <n v="4"/>
    <s v="Bogotá Humana"/>
    <x v="6"/>
    <n v="119"/>
    <s v="Secretaría Distrital de Cultura, Recreación y Deporte"/>
    <n v="1"/>
    <s v="Administración central"/>
    <n v="93"/>
    <s v="Sector Cultura, recreación y deporte"/>
    <s v="Informacion validada por la entidad"/>
    <n v="54505861000"/>
    <n v="59647253153.865105"/>
    <n v="1"/>
    <s v="Una ciudad que supera la segregación y la discriminación: el ser humano en el centro de las preocupaciones del desarrollo"/>
    <n v="8"/>
    <s v="Ejercicio de las libertades culturales y deportivas"/>
    <n v="767"/>
    <s v="Fortalecimiento de la red de bibliotecas y fomento o valoración a la lectura"/>
    <n v="20007442000"/>
    <n v="21894690516.590008"/>
  </r>
  <r>
    <n v="4"/>
    <s v="Bogotá Humana"/>
    <x v="6"/>
    <n v="119"/>
    <s v="Secretaría Distrital de Cultura, Recreación y Deporte"/>
    <n v="1"/>
    <s v="Administración central"/>
    <n v="93"/>
    <s v="Sector Cultura, recreación y deporte"/>
    <s v="Informacion validada por la entidad"/>
    <n v="54505861000"/>
    <n v="59647253153.865105"/>
    <n v="1"/>
    <s v="Una ciudad que supera la segregación y la discriminación: el ser humano en el centro de las preocupaciones del desarrollo"/>
    <n v="8"/>
    <s v="Ejercicio de las libertades culturales y deportivas"/>
    <n v="771"/>
    <s v="La recreación, el deporte y la actividad física incluyente, equitativa y no segregada."/>
    <n v="150000000"/>
    <n v="164149098.99468911"/>
  </r>
  <r>
    <n v="4"/>
    <s v="Bogotá Humana"/>
    <x v="6"/>
    <n v="119"/>
    <s v="Secretaría Distrital de Cultura, Recreación y Deporte"/>
    <n v="1"/>
    <s v="Administración central"/>
    <n v="93"/>
    <s v="Sector Cultura, recreación y deporte"/>
    <s v="Informacion validada por la entidad"/>
    <n v="54505861000"/>
    <n v="59647253153.865105"/>
    <n v="1"/>
    <s v="Una ciudad que supera la segregación y la discriminación: el ser humano en el centro de las preocupaciones del desarrollo"/>
    <n v="8"/>
    <s v="Ejercicio de las libertades culturales y deportivas"/>
    <n v="773"/>
    <s v="Oportunidades para el ejercicio de los derechos culturales"/>
    <n v="2964945000"/>
    <n v="3244620335.4587235"/>
  </r>
  <r>
    <n v="4"/>
    <s v="Bogotá Humana"/>
    <x v="6"/>
    <n v="119"/>
    <s v="Secretaría Distrital de Cultura, Recreación y Deporte"/>
    <n v="1"/>
    <s v="Administración central"/>
    <n v="93"/>
    <s v="Sector Cultura, recreación y deporte"/>
    <s v="Informacion validada por la entidad"/>
    <n v="54505861000"/>
    <n v="59647253153.865105"/>
    <n v="1"/>
    <s v="Una ciudad que supera la segregación y la discriminación: el ser humano en el centro de las preocupaciones del desarrollo"/>
    <n v="8"/>
    <s v="Ejercicio de las libertades culturales y deportivas"/>
    <n v="782"/>
    <s v="Territorios culturales y revitalizados / Equipamientos y corredores culturales"/>
    <n v="16610286000"/>
    <n v="18177089872.960659"/>
  </r>
  <r>
    <n v="4"/>
    <s v="Bogotá Humana"/>
    <x v="6"/>
    <n v="119"/>
    <s v="Secretaría Distrital de Cultura, Recreación y Deporte"/>
    <n v="1"/>
    <s v="Administración central"/>
    <n v="93"/>
    <s v="Sector Cultura, recreación y deporte"/>
    <s v="Informacion validada por la entidad"/>
    <n v="54505861000"/>
    <n v="59647253153.865105"/>
    <n v="1"/>
    <s v="Una ciudad que supera la segregación y la discriminación: el ser humano en el centro de las preocupaciones del desarrollo"/>
    <n v="8"/>
    <s v="Ejercicio de las libertades culturales y deportivas"/>
    <n v="922"/>
    <s v="Ciudadanías juveniles"/>
    <n v="900000000"/>
    <n v="984894593.96813476"/>
  </r>
  <r>
    <n v="4"/>
    <s v="Bogotá Humana"/>
    <x v="6"/>
    <n v="119"/>
    <s v="Secretaría Distrital de Cultura, Recreación y Deporte"/>
    <n v="1"/>
    <s v="Administración central"/>
    <n v="93"/>
    <s v="Sector Cultura, recreación y deporte"/>
    <s v="Informacion validada por la entidad"/>
    <n v="54505861000"/>
    <n v="59647253153.865105"/>
    <n v="3"/>
    <s v="Una Bogotá que defiende y fortalece lo público"/>
    <n v="24"/>
    <s v="Bogotá Humana: participa y decide"/>
    <n v="720"/>
    <s v="Transformaciones culturales hacia una nueva ciudadanía"/>
    <n v="1385701000"/>
    <n v="1516410470.8402648"/>
  </r>
  <r>
    <n v="4"/>
    <s v="Bogotá Humana"/>
    <x v="6"/>
    <n v="119"/>
    <s v="Secretaría Distrital de Cultura, Recreación y Deporte"/>
    <n v="1"/>
    <s v="Administración central"/>
    <n v="93"/>
    <s v="Sector Cultura, recreación y deporte"/>
    <s v="Informacion validada por la entidad"/>
    <n v="54505861000"/>
    <n v="59647253153.865105"/>
    <n v="3"/>
    <s v="Una Bogotá que defiende y fortalece lo público"/>
    <n v="24"/>
    <s v="Bogotá Humana: participa y decide"/>
    <n v="755"/>
    <s v="Formalización y fortalecimiento de las entidades sin ánimo de lucro con fines culturales, recreativos y deportivos del Distrito Capital"/>
    <n v="131536000"/>
    <n v="143943439.23576954"/>
  </r>
  <r>
    <n v="4"/>
    <s v="Bogotá Humana"/>
    <x v="6"/>
    <n v="119"/>
    <s v="Secretaría Distrital de Cultura, Recreación y Deporte"/>
    <n v="1"/>
    <s v="Administración central"/>
    <n v="93"/>
    <s v="Sector Cultura, recreación y deporte"/>
    <s v="Informacion validada por la entidad"/>
    <n v="54505861000"/>
    <n v="59647253153.865105"/>
    <n v="3"/>
    <s v="Una Bogotá que defiende y fortalece lo público"/>
    <n v="24"/>
    <s v="Bogotá Humana: participa y decide"/>
    <n v="778"/>
    <s v="Participación cultural y deportiva incidente y decisoria"/>
    <n v="364150000"/>
    <n v="398499295.99277365"/>
  </r>
  <r>
    <n v="4"/>
    <s v="Bogotá Humana"/>
    <x v="6"/>
    <n v="119"/>
    <s v="Secretaría Distrital de Cultura, Recreación y Deporte"/>
    <n v="1"/>
    <s v="Administración central"/>
    <n v="93"/>
    <s v="Sector Cultura, recreación y deporte"/>
    <s v="Informacion validada por la entidad"/>
    <n v="54505861000"/>
    <n v="59647253153.865105"/>
    <n v="3"/>
    <s v="Una Bogotá que defiende y fortalece lo público"/>
    <n v="24"/>
    <s v="Bogotá Humana: participa y decide"/>
    <n v="786"/>
    <s v="Construcción de conocimiento para la participación ciudadana"/>
    <n v="1302218000"/>
    <n v="1425052742.6311073"/>
  </r>
  <r>
    <n v="4"/>
    <s v="Bogotá Humana"/>
    <x v="6"/>
    <n v="119"/>
    <s v="Secretaría Distrital de Cultura, Recreación y Deporte"/>
    <n v="1"/>
    <s v="Administración central"/>
    <n v="93"/>
    <s v="Sector Cultura, recreación y deporte"/>
    <s v="Informacion validada por la entidad"/>
    <n v="54505861000"/>
    <n v="59647253153.865105"/>
    <n v="3"/>
    <s v="Una Bogotá que defiende y fortalece lo público"/>
    <n v="26"/>
    <s v="Transparencia, probidad, lucha contra la corrupción y control social efectivo e incluyente"/>
    <n v="945"/>
    <s v="Fortalecimiento de la transparencia, la probidad y el control social en la gestión de la cultura, la recreación, el deporte y la actividad física."/>
    <n v="196216000"/>
    <n v="214724530.72227946"/>
  </r>
  <r>
    <n v="4"/>
    <s v="Bogotá Humana"/>
    <x v="6"/>
    <n v="119"/>
    <s v="Secretaría Distrital de Cultura, Recreación y Deporte"/>
    <n v="1"/>
    <s v="Administración central"/>
    <n v="93"/>
    <s v="Sector Cultura, recreación y deporte"/>
    <s v="Informacion validada por la entidad"/>
    <n v="54505861000"/>
    <n v="59647253153.865105"/>
    <n v="3"/>
    <s v="Una Bogotá que defiende y fortalece lo público"/>
    <n v="31"/>
    <s v="Fortalecimiento de la función administrativa y desarrollo institucional"/>
    <n v="791"/>
    <s v="Fortalecimiento sectorial e institucional para la cultura, la recreación y el deporte"/>
    <n v="2896578000"/>
    <n v="3169804459.1189241"/>
  </r>
  <r>
    <n v="4"/>
    <s v="Bogotá Humana"/>
    <x v="6"/>
    <n v="120"/>
    <s v="Secretaría Distrital de Planeación"/>
    <n v="1"/>
    <s v="Administración central"/>
    <n v="88"/>
    <s v="Sector Planeación"/>
    <s v="Informacion validada por la entidad"/>
    <n v="15343797000"/>
    <n v="16791136351.382761"/>
    <n v="1"/>
    <s v="Una ciudad que supera la segregación y la discriminación: el ser humano en el centro de las preocupaciones del desarrollo"/>
    <n v="5"/>
    <s v="Lucha contra distintos tipos de discriminación y violencias por condición, situación, identidad, diferencia, diversidad o etapa del ciclo vital"/>
    <n v="717"/>
    <s v="Coordinación de la Política pública de garantía de derechos de las personas lesbianas, gays, transgeneristas, y otras identidades de género y orientaciones sexuales"/>
    <n v="263465000"/>
    <n v="288316949.11090517"/>
  </r>
  <r>
    <n v="4"/>
    <s v="Bogotá Humana"/>
    <x v="6"/>
    <n v="120"/>
    <s v="Secretaría Distrital de Planeación"/>
    <n v="1"/>
    <s v="Administración central"/>
    <n v="88"/>
    <s v="Sector Planeación"/>
    <s v="Informacion validada por la entidad"/>
    <n v="15343797000"/>
    <n v="16791136351.382761"/>
    <n v="1"/>
    <s v="Una ciudad que supera la segregación y la discriminación: el ser humano en el centro de las preocupaciones del desarrollo"/>
    <n v="5"/>
    <s v="Lucha contra distintos tipos de discriminación y violencias por condición, situación, identidad, diferencia, diversidad o etapa del ciclo vital"/>
    <n v="797"/>
    <s v="Generación de procesos de seguimiento y evaluación de las políticas poblacionales con el fin de producir información estratégica para la formulación y el diseño de acciones que contribuyan a superar la segregación social y la discriminación"/>
    <n v="270000000"/>
    <n v="295468378.19044042"/>
  </r>
  <r>
    <n v="4"/>
    <s v="Bogotá Humana"/>
    <x v="6"/>
    <n v="120"/>
    <s v="Secretaría Distrital de Planeación"/>
    <n v="1"/>
    <s v="Administración central"/>
    <n v="88"/>
    <s v="Sector Planeación"/>
    <s v="Informacion validada por la entidad"/>
    <n v="15343797000"/>
    <n v="16791136351.382761"/>
    <n v="1"/>
    <s v="Una ciudad que supera la segregación y la discriminación: el ser humano en el centro de las preocupaciones del desarrollo"/>
    <n v="11"/>
    <s v="Ciencia, tecnología e innovación para avanzar en el desarrollo de la ciudad"/>
    <n v="798"/>
    <s v="Evaluación y seguimiento de políticas públicas sectoriales para identificar y promover la innovación social en la gestión de lo público"/>
    <n v="350000000"/>
    <n v="383014564.32094127"/>
  </r>
  <r>
    <n v="4"/>
    <s v="Bogotá Humana"/>
    <x v="6"/>
    <n v="120"/>
    <s v="Secretaría Distrital de Planeación"/>
    <n v="1"/>
    <s v="Administración central"/>
    <n v="88"/>
    <s v="Sector Planeación"/>
    <s v="Informacion validada por la entidad"/>
    <n v="15343797000"/>
    <n v="16791136351.382761"/>
    <n v="1"/>
    <s v="Una ciudad que supera la segregación y la discriminación: el ser humano en el centro de las preocupaciones del desarrollo"/>
    <n v="15"/>
    <s v="Vivienda y hábitat humanos"/>
    <n v="796"/>
    <s v="Estudios y modelaciones económicas para la estructuración de proyectos urbanos"/>
    <n v="300000000"/>
    <n v="328298197.98937821"/>
  </r>
  <r>
    <n v="4"/>
    <s v="Bogotá Humana"/>
    <x v="6"/>
    <n v="120"/>
    <s v="Secretaría Distrital de Planeación"/>
    <n v="1"/>
    <s v="Administración central"/>
    <n v="88"/>
    <s v="Sector Planeación"/>
    <s v="Informacion validada por la entidad"/>
    <n v="15343797000"/>
    <n v="16791136351.382761"/>
    <n v="1"/>
    <s v="Una ciudad que supera la segregación y la discriminación: el ser humano en el centro de las preocupaciones del desarrollo"/>
    <n v="15"/>
    <s v="Vivienda y hábitat humanos"/>
    <n v="802"/>
    <s v="Planificación urbanística e instrumentos de gestión territorial para contribuir en la reducción de la segregación socio-espacial en Bogotá D.C."/>
    <n v="1611700000"/>
    <n v="1763727352.3316031"/>
  </r>
  <r>
    <n v="4"/>
    <s v="Bogotá Humana"/>
    <x v="6"/>
    <n v="120"/>
    <s v="Secretaría Distrital de Planeación"/>
    <n v="1"/>
    <s v="Administración central"/>
    <n v="88"/>
    <s v="Sector Planeación"/>
    <s v="Informacion validada por la entidad"/>
    <n v="15343797000"/>
    <n v="16791136351.382761"/>
    <n v="1"/>
    <s v="Una ciudad que supera la segregación y la discriminación: el ser humano en el centro de las preocupaciones del desarrollo"/>
    <n v="16"/>
    <s v="Revitalización del centro ampliado"/>
    <n v="805"/>
    <s v="Formulación de las intervenciones urbanas para la organización sostenible del territorio"/>
    <n v="300000000"/>
    <n v="328298197.98937821"/>
  </r>
  <r>
    <n v="4"/>
    <s v="Bogotá Humana"/>
    <x v="6"/>
    <n v="120"/>
    <s v="Secretaría Distrital de Planeación"/>
    <n v="1"/>
    <s v="Administración central"/>
    <n v="88"/>
    <s v="Sector Planeación"/>
    <s v="Informacion validada por la entidad"/>
    <n v="15343797000"/>
    <n v="16791136351.382761"/>
    <n v="2"/>
    <s v="Un territorio que enfrenta el cambio climático y se ordena alrededor del agua"/>
    <n v="18"/>
    <s v="Estrategia territorial regional frente al cambio climático"/>
    <n v="803"/>
    <s v="Planificación urbanística e instrumentos de gestión territorial para contribuir en la adaptación al cambio climático en Bogotá D.C."/>
    <n v="4623000000"/>
    <n v="5059075231.0163193"/>
  </r>
  <r>
    <n v="4"/>
    <s v="Bogotá Humana"/>
    <x v="6"/>
    <n v="120"/>
    <s v="Secretaría Distrital de Planeación"/>
    <n v="1"/>
    <s v="Administración central"/>
    <n v="88"/>
    <s v="Sector Planeación"/>
    <s v="Informacion validada por la entidad"/>
    <n v="15343797000"/>
    <n v="16791136351.382761"/>
    <n v="2"/>
    <s v="Un territorio que enfrenta el cambio climático y se ordena alrededor del agua"/>
    <n v="23"/>
    <s v="Bogotá, territorio en la región"/>
    <n v="799"/>
    <s v="Fortalecimiento institucional para la integración regional"/>
    <n v="256400000"/>
    <n v="280585526.54825526"/>
  </r>
  <r>
    <n v="4"/>
    <s v="Bogotá Humana"/>
    <x v="6"/>
    <n v="120"/>
    <s v="Secretaría Distrital de Planeación"/>
    <n v="1"/>
    <s v="Administración central"/>
    <n v="88"/>
    <s v="Sector Planeación"/>
    <s v="Informacion validada por la entidad"/>
    <n v="15343797000"/>
    <n v="16791136351.382761"/>
    <n v="3"/>
    <s v="Una Bogotá que defiende y fortalece lo público"/>
    <n v="24"/>
    <s v="Bogotá Humana: participa y decide"/>
    <n v="304"/>
    <s v="Implementación del Sistema Distrital de Planeación"/>
    <n v="660000000"/>
    <n v="722256035.57663214"/>
  </r>
  <r>
    <n v="4"/>
    <s v="Bogotá Humana"/>
    <x v="6"/>
    <n v="120"/>
    <s v="Secretaría Distrital de Planeación"/>
    <n v="1"/>
    <s v="Administración central"/>
    <n v="88"/>
    <s v="Sector Planeación"/>
    <s v="Informacion validada por la entidad"/>
    <n v="15343797000"/>
    <n v="16791136351.382761"/>
    <n v="3"/>
    <s v="Una Bogotá que defiende y fortalece lo público"/>
    <n v="31"/>
    <s v="Fortalecimiento de la función administrativa y desarrollo institucional"/>
    <n v="311"/>
    <s v="Calidad y fortalecimiento institucional"/>
    <n v="1446000000"/>
    <n v="1582397314.3088031"/>
  </r>
  <r>
    <n v="4"/>
    <s v="Bogotá Humana"/>
    <x v="6"/>
    <n v="120"/>
    <s v="Secretaría Distrital de Planeación"/>
    <n v="1"/>
    <s v="Administración central"/>
    <n v="88"/>
    <s v="Sector Planeación"/>
    <s v="Informacion validada por la entidad"/>
    <n v="15343797000"/>
    <n v="16791136351.382761"/>
    <n v="3"/>
    <s v="Una Bogotá que defiende y fortalece lo público"/>
    <n v="31"/>
    <s v="Fortalecimiento de la función administrativa y desarrollo institucional"/>
    <n v="535"/>
    <s v="Consolidación de la información estratégica e integral para la planeación del Distrito"/>
    <n v="5263232000"/>
    <n v="5759698604.000104"/>
  </r>
  <r>
    <n v="4"/>
    <s v="Bogotá Humana"/>
    <x v="6"/>
    <n v="121"/>
    <s v="Secretaría Distrital de la Mujer"/>
    <n v="1"/>
    <s v="Administración central"/>
    <n v="100"/>
    <s v="Sector Mujeres"/>
    <s v="Informacion validada por la entidad"/>
    <n v="25769200000"/>
    <n v="28199939745.426285"/>
    <n v="1"/>
    <s v="Una ciudad que supera la segregación y la discriminación: el ser humano en el centro de las preocupaciones del desarrollo"/>
    <n v="4"/>
    <s v="Bogotá Humana con igualdad de oportunidades y equidad de género para las mujeres"/>
    <n v="931"/>
    <s v="Litigio y justicia integral para las mujeres"/>
    <n v="8500000000"/>
    <n v="9301782276.3657169"/>
  </r>
  <r>
    <n v="4"/>
    <s v="Bogotá Humana"/>
    <x v="6"/>
    <n v="121"/>
    <s v="Secretaría Distrital de la Mujer"/>
    <n v="1"/>
    <s v="Administración central"/>
    <n v="100"/>
    <s v="Sector Mujeres"/>
    <s v="Informacion validada por la entidad"/>
    <n v="25769200000"/>
    <n v="28199939745.426285"/>
    <n v="1"/>
    <s v="Una ciudad que supera la segregación y la discriminación: el ser humano en el centro de las preocupaciones del desarrollo"/>
    <n v="4"/>
    <s v="Bogotá Humana con igualdad de oportunidades y equidad de género para las mujeres"/>
    <n v="932"/>
    <s v="Gestión estratégica del conocimiento de la Política pública de mujeres y equidad de género en el Distrito Capital"/>
    <n v="1200000000"/>
    <n v="1313192791.9575129"/>
  </r>
  <r>
    <n v="4"/>
    <s v="Bogotá Humana"/>
    <x v="6"/>
    <n v="121"/>
    <s v="Secretaría Distrital de la Mujer"/>
    <n v="1"/>
    <s v="Administración central"/>
    <n v="100"/>
    <s v="Sector Mujeres"/>
    <s v="Informacion validada por la entidad"/>
    <n v="25769200000"/>
    <n v="28199939745.426285"/>
    <n v="1"/>
    <s v="Una ciudad que supera la segregación y la discriminación: el ser humano en el centro de las preocupaciones del desarrollo"/>
    <n v="4"/>
    <s v="Bogotá Humana con igualdad de oportunidades y equidad de género para las mujeres"/>
    <n v="933"/>
    <s v="Calidad y fortalecimiento institucional"/>
    <n v="700000000"/>
    <n v="766029128.64188254"/>
  </r>
  <r>
    <n v="4"/>
    <s v="Bogotá Humana"/>
    <x v="6"/>
    <n v="121"/>
    <s v="Secretaría Distrital de la Mujer"/>
    <n v="1"/>
    <s v="Administración central"/>
    <n v="100"/>
    <s v="Sector Mujeres"/>
    <s v="Informacion validada por la entidad"/>
    <n v="25769200000"/>
    <n v="28199939745.426285"/>
    <n v="1"/>
    <s v="Una ciudad que supera la segregación y la discriminación: el ser humano en el centro de las preocupaciones del desarrollo"/>
    <n v="4"/>
    <s v="Bogotá Humana con igualdad de oportunidades y equidad de género para las mujeres"/>
    <n v="934"/>
    <s v="20 Casas de igualdad de oportunidades para el ejercicio de derechos de las mujeres en el D.C."/>
    <n v="8200000000"/>
    <n v="8973484078.376339"/>
  </r>
  <r>
    <n v="4"/>
    <s v="Bogotá Humana"/>
    <x v="6"/>
    <n v="121"/>
    <s v="Secretaría Distrital de la Mujer"/>
    <n v="1"/>
    <s v="Administración central"/>
    <n v="100"/>
    <s v="Sector Mujeres"/>
    <s v="Informacion validada por la entidad"/>
    <n v="25769200000"/>
    <n v="28199939745.426285"/>
    <n v="1"/>
    <s v="Una ciudad que supera la segregación y la discriminación: el ser humano en el centro de las preocupaciones del desarrollo"/>
    <n v="4"/>
    <s v="Bogotá Humana con igualdad de oportunidades y equidad de género para las mujeres"/>
    <n v="966"/>
    <s v="Acciones para la implementación y seguimiento de la Política de mujeres y equidad de género en el Distrito Capital"/>
    <n v="1619200000"/>
    <n v="1771934807.2813375"/>
  </r>
  <r>
    <n v="4"/>
    <s v="Bogotá Humana"/>
    <x v="6"/>
    <n v="121"/>
    <s v="Secretaría Distrital de la Mujer"/>
    <n v="1"/>
    <s v="Administración central"/>
    <n v="100"/>
    <s v="Sector Mujeres"/>
    <s v="Informacion validada por la entidad"/>
    <n v="25769200000"/>
    <n v="28199939745.426285"/>
    <n v="1"/>
    <s v="Una ciudad que supera la segregación y la discriminación: el ser humano en el centro de las preocupaciones del desarrollo"/>
    <n v="4"/>
    <s v="Bogotá Humana con igualdad de oportunidades y equidad de género para las mujeres"/>
    <n v="973"/>
    <s v="Acciones con enfoque diferencial para el reconocimiento de la diversidad de las mujeres"/>
    <n v="2000000000"/>
    <n v="2188654653.2625217"/>
  </r>
  <r>
    <n v="4"/>
    <s v="Bogotá Humana"/>
    <x v="6"/>
    <n v="121"/>
    <s v="Secretaría Distrital de la Mujer"/>
    <n v="1"/>
    <s v="Administración central"/>
    <n v="100"/>
    <s v="Sector Mujeres"/>
    <s v="Informacion validada por la entidad"/>
    <n v="25769200000"/>
    <n v="28199939745.426285"/>
    <n v="1"/>
    <s v="Una ciudad que supera la segregación y la discriminación: el ser humano en el centro de las preocupaciones del desarrollo"/>
    <n v="5"/>
    <s v="Lucha contra distintos tipos de discriminación y violencias por condición, situación, identidad, diferencia, diversidad o etapa del ciclo vital"/>
    <n v="972"/>
    <s v="Implementación y seguimiento al modelo distrital de abordaje integral a las mujeres en ejercicio de la Prostitución"/>
    <n v="3500000000"/>
    <n v="3830145643.2094126"/>
  </r>
  <r>
    <n v="4"/>
    <s v="Bogotá Humana"/>
    <x v="6"/>
    <n v="121"/>
    <s v="Secretaría Distrital de la Mujer"/>
    <n v="1"/>
    <s v="Administración central"/>
    <n v="100"/>
    <s v="Sector Mujeres"/>
    <s v="Informacion validada por la entidad"/>
    <n v="25769200000"/>
    <n v="28199939745.426285"/>
    <n v="3"/>
    <s v="Una Bogotá que defiende y fortalece lo público"/>
    <n v="26"/>
    <s v="Transparencia, probidad, lucha contra la corrupción y control social efectivo e incluyente"/>
    <n v="935"/>
    <s v="Gobierno, transparencia y probidad"/>
    <n v="50000000"/>
    <n v="54716366.331563041"/>
  </r>
  <r>
    <n v="4"/>
    <s v="Bogotá Humana"/>
    <x v="6"/>
    <n v="122"/>
    <s v="Secretaría Distrital de Integración Social"/>
    <n v="1"/>
    <s v="Administración central"/>
    <n v="92"/>
    <s v="Sector Integración social"/>
    <s v="Informacion validada por la entidad"/>
    <n v="1085099542000"/>
    <n v="1187454080925.6655"/>
    <n v="1"/>
    <s v="Una ciudad que supera la segregación y la discriminación: el ser humano en el centro de las preocupaciones del desarrollo"/>
    <n v="1"/>
    <s v="Garantía del desarrollo integral de la primera infancia"/>
    <n v="735"/>
    <s v="Desarrollo integral de la primera infancia en Bogotá"/>
    <n v="304980135000"/>
    <n v="333748095810.19098"/>
  </r>
  <r>
    <n v="4"/>
    <s v="Bogotá Humana"/>
    <x v="6"/>
    <n v="122"/>
    <s v="Secretaría Distrital de Integración Social"/>
    <n v="1"/>
    <s v="Administración central"/>
    <n v="92"/>
    <s v="Sector Integración social"/>
    <s v="Informacion validada por la entidad"/>
    <n v="1085099542000"/>
    <n v="1187454080925.6655"/>
    <n v="1"/>
    <s v="Una ciudad que supera la segregación y la discriminación: el ser humano en el centro de las preocupaciones del desarrollo"/>
    <n v="1"/>
    <s v="Garantía del desarrollo integral de la primera infancia"/>
    <n v="739"/>
    <s v="Construcciones dignas adecuadas y seguras"/>
    <n v="39931101000"/>
    <n v="43697695006.772865"/>
  </r>
  <r>
    <n v="4"/>
    <s v="Bogotá Humana"/>
    <x v="6"/>
    <n v="122"/>
    <s v="Secretaría Distrital de Integración Social"/>
    <n v="1"/>
    <s v="Administración central"/>
    <n v="92"/>
    <s v="Sector Integración social"/>
    <s v="Informacion validada por la entidad"/>
    <n v="1085099542000"/>
    <n v="1187454080925.6655"/>
    <n v="1"/>
    <s v="Una ciudad que supera la segregación y la discriminación: el ser humano en el centro de las preocupaciones del desarrollo"/>
    <n v="5"/>
    <s v="Lucha contra distintos tipos de discriminación y violencias por condición, situación, identidad, diferencia, diversidad o etapa del ciclo vital"/>
    <n v="721"/>
    <s v="Atención integral a personas con discapacidad, familias y cuidadores: cerrando brechas"/>
    <n v="38843592000"/>
    <n v="42507604190.115425"/>
  </r>
  <r>
    <n v="4"/>
    <s v="Bogotá Humana"/>
    <x v="6"/>
    <n v="122"/>
    <s v="Secretaría Distrital de Integración Social"/>
    <n v="1"/>
    <s v="Administración central"/>
    <n v="92"/>
    <s v="Sector Integración social"/>
    <s v="Informacion validada por la entidad"/>
    <n v="1085099542000"/>
    <n v="1187454080925.6655"/>
    <n v="1"/>
    <s v="Una ciudad que supera la segregación y la discriminación: el ser humano en el centro de las preocupaciones del desarrollo"/>
    <n v="5"/>
    <s v="Lucha contra distintos tipos de discriminación y violencias por condición, situación, identidad, diferencia, diversidad o etapa del ciclo vital"/>
    <n v="742"/>
    <s v="Atención integral para personas mayores: disminuyendo la discriminación y la segregación socioeconómica"/>
    <n v="115389247000"/>
    <n v="126273606191.50423"/>
  </r>
  <r>
    <n v="4"/>
    <s v="Bogotá Humana"/>
    <x v="6"/>
    <n v="122"/>
    <s v="Secretaría Distrital de Integración Social"/>
    <n v="1"/>
    <s v="Administración central"/>
    <n v="92"/>
    <s v="Sector Integración social"/>
    <s v="Informacion validada por la entidad"/>
    <n v="1085099542000"/>
    <n v="1187454080925.6655"/>
    <n v="1"/>
    <s v="Una ciudad que supera la segregación y la discriminación: el ser humano en el centro de las preocupaciones del desarrollo"/>
    <n v="5"/>
    <s v="Lucha contra distintos tipos de discriminación y violencias por condición, situación, identidad, diferencia, diversidad o etapa del ciclo vital"/>
    <n v="743"/>
    <s v="Generación de capacidades para el desarrollo de personas en prostitución o habitantes de calle"/>
    <n v="25650000000"/>
    <n v="28069495928.091839"/>
  </r>
  <r>
    <n v="4"/>
    <s v="Bogotá Humana"/>
    <x v="6"/>
    <n v="122"/>
    <s v="Secretaría Distrital de Integración Social"/>
    <n v="1"/>
    <s v="Administración central"/>
    <n v="92"/>
    <s v="Sector Integración social"/>
    <s v="Informacion validada por la entidad"/>
    <n v="1085099542000"/>
    <n v="1187454080925.6655"/>
    <n v="1"/>
    <s v="Una ciudad que supera la segregación y la discriminación: el ser humano en el centro de las preocupaciones del desarrollo"/>
    <n v="5"/>
    <s v="Lucha contra distintos tipos de discriminación y violencias por condición, situación, identidad, diferencia, diversidad o etapa del ciclo vital"/>
    <n v="749"/>
    <s v="Promoción del ejercicio y goce de los derechos de personas LGBTI"/>
    <n v="2569865000"/>
    <n v="2812273495.2532449"/>
  </r>
  <r>
    <n v="4"/>
    <s v="Bogotá Humana"/>
    <x v="6"/>
    <n v="122"/>
    <s v="Secretaría Distrital de Integración Social"/>
    <n v="1"/>
    <s v="Administración central"/>
    <n v="92"/>
    <s v="Sector Integración social"/>
    <s v="Informacion validada por la entidad"/>
    <n v="1085099542000"/>
    <n v="1187454080925.6655"/>
    <n v="1"/>
    <s v="Una ciudad que supera la segregación y la discriminación: el ser humano en el centro de las preocupaciones del desarrollo"/>
    <n v="5"/>
    <s v="Lucha contra distintos tipos de discriminación y violencias por condición, situación, identidad, diferencia, diversidad o etapa del ciclo vital"/>
    <n v="760"/>
    <s v="Protección integral y desarrollo de capacidades de niños, niñas y adolescentes"/>
    <n v="32711717000"/>
    <n v="35797325814.128365"/>
  </r>
  <r>
    <n v="4"/>
    <s v="Bogotá Humana"/>
    <x v="6"/>
    <n v="122"/>
    <s v="Secretaría Distrital de Integración Social"/>
    <n v="1"/>
    <s v="Administración central"/>
    <n v="92"/>
    <s v="Sector Integración social"/>
    <s v="Informacion validada por la entidad"/>
    <n v="1085099542000"/>
    <n v="1187454080925.6655"/>
    <n v="1"/>
    <s v="Una ciudad que supera la segregación y la discriminación: el ser humano en el centro de las preocupaciones del desarrollo"/>
    <n v="5"/>
    <s v="Lucha contra distintos tipos de discriminación y violencias por condición, situación, identidad, diferencia, diversidad o etapa del ciclo vital"/>
    <n v="764"/>
    <s v="Jóvenes activando su ciudadanía"/>
    <n v="2230137000"/>
    <n v="2440499861.2314601"/>
  </r>
  <r>
    <n v="4"/>
    <s v="Bogotá Humana"/>
    <x v="6"/>
    <n v="122"/>
    <s v="Secretaría Distrital de Integración Social"/>
    <n v="1"/>
    <s v="Administración central"/>
    <n v="92"/>
    <s v="Sector Integración social"/>
    <s v="Informacion validada por la entidad"/>
    <n v="1085099542000"/>
    <n v="1187454080925.6655"/>
    <n v="1"/>
    <s v="Una ciudad que supera la segregación y la discriminación: el ser humano en el centro de las preocupaciones del desarrollo"/>
    <n v="7"/>
    <s v="Bogotá, un territorio que defiende, protege y promueve los derechos humanos"/>
    <n v="741"/>
    <s v="Relaciones libres de violencias para y con las familias de Bogotá"/>
    <n v="20781193000"/>
    <n v="22741427379.89827"/>
  </r>
  <r>
    <n v="4"/>
    <s v="Bogotá Humana"/>
    <x v="6"/>
    <n v="122"/>
    <s v="Secretaría Distrital de Integración Social"/>
    <n v="1"/>
    <s v="Administración central"/>
    <n v="92"/>
    <s v="Sector Integración social"/>
    <s v="Informacion validada por la entidad"/>
    <n v="1085099542000"/>
    <n v="1187454080925.6655"/>
    <n v="1"/>
    <s v="Una ciudad que supera la segregación y la discriminación: el ser humano en el centro de las preocupaciones del desarrollo"/>
    <n v="9"/>
    <s v="Soberanía y seguridad alimentaria y nutricional"/>
    <n v="730"/>
    <s v="Alimentando capacidades: Desarrollo de habilidades y apoyo alimentario para superar condiciones de vulnerabilidad"/>
    <n v="294021950000"/>
    <n v="321756254514.41028"/>
  </r>
  <r>
    <n v="4"/>
    <s v="Bogotá Humana"/>
    <x v="6"/>
    <n v="122"/>
    <s v="Secretaría Distrital de Integración Social"/>
    <n v="1"/>
    <s v="Administración central"/>
    <n v="92"/>
    <s v="Sector Integración social"/>
    <s v="Informacion validada por la entidad"/>
    <n v="1085099542000"/>
    <n v="1187454080925.6655"/>
    <n v="2"/>
    <s v="Un territorio que enfrenta el cambio climático y se ordena alrededor del agua"/>
    <n v="20"/>
    <s v="Gestión integral de riesgos"/>
    <n v="738"/>
    <s v="Atención y acciones humanitarias para emergencias de origen social y natural"/>
    <n v="3030823000"/>
    <n v="3316712431.0825377"/>
  </r>
  <r>
    <n v="4"/>
    <s v="Bogotá Humana"/>
    <x v="6"/>
    <n v="122"/>
    <s v="Secretaría Distrital de Integración Social"/>
    <n v="1"/>
    <s v="Administración central"/>
    <n v="92"/>
    <s v="Sector Integración social"/>
    <s v="Informacion validada por la entidad"/>
    <n v="1085099542000"/>
    <n v="1187454080925.6655"/>
    <n v="3"/>
    <s v="Una Bogotá que defiende y fortalece lo público"/>
    <n v="25"/>
    <s v="Fortalecimiento de las capacidades de gestión y coordinación del nivel central y las localidades desde los territorios"/>
    <n v="753"/>
    <s v="Fortalecimiento de la gestión local para el desarrollo humano en Bogotá"/>
    <n v="4419223000"/>
    <n v="4836076491.3773804"/>
  </r>
  <r>
    <n v="4"/>
    <s v="Bogotá Humana"/>
    <x v="6"/>
    <n v="122"/>
    <s v="Secretaría Distrital de Integración Social"/>
    <n v="1"/>
    <s v="Administración central"/>
    <n v="92"/>
    <s v="Sector Integración social"/>
    <s v="Informacion validada por la entidad"/>
    <n v="1085099542000"/>
    <n v="1187454080925.6655"/>
    <n v="3"/>
    <s v="Una Bogotá que defiende y fortalece lo público"/>
    <n v="26"/>
    <s v="Transparencia, probidad, lucha contra la corrupción y control social efectivo e incluyente"/>
    <n v="974"/>
    <s v="Transparencia y probidad en la SDIS"/>
    <n v="570000000"/>
    <n v="623766576.17981875"/>
  </r>
  <r>
    <n v="4"/>
    <s v="Bogotá Humana"/>
    <x v="6"/>
    <n v="122"/>
    <s v="Secretaría Distrital de Integración Social"/>
    <n v="1"/>
    <s v="Administración central"/>
    <n v="92"/>
    <s v="Sector Integración social"/>
    <s v="Informacion validada por la entidad"/>
    <n v="1085099542000"/>
    <n v="1187454080925.6655"/>
    <n v="3"/>
    <s v="Una Bogotá que defiende y fortalece lo público"/>
    <n v="31"/>
    <s v="Fortalecimiento de la función administrativa y desarrollo institucional"/>
    <n v="750"/>
    <s v="Servicios de apoyo para garantizar la prestación de los servicios sociales"/>
    <n v="86565072000"/>
    <n v="94730523821.402618"/>
  </r>
  <r>
    <n v="4"/>
    <s v="Bogotá Humana"/>
    <x v="6"/>
    <n v="122"/>
    <s v="Secretaría Distrital de Integración Social"/>
    <n v="1"/>
    <s v="Administración central"/>
    <n v="92"/>
    <s v="Sector Integración social"/>
    <s v="Informacion validada por la entidad"/>
    <n v="1085099542000"/>
    <n v="1187454080925.6655"/>
    <n v="3"/>
    <s v="Una Bogotá que defiende y fortalece lo público"/>
    <n v="31"/>
    <s v="Fortalecimiento de la función administrativa y desarrollo institucional"/>
    <n v="758"/>
    <s v="Adopción de un modelo de desarrollo organizacional para el talento humano"/>
    <n v="99662995000"/>
    <n v="109063938882.41472"/>
  </r>
  <r>
    <n v="4"/>
    <s v="Bogotá Humana"/>
    <x v="6"/>
    <n v="122"/>
    <s v="Secretaría Distrital de Integración Social"/>
    <n v="1"/>
    <s v="Administración central"/>
    <n v="92"/>
    <s v="Sector Integración social"/>
    <s v="Informacion validada por la entidad"/>
    <n v="1085099542000"/>
    <n v="1187454080925.6655"/>
    <n v="3"/>
    <s v="Una Bogotá que defiende y fortalece lo público"/>
    <n v="31"/>
    <s v="Fortalecimiento de la función administrativa y desarrollo institucional"/>
    <n v="765"/>
    <s v="Políticas Humanas: servicios sociales con calidad"/>
    <n v="3427154000"/>
    <n v="3750428274.773632"/>
  </r>
  <r>
    <n v="4"/>
    <s v="Bogotá Humana"/>
    <x v="6"/>
    <n v="122"/>
    <s v="Secretaría Distrital de Integración Social"/>
    <n v="1"/>
    <s v="Administración central"/>
    <n v="92"/>
    <s v="Sector Integración social"/>
    <s v="Informacion validada por la entidad"/>
    <n v="1085099542000"/>
    <n v="1187454080925.6655"/>
    <n v="3"/>
    <s v="Una Bogotá que defiende y fortalece lo público"/>
    <n v="32"/>
    <s v="TIC para Gobierno Digital, Ciudad Inteligente y sociedad del conocimiento y del emprendimiento"/>
    <n v="759"/>
    <s v="Fortalecimiento e innovación de tecnologías de la información y la comunicación"/>
    <n v="10315338000"/>
    <n v="11288356256.837856"/>
  </r>
  <r>
    <n v="4"/>
    <s v="Bogotá Humana"/>
    <x v="6"/>
    <n v="125"/>
    <s v="Departamento Administrativo del Servicio Civil Distrital"/>
    <n v="1"/>
    <s v="Administración central"/>
    <n v="85"/>
    <s v="Sector Gestión pública"/>
    <s v="Informacion validada por la entidad"/>
    <n v="4815000000"/>
    <n v="5269186077.7295208"/>
    <n v="3"/>
    <s v="Una Bogotá que defiende y fortalece lo público"/>
    <n v="26"/>
    <s v="Transparencia, probidad, lucha contra la corrupción y control social efectivo e incluyente"/>
    <n v="939"/>
    <s v="El servicio, actitud de vida con probidad"/>
    <n v="100000000"/>
    <n v="109432732.66312608"/>
  </r>
  <r>
    <n v="4"/>
    <s v="Bogotá Humana"/>
    <x v="6"/>
    <n v="125"/>
    <s v="Departamento Administrativo del Servicio Civil Distrital"/>
    <n v="1"/>
    <s v="Administración central"/>
    <n v="85"/>
    <s v="Sector Gestión pública"/>
    <s v="Informacion validada por la entidad"/>
    <n v="4815000000"/>
    <n v="5269186077.7295208"/>
    <n v="3"/>
    <s v="Una Bogotá que defiende y fortalece lo público"/>
    <n v="31"/>
    <s v="Fortalecimiento de la función administrativa y desarrollo institucional"/>
    <n v="692"/>
    <s v="Estructuración - fortalecimiento y dignificación técnico - humana del empleo público en el Distrito Capital"/>
    <n v="4265000000"/>
    <n v="4667306048.0823269"/>
  </r>
  <r>
    <n v="4"/>
    <s v="Bogotá Humana"/>
    <x v="6"/>
    <n v="125"/>
    <s v="Departamento Administrativo del Servicio Civil Distrital"/>
    <n v="1"/>
    <s v="Administración central"/>
    <n v="85"/>
    <s v="Sector Gestión pública"/>
    <s v="Informacion validada por la entidad"/>
    <n v="4815000000"/>
    <n v="5269186077.7295208"/>
    <n v="3"/>
    <s v="Una Bogotá que defiende y fortalece lo público"/>
    <n v="31"/>
    <s v="Fortalecimiento de la función administrativa y desarrollo institucional"/>
    <n v="744"/>
    <s v="Fortalecimiento de los sistemas de gestión en el DASCD con componentes TIC's"/>
    <n v="450000000"/>
    <n v="492447296.98406738"/>
  </r>
  <r>
    <n v="4"/>
    <s v="Bogotá Humana"/>
    <x v="6"/>
    <n v="126"/>
    <s v="Secretaría Distrital de Ambiente"/>
    <n v="1"/>
    <s v="Administración central"/>
    <n v="94"/>
    <s v="Sector Ambiente"/>
    <s v="Informacion validada por la entidad"/>
    <n v="78057000000"/>
    <n v="85419908134.856323"/>
    <n v="2"/>
    <s v="Un territorio que enfrenta el cambio climático y se ordena alrededor del agua"/>
    <n v="17"/>
    <s v="Recuperación, rehabilitación y restauración de la estructura ecológica principal y de los espacios del agua"/>
    <n v="131"/>
    <s v="Participación ciudadana y educación ambiental como instrumentos de gestión para la apropiación social de los territorios ambientales del Distrito Capital"/>
    <n v="2903000000"/>
    <n v="3176832229.2105503"/>
  </r>
  <r>
    <n v="4"/>
    <s v="Bogotá Humana"/>
    <x v="6"/>
    <n v="126"/>
    <s v="Secretaría Distrital de Ambiente"/>
    <n v="1"/>
    <s v="Administración central"/>
    <n v="94"/>
    <s v="Sector Ambiente"/>
    <s v="Informacion validada por la entidad"/>
    <n v="78057000000"/>
    <n v="85419908134.856323"/>
    <n v="2"/>
    <s v="Un territorio que enfrenta el cambio climático y se ordena alrededor del agua"/>
    <n v="17"/>
    <s v="Recuperación, rehabilitación y restauración de la estructura ecológica principal y de los espacios del agua"/>
    <n v="820"/>
    <s v="Control ambiental a los recursos hídrico y del suelo en el Distrito Capital"/>
    <n v="11696000000"/>
    <n v="12799252412.279226"/>
  </r>
  <r>
    <n v="4"/>
    <s v="Bogotá Humana"/>
    <x v="6"/>
    <n v="126"/>
    <s v="Secretaría Distrital de Ambiente"/>
    <n v="1"/>
    <s v="Administración central"/>
    <n v="94"/>
    <s v="Sector Ambiente"/>
    <s v="Informacion validada por la entidad"/>
    <n v="78057000000"/>
    <n v="85419908134.856323"/>
    <n v="2"/>
    <s v="Un territorio que enfrenta el cambio climático y se ordena alrededor del agua"/>
    <n v="17"/>
    <s v="Recuperación, rehabilitación y restauración de la estructura ecológica principal y de los espacios del agua"/>
    <n v="821"/>
    <s v="Fortalecimiento de la gestión ambiental para la restauración, conservación, manejo y uso sostenible de los ecosistemas urbanos y las áreas rurales del Distrito Capital"/>
    <n v="17600000000"/>
    <n v="19260160948.71019"/>
  </r>
  <r>
    <n v="4"/>
    <s v="Bogotá Humana"/>
    <x v="6"/>
    <n v="126"/>
    <s v="Secretaría Distrital de Ambiente"/>
    <n v="1"/>
    <s v="Administración central"/>
    <n v="94"/>
    <s v="Sector Ambiente"/>
    <s v="Informacion validada por la entidad"/>
    <n v="78057000000"/>
    <n v="85419908134.856323"/>
    <n v="2"/>
    <s v="Un territorio que enfrenta el cambio climático y se ordena alrededor del agua"/>
    <n v="18"/>
    <s v="Estrategia territorial regional frente al cambio climático"/>
    <n v="811"/>
    <s v="Planeación ambiental con visión regional para la adaptación y mitigación al cambio climático en el Distrito Capital."/>
    <n v="3982000000"/>
    <n v="4357611414.6456804"/>
  </r>
  <r>
    <n v="4"/>
    <s v="Bogotá Humana"/>
    <x v="6"/>
    <n v="126"/>
    <s v="Secretaría Distrital de Ambiente"/>
    <n v="1"/>
    <s v="Administración central"/>
    <n v="94"/>
    <s v="Sector Ambiente"/>
    <s v="Informacion validada por la entidad"/>
    <n v="78057000000"/>
    <n v="85419908134.856323"/>
    <n v="2"/>
    <s v="Un territorio que enfrenta el cambio climático y se ordena alrededor del agua"/>
    <n v="21"/>
    <s v="Basura cero"/>
    <n v="826"/>
    <s v="Control y gestión ambiental a residuos peligrosos, orgánicos y escombros generados en Bogotá"/>
    <n v="4000000000"/>
    <n v="4377309306.5250435"/>
  </r>
  <r>
    <n v="4"/>
    <s v="Bogotá Humana"/>
    <x v="6"/>
    <n v="126"/>
    <s v="Secretaría Distrital de Ambiente"/>
    <n v="1"/>
    <s v="Administración central"/>
    <n v="94"/>
    <s v="Sector Ambiente"/>
    <s v="Informacion validada por la entidad"/>
    <n v="78057000000"/>
    <n v="85419908134.856323"/>
    <n v="2"/>
    <s v="Un territorio que enfrenta el cambio climático y se ordena alrededor del agua"/>
    <n v="22"/>
    <s v="Bogotá Humana ambientalmente saludable"/>
    <n v="574"/>
    <s v="Control de deterioro ambiental en los componentes aire y paisaje"/>
    <n v="10445000000"/>
    <n v="11430248926.663519"/>
  </r>
  <r>
    <n v="4"/>
    <s v="Bogotá Humana"/>
    <x v="6"/>
    <n v="126"/>
    <s v="Secretaría Distrital de Ambiente"/>
    <n v="1"/>
    <s v="Administración central"/>
    <n v="94"/>
    <s v="Sector Ambiente"/>
    <s v="Informacion validada por la entidad"/>
    <n v="78057000000"/>
    <n v="85419908134.856323"/>
    <n v="2"/>
    <s v="Un territorio que enfrenta el cambio climático y se ordena alrededor del agua"/>
    <n v="22"/>
    <s v="Bogotá Humana ambientalmente saludable"/>
    <n v="819"/>
    <s v="Evaluación, control, seguimiento y conservación de la flora, fauna silvestre y arbolado urbano"/>
    <n v="5288000000"/>
    <n v="5786802903.2261076"/>
  </r>
  <r>
    <n v="4"/>
    <s v="Bogotá Humana"/>
    <x v="6"/>
    <n v="126"/>
    <s v="Secretaría Distrital de Ambiente"/>
    <n v="1"/>
    <s v="Administración central"/>
    <n v="94"/>
    <s v="Sector Ambiente"/>
    <s v="Informacion validada por la entidad"/>
    <n v="78057000000"/>
    <n v="85419908134.856323"/>
    <n v="2"/>
    <s v="Un territorio que enfrenta el cambio climático y se ordena alrededor del agua"/>
    <n v="22"/>
    <s v="Bogotá Humana ambientalmente saludable"/>
    <n v="961"/>
    <s v="Gestión integral a la fauna doméstica en el Distrito Capital"/>
    <n v="13200000000"/>
    <n v="14445120711.532642"/>
  </r>
  <r>
    <n v="4"/>
    <s v="Bogotá Humana"/>
    <x v="6"/>
    <n v="126"/>
    <s v="Secretaría Distrital de Ambiente"/>
    <n v="1"/>
    <s v="Administración central"/>
    <n v="94"/>
    <s v="Sector Ambiente"/>
    <s v="Informacion validada por la entidad"/>
    <n v="78057000000"/>
    <n v="85419908134.856323"/>
    <n v="3"/>
    <s v="Una Bogotá que defiende y fortalece lo público"/>
    <n v="24"/>
    <s v="Bogotá Humana: participa y decide"/>
    <n v="817"/>
    <s v="Planeación ambiental participativa, comunicación estratégica y fortalecimiento de procesos de formación para la participación, con énfasis en adaptación al cambio climático"/>
    <n v="1084000000"/>
    <n v="1186250822.0682867"/>
  </r>
  <r>
    <n v="4"/>
    <s v="Bogotá Humana"/>
    <x v="6"/>
    <n v="126"/>
    <s v="Secretaría Distrital de Ambiente"/>
    <n v="1"/>
    <s v="Administración central"/>
    <n v="94"/>
    <s v="Sector Ambiente"/>
    <s v="Informacion validada por la entidad"/>
    <n v="78057000000"/>
    <n v="85419908134.856323"/>
    <n v="3"/>
    <s v="Una Bogotá que defiende y fortalece lo público"/>
    <n v="26"/>
    <s v="Transparencia, probidad, lucha contra la corrupción y control social efectivo e incluyente"/>
    <n v="956"/>
    <s v="Cultura de transparencia, probidad y control social a la gestión pública en la Secretaría Distrital de Ambiente"/>
    <n v="1684000000"/>
    <n v="1842847218.0470433"/>
  </r>
  <r>
    <n v="4"/>
    <s v="Bogotá Humana"/>
    <x v="6"/>
    <n v="126"/>
    <s v="Secretaría Distrital de Ambiente"/>
    <n v="1"/>
    <s v="Administración central"/>
    <n v="94"/>
    <s v="Sector Ambiente"/>
    <s v="Informacion validada por la entidad"/>
    <n v="78057000000"/>
    <n v="85419908134.856323"/>
    <n v="3"/>
    <s v="Una Bogotá que defiende y fortalece lo público"/>
    <n v="31"/>
    <s v="Fortalecimiento de la función administrativa y desarrollo institucional"/>
    <n v="844"/>
    <s v="Fortalecimiento de la función administrativa y desarrollo institucional"/>
    <n v="3488000000"/>
    <n v="3817013715.2898378"/>
  </r>
  <r>
    <n v="4"/>
    <s v="Bogotá Humana"/>
    <x v="6"/>
    <n v="126"/>
    <s v="Secretaría Distrital de Ambiente"/>
    <n v="1"/>
    <s v="Administración central"/>
    <n v="94"/>
    <s v="Sector Ambiente"/>
    <s v="Informacion validada por la entidad"/>
    <n v="78057000000"/>
    <n v="85419908134.856323"/>
    <n v="3"/>
    <s v="Una Bogotá que defiende y fortalece lo público"/>
    <n v="32"/>
    <s v="TIC para Gobierno Digital, Ciudad Inteligente y sociedad del conocimiento y del emprendimiento"/>
    <n v="957"/>
    <s v="Gobierno electrónico, gestión del conocimiento y fortalecimiento del uso de las tecnologías de la información y comunicaciones, para una gestión eficiente y efectiva en la SDA"/>
    <n v="2687000000"/>
    <n v="2940457526.6581974"/>
  </r>
  <r>
    <n v="4"/>
    <s v="Bogotá Humana"/>
    <x v="6"/>
    <n v="127"/>
    <s v="Departamento Administrativo de la Defensoría del Espacio Público"/>
    <n v="1"/>
    <s v="Administración central"/>
    <n v="86"/>
    <s v="Sector Gobierno, seguridad y convivencia"/>
    <s v="Informacion validada por la entidad"/>
    <n v="26296000000"/>
    <n v="28776431381.095634"/>
    <n v="3"/>
    <s v="Una Bogotá que defiende y fortalece lo público"/>
    <n v="24"/>
    <s v="Bogotá Humana: participa y decide"/>
    <n v="751"/>
    <s v="Gestión efectiva de administración del patrimonio inmobiliario distrital"/>
    <n v="21127709000"/>
    <n v="23120629307.813229"/>
  </r>
  <r>
    <n v="4"/>
    <s v="Bogotá Humana"/>
    <x v="6"/>
    <n v="127"/>
    <s v="Departamento Administrativo de la Defensoría del Espacio Público"/>
    <n v="1"/>
    <s v="Administración central"/>
    <n v="86"/>
    <s v="Sector Gobierno, seguridad y convivencia"/>
    <s v="Informacion validada por la entidad"/>
    <n v="26296000000"/>
    <n v="28776431381.095634"/>
    <n v="3"/>
    <s v="Una Bogotá que defiende y fortalece lo público"/>
    <n v="25"/>
    <s v="Fortalecimiento de las capacidades de gestión y coordinación del nivel central y las localidades desde los territorios"/>
    <n v="711"/>
    <s v="Centro de estudios y análisis de espacio público"/>
    <n v="529580000"/>
    <n v="579533865.6373831"/>
  </r>
  <r>
    <n v="4"/>
    <s v="Bogotá Humana"/>
    <x v="6"/>
    <n v="127"/>
    <s v="Departamento Administrativo de la Defensoría del Espacio Público"/>
    <n v="1"/>
    <s v="Administración central"/>
    <n v="86"/>
    <s v="Sector Gobierno, seguridad y convivencia"/>
    <s v="Informacion validada por la entidad"/>
    <n v="26296000000"/>
    <n v="28776431381.095634"/>
    <n v="3"/>
    <s v="Una Bogotá que defiende y fortalece lo público"/>
    <n v="31"/>
    <s v="Fortalecimiento de la función administrativa y desarrollo institucional"/>
    <n v="761"/>
    <s v="Modernización organizacional"/>
    <n v="837621000"/>
    <n v="916631549.66020334"/>
  </r>
  <r>
    <n v="4"/>
    <s v="Bogotá Humana"/>
    <x v="6"/>
    <n v="127"/>
    <s v="Departamento Administrativo de la Defensoría del Espacio Público"/>
    <n v="1"/>
    <s v="Administración central"/>
    <n v="86"/>
    <s v="Sector Gobierno, seguridad y convivencia"/>
    <s v="Informacion validada por la entidad"/>
    <n v="26296000000"/>
    <n v="28776431381.095634"/>
    <n v="3"/>
    <s v="Una Bogotá que defiende y fortalece lo público"/>
    <n v="32"/>
    <s v="TIC para Gobierno Digital, Ciudad Inteligente y sociedad del conocimiento y del emprendimiento"/>
    <n v="734"/>
    <s v="Consolidación del sistema de información geográfica del inventario del patrimonio inmobiliario distrital"/>
    <n v="3801090000"/>
    <n v="4159636657.9848189"/>
  </r>
  <r>
    <n v="4"/>
    <s v="Bogotá Humana"/>
    <x v="6"/>
    <n v="131"/>
    <s v="Unidad Administrativa Especial Cuerpo Oficial de Bomberos"/>
    <n v="1"/>
    <s v="Administración central"/>
    <n v="86"/>
    <s v="Sector Gobierno, seguridad y convivencia"/>
    <s v="Informacion validada por la entidad"/>
    <n v="30098587000"/>
    <n v="32937706247.088421"/>
    <n v="2"/>
    <s v="Un territorio que enfrenta el cambio climático y se ordena alrededor del agua"/>
    <n v="20"/>
    <s v="Gestión integral de riesgos"/>
    <n v="412"/>
    <s v="Modernización Cuerpo Oficial de Bomberos"/>
    <n v="26829283000"/>
    <n v="29360017540.823536"/>
  </r>
  <r>
    <n v="4"/>
    <s v="Bogotá Humana"/>
    <x v="6"/>
    <n v="131"/>
    <s v="Unidad Administrativa Especial Cuerpo Oficial de Bomberos"/>
    <n v="1"/>
    <s v="Administración central"/>
    <n v="86"/>
    <s v="Sector Gobierno, seguridad y convivencia"/>
    <s v="Informacion validada por la entidad"/>
    <n v="30098587000"/>
    <n v="32937706247.088421"/>
    <n v="3"/>
    <s v="Una Bogotá que defiende y fortalece lo público"/>
    <n v="31"/>
    <s v="Fortalecimiento de la función administrativa y desarrollo institucional"/>
    <n v="908"/>
    <s v="Fortalecimiento del Sistema integrado de gestión de la UAECOB"/>
    <n v="3269304000"/>
    <n v="3577688706.2648878"/>
  </r>
  <r>
    <n v="4"/>
    <s v="Bogotá Humana"/>
    <x v="6"/>
    <n v="200"/>
    <s v="Instituto para la Economía Social"/>
    <n v="2"/>
    <s v="Establecimientos públicos"/>
    <n v="89"/>
    <s v="Sector Desarrollo económico, industria y turismo"/>
    <s v="Informacion validada por la entidad"/>
    <n v="40073000000"/>
    <n v="43852978960.094521"/>
    <n v="1"/>
    <s v="Una ciudad que supera la segregación y la discriminación: el ser humano en el centro de las preocupaciones del desarrollo"/>
    <n v="9"/>
    <s v="Soberanía y seguridad alimentaria y nutricional"/>
    <n v="431"/>
    <s v="Fortalecimiento del sistema distrital de plazas de mercado"/>
    <n v="13009977000"/>
    <n v="14237173349.944189"/>
  </r>
  <r>
    <n v="4"/>
    <s v="Bogotá Humana"/>
    <x v="6"/>
    <n v="200"/>
    <s v="Instituto para la Economía Social"/>
    <n v="2"/>
    <s v="Establecimientos públicos"/>
    <n v="89"/>
    <s v="Sector Desarrollo económico, industria y turismo"/>
    <s v="Informacion validada por la entidad"/>
    <n v="40073000000"/>
    <n v="43852978960.094521"/>
    <n v="1"/>
    <s v="Una ciudad que supera la segregación y la discriminación: el ser humano en el centro de las preocupaciones del desarrollo"/>
    <n v="12"/>
    <s v="Apoyo a la economía popular, emprendimiento y productividad"/>
    <n v="725"/>
    <s v="Desarrollo de iniciativas productivas para el fortalecimiento de la economía popular"/>
    <n v="23153906000"/>
    <n v="25337952054.051506"/>
  </r>
  <r>
    <n v="4"/>
    <s v="Bogotá Humana"/>
    <x v="6"/>
    <n v="200"/>
    <s v="Instituto para la Economía Social"/>
    <n v="2"/>
    <s v="Establecimientos públicos"/>
    <n v="89"/>
    <s v="Sector Desarrollo económico, industria y turismo"/>
    <s v="Informacion validada por la entidad"/>
    <n v="40073000000"/>
    <n v="43852978960.094521"/>
    <n v="1"/>
    <s v="Una ciudad que supera la segregación y la discriminación: el ser humano en el centro de las preocupaciones del desarrollo"/>
    <n v="13"/>
    <s v="Trabajo decente y digno"/>
    <n v="604"/>
    <s v="Formación, capacitación e intermediación para el trabajo"/>
    <n v="1936322000"/>
    <n v="2118970077.7572963"/>
  </r>
  <r>
    <n v="4"/>
    <s v="Bogotá Humana"/>
    <x v="6"/>
    <n v="200"/>
    <s v="Instituto para la Economía Social"/>
    <n v="2"/>
    <s v="Establecimientos públicos"/>
    <n v="89"/>
    <s v="Sector Desarrollo económico, industria y turismo"/>
    <s v="Informacion validada por la entidad"/>
    <n v="40073000000"/>
    <n v="43852978960.094521"/>
    <n v="3"/>
    <s v="Una Bogotá que defiende y fortalece lo público"/>
    <n v="26"/>
    <s v="Transparencia, probidad, lucha contra la corrupción y control social efectivo e incluyente"/>
    <n v="947"/>
    <s v="Fortalecimiento de la participación ciudadana y de la cultura de la legalidad"/>
    <n v="116643000"/>
    <n v="127645622.36025015"/>
  </r>
  <r>
    <n v="4"/>
    <s v="Bogotá Humana"/>
    <x v="6"/>
    <n v="200"/>
    <s v="Instituto para la Economía Social"/>
    <n v="2"/>
    <s v="Establecimientos públicos"/>
    <n v="89"/>
    <s v="Sector Desarrollo económico, industria y turismo"/>
    <s v="Informacion validada por la entidad"/>
    <n v="40073000000"/>
    <n v="43852978960.094521"/>
    <n v="3"/>
    <s v="Una Bogotá que defiende y fortalece lo público"/>
    <n v="31"/>
    <s v="Fortalecimiento de la función administrativa y desarrollo institucional"/>
    <n v="611"/>
    <s v="Fortalecimiento institucional"/>
    <n v="1856152000"/>
    <n v="2031237855.9812679"/>
  </r>
  <r>
    <n v="4"/>
    <s v="Bogotá Humana"/>
    <x v="6"/>
    <n v="201"/>
    <s v="Secretaría Distrital de Salud / Fondo Financiero Distrital de Salud"/>
    <n v="2"/>
    <s v="Establecimientos públicos"/>
    <n v="91"/>
    <s v="Sector Salud"/>
    <s v="Informacion validada por la entidad"/>
    <n v="2146402481000"/>
    <n v="2348866888907.4355"/>
    <n v="1"/>
    <s v="Una ciudad que supera la segregación y la discriminación: el ser humano en el centro de las preocupaciones del desarrollo"/>
    <n v="2"/>
    <s v="Territorios saludables y red de salud para la vida desde la diversidad"/>
    <n v="869"/>
    <s v="Salud para el buen vivir"/>
    <n v="313678487000"/>
    <n v="343266940100.44867"/>
  </r>
  <r>
    <n v="4"/>
    <s v="Bogotá Humana"/>
    <x v="6"/>
    <n v="201"/>
    <s v="Secretaría Distrital de Salud / Fondo Financiero Distrital de Salud"/>
    <n v="2"/>
    <s v="Establecimientos públicos"/>
    <n v="91"/>
    <s v="Sector Salud"/>
    <s v="Informacion validada por la entidad"/>
    <n v="2146402481000"/>
    <n v="2348866888907.4355"/>
    <n v="1"/>
    <s v="Una ciudad que supera la segregación y la discriminación: el ser humano en el centro de las preocupaciones del desarrollo"/>
    <n v="2"/>
    <s v="Territorios saludables y red de salud para la vida desde la diversidad"/>
    <n v="872"/>
    <s v="Conocimiento para la salud"/>
    <n v="1000407000"/>
    <n v="1094772717.8531997"/>
  </r>
  <r>
    <n v="4"/>
    <s v="Bogotá Humana"/>
    <x v="6"/>
    <n v="201"/>
    <s v="Secretaría Distrital de Salud / Fondo Financiero Distrital de Salud"/>
    <n v="2"/>
    <s v="Establecimientos públicos"/>
    <n v="91"/>
    <s v="Sector Salud"/>
    <s v="Informacion validada por la entidad"/>
    <n v="2146402481000"/>
    <n v="2348866888907.4355"/>
    <n v="1"/>
    <s v="Una ciudad que supera la segregación y la discriminación: el ser humano en el centro de las preocupaciones del desarrollo"/>
    <n v="2"/>
    <s v="Territorios saludables y red de salud para la vida desde la diversidad"/>
    <n v="874"/>
    <s v="Acceso universal y efectivo a la salud"/>
    <n v="944159519000"/>
    <n v="1033219562340.7272"/>
  </r>
  <r>
    <n v="4"/>
    <s v="Bogotá Humana"/>
    <x v="6"/>
    <n v="201"/>
    <s v="Secretaría Distrital de Salud / Fondo Financiero Distrital de Salud"/>
    <n v="2"/>
    <s v="Establecimientos públicos"/>
    <n v="91"/>
    <s v="Sector Salud"/>
    <s v="Informacion validada por la entidad"/>
    <n v="2146402481000"/>
    <n v="2348866888907.4355"/>
    <n v="1"/>
    <s v="Una ciudad que supera la segregación y la discriminación: el ser humano en el centro de las preocupaciones del desarrollo"/>
    <n v="2"/>
    <s v="Territorios saludables y red de salud para la vida desde la diversidad"/>
    <n v="875"/>
    <s v="Atención a la población pobre no asegurada"/>
    <n v="229233457000"/>
    <n v="250856436173.25208"/>
  </r>
  <r>
    <n v="4"/>
    <s v="Bogotá Humana"/>
    <x v="6"/>
    <n v="201"/>
    <s v="Secretaría Distrital de Salud / Fondo Financiero Distrital de Salud"/>
    <n v="2"/>
    <s v="Establecimientos públicos"/>
    <n v="91"/>
    <s v="Sector Salud"/>
    <s v="Informacion validada por la entidad"/>
    <n v="2146402481000"/>
    <n v="2348866888907.4355"/>
    <n v="1"/>
    <s v="Una ciudad que supera la segregación y la discriminación: el ser humano en el centro de las preocupaciones del desarrollo"/>
    <n v="2"/>
    <s v="Territorios saludables y red de salud para la vida desde la diversidad"/>
    <n v="876"/>
    <s v="Redes para la salud y la vida"/>
    <n v="195214202000"/>
    <n v="213628235795.11493"/>
  </r>
  <r>
    <n v="4"/>
    <s v="Bogotá Humana"/>
    <x v="6"/>
    <n v="201"/>
    <s v="Secretaría Distrital de Salud / Fondo Financiero Distrital de Salud"/>
    <n v="2"/>
    <s v="Establecimientos públicos"/>
    <n v="91"/>
    <s v="Sector Salud"/>
    <s v="Informacion validada por la entidad"/>
    <n v="2146402481000"/>
    <n v="2348866888907.4355"/>
    <n v="1"/>
    <s v="Una ciudad que supera la segregación y la discriminación: el ser humano en el centro de las preocupaciones del desarrollo"/>
    <n v="2"/>
    <s v="Territorios saludables y red de salud para la vida desde la diversidad"/>
    <n v="877"/>
    <s v="Calidad de los servicios de salud en Bogotá D. C."/>
    <n v="8267638000"/>
    <n v="9047502190.0950241"/>
  </r>
  <r>
    <n v="4"/>
    <s v="Bogotá Humana"/>
    <x v="6"/>
    <n v="201"/>
    <s v="Secretaría Distrital de Salud / Fondo Financiero Distrital de Salud"/>
    <n v="2"/>
    <s v="Establecimientos públicos"/>
    <n v="91"/>
    <s v="Sector Salud"/>
    <s v="Informacion validada por la entidad"/>
    <n v="2146402481000"/>
    <n v="2348866888907.4355"/>
    <n v="1"/>
    <s v="Una ciudad que supera la segregación y la discriminación: el ser humano en el centro de las preocupaciones del desarrollo"/>
    <n v="2"/>
    <s v="Territorios saludables y red de salud para la vida desde la diversidad"/>
    <n v="878"/>
    <s v="Hospital San Juan de Dios"/>
    <n v="391256000"/>
    <n v="428162132.50844061"/>
  </r>
  <r>
    <n v="4"/>
    <s v="Bogotá Humana"/>
    <x v="6"/>
    <n v="201"/>
    <s v="Secretaría Distrital de Salud / Fondo Financiero Distrital de Salud"/>
    <n v="2"/>
    <s v="Establecimientos públicos"/>
    <n v="91"/>
    <s v="Sector Salud"/>
    <s v="Informacion validada por la entidad"/>
    <n v="2146402481000"/>
    <n v="2348866888907.4355"/>
    <n v="1"/>
    <s v="Una ciudad que supera la segregación y la discriminación: el ser humano en el centro de las preocupaciones del desarrollo"/>
    <n v="2"/>
    <s v="Territorios saludables y red de salud para la vida desde la diversidad"/>
    <n v="879"/>
    <s v="Ciudad Salud"/>
    <n v="87550000"/>
    <n v="95808357.44656688"/>
  </r>
  <r>
    <n v="4"/>
    <s v="Bogotá Humana"/>
    <x v="6"/>
    <n v="201"/>
    <s v="Secretaría Distrital de Salud / Fondo Financiero Distrital de Salud"/>
    <n v="2"/>
    <s v="Establecimientos públicos"/>
    <n v="91"/>
    <s v="Sector Salud"/>
    <s v="Informacion validada por la entidad"/>
    <n v="2146402481000"/>
    <n v="2348866888907.4355"/>
    <n v="1"/>
    <s v="Una ciudad que supera la segregación y la discriminación: el ser humano en el centro de las preocupaciones del desarrollo"/>
    <n v="2"/>
    <s v="Territorios saludables y red de salud para la vida desde la diversidad"/>
    <n v="880"/>
    <s v="Modernización e infraestructura de salud"/>
    <n v="307041001000"/>
    <n v="336003357790.51624"/>
  </r>
  <r>
    <n v="4"/>
    <s v="Bogotá Humana"/>
    <x v="6"/>
    <n v="201"/>
    <s v="Secretaría Distrital de Salud / Fondo Financiero Distrital de Salud"/>
    <n v="2"/>
    <s v="Establecimientos públicos"/>
    <n v="91"/>
    <s v="Sector Salud"/>
    <s v="Informacion validada por la entidad"/>
    <n v="2146402481000"/>
    <n v="2348866888907.4355"/>
    <n v="1"/>
    <s v="Una ciudad que supera la segregación y la discriminación: el ser humano en el centro de las preocupaciones del desarrollo"/>
    <n v="2"/>
    <s v="Territorios saludables y red de salud para la vida desde la diversidad"/>
    <n v="881"/>
    <s v="Ampliación y mejoramiento de la atención prehospitalaria"/>
    <n v="75071636000"/>
    <n v="82152942729.715118"/>
  </r>
  <r>
    <n v="4"/>
    <s v="Bogotá Humana"/>
    <x v="6"/>
    <n v="201"/>
    <s v="Secretaría Distrital de Salud / Fondo Financiero Distrital de Salud"/>
    <n v="2"/>
    <s v="Establecimientos públicos"/>
    <n v="91"/>
    <s v="Sector Salud"/>
    <s v="Informacion validada por la entidad"/>
    <n v="2146402481000"/>
    <n v="2348866888907.4355"/>
    <n v="1"/>
    <s v="Una ciudad que supera la segregación y la discriminación: el ser humano en el centro de las preocupaciones del desarrollo"/>
    <n v="2"/>
    <s v="Territorios saludables y red de salud para la vida desde la diversidad"/>
    <n v="882"/>
    <s v="Centro Distrital de ciencia biotecnología e innovación para la vida y la salud humana"/>
    <n v="10893160000"/>
    <n v="11920682661.366585"/>
  </r>
  <r>
    <n v="4"/>
    <s v="Bogotá Humana"/>
    <x v="6"/>
    <n v="201"/>
    <s v="Secretaría Distrital de Salud / Fondo Financiero Distrital de Salud"/>
    <n v="2"/>
    <s v="Establecimientos públicos"/>
    <n v="91"/>
    <s v="Sector Salud"/>
    <s v="Informacion validada por la entidad"/>
    <n v="2146402481000"/>
    <n v="2348866888907.4355"/>
    <n v="1"/>
    <s v="Una ciudad que supera la segregación y la discriminación: el ser humano en el centro de las preocupaciones del desarrollo"/>
    <n v="2"/>
    <s v="Territorios saludables y red de salud para la vida desde la diversidad"/>
    <n v="883"/>
    <s v="Salud en línea"/>
    <n v="18000000000"/>
    <n v="19697891879.362694"/>
  </r>
  <r>
    <n v="4"/>
    <s v="Bogotá Humana"/>
    <x v="6"/>
    <n v="201"/>
    <s v="Secretaría Distrital de Salud / Fondo Financiero Distrital de Salud"/>
    <n v="2"/>
    <s v="Establecimientos públicos"/>
    <n v="91"/>
    <s v="Sector Salud"/>
    <s v="Informacion validada por la entidad"/>
    <n v="2146402481000"/>
    <n v="2348866888907.4355"/>
    <n v="1"/>
    <s v="Una ciudad que supera la segregación y la discriminación: el ser humano en el centro de las preocupaciones del desarrollo"/>
    <n v="2"/>
    <s v="Territorios saludables y red de salud para la vida desde la diversidad"/>
    <n v="948"/>
    <s v="Divulgación y promoción de proyectos, programas y acciones de interés público en salud"/>
    <n v="1077968000"/>
    <n v="1179649839.634047"/>
  </r>
  <r>
    <n v="4"/>
    <s v="Bogotá Humana"/>
    <x v="6"/>
    <n v="201"/>
    <s v="Secretaría Distrital de Salud / Fondo Financiero Distrital de Salud"/>
    <n v="2"/>
    <s v="Establecimientos públicos"/>
    <n v="91"/>
    <s v="Sector Salud"/>
    <s v="Informacion validada por la entidad"/>
    <n v="2146402481000"/>
    <n v="2348866888907.4355"/>
    <n v="1"/>
    <s v="Una ciudad que supera la segregación y la discriminación: el ser humano en el centro de las preocupaciones del desarrollo"/>
    <n v="13"/>
    <s v="Trabajo decente y digno"/>
    <n v="884"/>
    <s v="Trabajo digno y decente para los trabajadores de salud"/>
    <n v="2612000000"/>
    <n v="2858382977.1608529"/>
  </r>
  <r>
    <n v="4"/>
    <s v="Bogotá Humana"/>
    <x v="6"/>
    <n v="201"/>
    <s v="Secretaría Distrital de Salud / Fondo Financiero Distrital de Salud"/>
    <n v="2"/>
    <s v="Establecimientos públicos"/>
    <n v="91"/>
    <s v="Sector Salud"/>
    <s v="Informacion validada por la entidad"/>
    <n v="2146402481000"/>
    <n v="2348866888907.4355"/>
    <n v="2"/>
    <s v="Un territorio que enfrenta el cambio climático y se ordena alrededor del agua"/>
    <n v="22"/>
    <s v="Bogotá Humana ambientalmente saludable"/>
    <n v="885"/>
    <s v="Salud ambiental"/>
    <n v="25000000000"/>
    <n v="27358183165.781521"/>
  </r>
  <r>
    <n v="4"/>
    <s v="Bogotá Humana"/>
    <x v="6"/>
    <n v="201"/>
    <s v="Secretaría Distrital de Salud / Fondo Financiero Distrital de Salud"/>
    <n v="2"/>
    <s v="Establecimientos públicos"/>
    <n v="91"/>
    <s v="Sector Salud"/>
    <s v="Informacion validada por la entidad"/>
    <n v="2146402481000"/>
    <n v="2348866888907.4355"/>
    <n v="3"/>
    <s v="Una Bogotá que defiende y fortalece lo público"/>
    <n v="26"/>
    <s v="Transparencia, probidad, lucha contra la corrupción y control social efectivo e incluyente"/>
    <n v="946"/>
    <s v="Transparencia, probidad y lucha contra la corrupción en salud en Bogotá, D.C."/>
    <n v="1175321000"/>
    <n v="1286185887.86358"/>
  </r>
  <r>
    <n v="4"/>
    <s v="Bogotá Humana"/>
    <x v="6"/>
    <n v="201"/>
    <s v="Secretaría Distrital de Salud / Fondo Financiero Distrital de Salud"/>
    <n v="2"/>
    <s v="Establecimientos públicos"/>
    <n v="91"/>
    <s v="Sector Salud"/>
    <s v="Informacion validada por la entidad"/>
    <n v="2146402481000"/>
    <n v="2348866888907.4355"/>
    <n v="3"/>
    <s v="Una Bogotá que defiende y fortalece lo público"/>
    <n v="30"/>
    <s v="Bogotá decide y protege el derecho fundamental a la salud pública"/>
    <n v="886"/>
    <s v="Fortalecimiento de la gestión y planeación para la salud"/>
    <n v="7894820000"/>
    <n v="8639517264.8350105"/>
  </r>
  <r>
    <n v="4"/>
    <s v="Bogotá Humana"/>
    <x v="6"/>
    <n v="201"/>
    <s v="Secretaría Distrital de Salud / Fondo Financiero Distrital de Salud"/>
    <n v="2"/>
    <s v="Establecimientos públicos"/>
    <n v="91"/>
    <s v="Sector Salud"/>
    <s v="Informacion validada por la entidad"/>
    <n v="2146402481000"/>
    <n v="2348866888907.4355"/>
    <n v="3"/>
    <s v="Una Bogotá que defiende y fortalece lo público"/>
    <n v="30"/>
    <s v="Bogotá decide y protege el derecho fundamental a la salud pública"/>
    <n v="887"/>
    <s v="Bogotá decide en salud"/>
    <n v="5604059000"/>
    <n v="6132674903.7538567"/>
  </r>
  <r>
    <n v="4"/>
    <s v="Bogotá Humana"/>
    <x v="6"/>
    <n v="203"/>
    <s v="Instituto Distrital de Gestión de Riesgos y Cambio Climático"/>
    <n v="2"/>
    <s v="Establecimientos públicos"/>
    <n v="94"/>
    <s v="Sector Ambiente"/>
    <s v="Informacion validada por la entidad"/>
    <n v="10820775000"/>
    <n v="11841469777.828382"/>
    <n v="2"/>
    <s v="Un territorio que enfrenta el cambio climático y se ordena alrededor del agua"/>
    <n v="20"/>
    <s v="Gestión integral de riesgos"/>
    <n v="729"/>
    <s v="Generación y actualización del conocimiento en el marco de la gestión del riesgo"/>
    <n v="710519000"/>
    <n v="777540357.79071677"/>
  </r>
  <r>
    <n v="4"/>
    <s v="Bogotá Humana"/>
    <x v="6"/>
    <n v="203"/>
    <s v="Instituto Distrital de Gestión de Riesgos y Cambio Climático"/>
    <n v="2"/>
    <s v="Establecimientos públicos"/>
    <n v="94"/>
    <s v="Sector Ambiente"/>
    <s v="Informacion validada por la entidad"/>
    <n v="10820775000"/>
    <n v="11841469777.828382"/>
    <n v="2"/>
    <s v="Un territorio que enfrenta el cambio climático y se ordena alrededor del agua"/>
    <n v="20"/>
    <s v="Gestión integral de riesgos"/>
    <n v="780"/>
    <s v="Mitigación y manejo de zonas de alto riesgo para su recuperación e integración al espacio urbano y rural"/>
    <n v="616898000"/>
    <n v="675088339.14417148"/>
  </r>
  <r>
    <n v="4"/>
    <s v="Bogotá Humana"/>
    <x v="6"/>
    <n v="203"/>
    <s v="Instituto Distrital de Gestión de Riesgos y Cambio Climático"/>
    <n v="2"/>
    <s v="Establecimientos públicos"/>
    <n v="94"/>
    <s v="Sector Ambiente"/>
    <s v="Informacion validada por la entidad"/>
    <n v="10820775000"/>
    <n v="11841469777.828382"/>
    <n v="2"/>
    <s v="Un territorio que enfrenta el cambio climático y se ordena alrededor del agua"/>
    <n v="20"/>
    <s v="Gestión integral de riesgos"/>
    <n v="785"/>
    <s v="Optimización de la capacidad del Sistema distrital de gestión del riesgo en el manejo de emergencias y desastres"/>
    <n v="840360000"/>
    <n v="919628912.20784628"/>
  </r>
  <r>
    <n v="4"/>
    <s v="Bogotá Humana"/>
    <x v="6"/>
    <n v="203"/>
    <s v="Instituto Distrital de Gestión de Riesgos y Cambio Climático"/>
    <n v="2"/>
    <s v="Establecimientos públicos"/>
    <n v="94"/>
    <s v="Sector Ambiente"/>
    <s v="Informacion validada por la entidad"/>
    <n v="10820775000"/>
    <n v="11841469777.828382"/>
    <n v="2"/>
    <s v="Un territorio que enfrenta el cambio climático y se ordena alrededor del agua"/>
    <n v="20"/>
    <s v="Gestión integral de riesgos"/>
    <n v="788"/>
    <s v="Reducción y manejo integral del riesgo de familias localizadas en zonas de alto riesgo no mitigable"/>
    <n v="370772000"/>
    <n v="405745931.54972583"/>
  </r>
  <r>
    <n v="4"/>
    <s v="Bogotá Humana"/>
    <x v="6"/>
    <n v="203"/>
    <s v="Instituto Distrital de Gestión de Riesgos y Cambio Climático"/>
    <n v="2"/>
    <s v="Establecimientos públicos"/>
    <n v="94"/>
    <s v="Sector Ambiente"/>
    <s v="Informacion validada por la entidad"/>
    <n v="10820775000"/>
    <n v="11841469777.828382"/>
    <n v="2"/>
    <s v="Un territorio que enfrenta el cambio climático y se ordena alrededor del agua"/>
    <n v="20"/>
    <s v="Gestión integral de riesgos"/>
    <n v="789"/>
    <s v="Fortalecimiento del sistema de información de gestión del riesgo - SIRE para la toma de decisiones del Sistema Distrital de Gestión del Riesgo"/>
    <n v="981963000"/>
    <n v="1074588944.6408129"/>
  </r>
  <r>
    <n v="4"/>
    <s v="Bogotá Humana"/>
    <x v="6"/>
    <n v="203"/>
    <s v="Instituto Distrital de Gestión de Riesgos y Cambio Climático"/>
    <n v="2"/>
    <s v="Establecimientos públicos"/>
    <n v="94"/>
    <s v="Sector Ambiente"/>
    <s v="Informacion validada por la entidad"/>
    <n v="10820775000"/>
    <n v="11841469777.828382"/>
    <n v="2"/>
    <s v="Un territorio que enfrenta el cambio climático y se ordena alrededor del agua"/>
    <n v="20"/>
    <s v="Gestión integral de riesgos"/>
    <n v="790"/>
    <s v="Fortalecimiento de capacidades sociales, sectoriales y comunitarias para la gestión integral del riesgo"/>
    <n v="1228205000"/>
    <n v="1344058294.2051477"/>
  </r>
  <r>
    <n v="4"/>
    <s v="Bogotá Humana"/>
    <x v="6"/>
    <n v="203"/>
    <s v="Instituto Distrital de Gestión de Riesgos y Cambio Climático"/>
    <n v="2"/>
    <s v="Establecimientos públicos"/>
    <n v="94"/>
    <s v="Sector Ambiente"/>
    <s v="Informacion validada por la entidad"/>
    <n v="10820775000"/>
    <n v="11841469777.828382"/>
    <n v="2"/>
    <s v="Un territorio que enfrenta el cambio climático y se ordena alrededor del agua"/>
    <n v="20"/>
    <s v="Gestión integral de riesgos"/>
    <n v="793"/>
    <s v="Consolidar el sistema distrital de gestión del riesgo"/>
    <n v="1000832000"/>
    <n v="1095237806.9670179"/>
  </r>
  <r>
    <n v="4"/>
    <s v="Bogotá Humana"/>
    <x v="6"/>
    <n v="203"/>
    <s v="Instituto Distrital de Gestión de Riesgos y Cambio Climático"/>
    <n v="2"/>
    <s v="Establecimientos públicos"/>
    <n v="94"/>
    <s v="Sector Ambiente"/>
    <s v="Informacion validada por la entidad"/>
    <n v="10820775000"/>
    <n v="11841469777.828382"/>
    <n v="2"/>
    <s v="Un territorio que enfrenta el cambio climático y se ordena alrededor del agua"/>
    <n v="20"/>
    <s v="Gestión integral de riesgos"/>
    <n v="970"/>
    <s v="Recuperación de suelos de protección por riesgo"/>
    <n v="360050000"/>
    <n v="394012553.95358551"/>
  </r>
  <r>
    <n v="4"/>
    <s v="Bogotá Humana"/>
    <x v="6"/>
    <n v="203"/>
    <s v="Instituto Distrital de Gestión de Riesgos y Cambio Climático"/>
    <n v="2"/>
    <s v="Establecimientos públicos"/>
    <n v="94"/>
    <s v="Sector Ambiente"/>
    <s v="Informacion validada por la entidad"/>
    <n v="10820775000"/>
    <n v="11841469777.828382"/>
    <n v="3"/>
    <s v="Una Bogotá que defiende y fortalece lo público"/>
    <n v="31"/>
    <s v="Fortalecimiento de la función administrativa y desarrollo institucional"/>
    <n v="906"/>
    <s v="Fortalecimiento institucional del FOPAE para la gestión del riesgo"/>
    <n v="4711176000"/>
    <n v="5155568637.3693571"/>
  </r>
  <r>
    <n v="4"/>
    <s v="Bogotá Humana"/>
    <x v="6"/>
    <n v="204"/>
    <s v="Instituto de Desarrollo Urbano"/>
    <n v="2"/>
    <s v="Establecimientos públicos"/>
    <n v="95"/>
    <s v="Sector Movilidad"/>
    <s v="Informacion validada por la entidad"/>
    <n v="725621851000"/>
    <n v="794067820350.05701"/>
    <n v="2"/>
    <s v="Un territorio que enfrenta el cambio climático y se ordena alrededor del agua"/>
    <n v="19"/>
    <s v="Movilidad Humana"/>
    <n v="543"/>
    <s v="Infraestructura para el Sistema Integrado de Transporte Público"/>
    <n v="57230000000"/>
    <n v="62628352903.107056"/>
  </r>
  <r>
    <n v="4"/>
    <s v="Bogotá Humana"/>
    <x v="6"/>
    <n v="204"/>
    <s v="Instituto de Desarrollo Urbano"/>
    <n v="2"/>
    <s v="Establecimientos públicos"/>
    <n v="95"/>
    <s v="Sector Movilidad"/>
    <s v="Informacion validada por la entidad"/>
    <n v="725621851000"/>
    <n v="794067820350.05701"/>
    <n v="2"/>
    <s v="Un territorio que enfrenta el cambio climático y se ordena alrededor del agua"/>
    <n v="19"/>
    <s v="Movilidad Humana"/>
    <n v="809"/>
    <s v="Desarrollo y sostenibilidad de la infraestructura para la movilidad"/>
    <n v="443011698000"/>
    <n v="484799807138.71545"/>
  </r>
  <r>
    <n v="4"/>
    <s v="Bogotá Humana"/>
    <x v="6"/>
    <n v="204"/>
    <s v="Instituto de Desarrollo Urbano"/>
    <n v="2"/>
    <s v="Establecimientos públicos"/>
    <n v="95"/>
    <s v="Sector Movilidad"/>
    <s v="Informacion validada por la entidad"/>
    <n v="725621851000"/>
    <n v="794067820350.05701"/>
    <n v="2"/>
    <s v="Un territorio que enfrenta el cambio climático y se ordena alrededor del agua"/>
    <n v="19"/>
    <s v="Movilidad Humana"/>
    <n v="810"/>
    <s v="Desarrollo y conservación del espacio público y la red de ciclo-rutas"/>
    <n v="138787969000"/>
    <n v="151879467084.35229"/>
  </r>
  <r>
    <n v="4"/>
    <s v="Bogotá Humana"/>
    <x v="6"/>
    <n v="204"/>
    <s v="Instituto de Desarrollo Urbano"/>
    <n v="2"/>
    <s v="Establecimientos públicos"/>
    <n v="95"/>
    <s v="Sector Movilidad"/>
    <s v="Informacion validada por la entidad"/>
    <n v="725621851000"/>
    <n v="794067820350.05701"/>
    <n v="2"/>
    <s v="Un territorio que enfrenta el cambio climático y se ordena alrededor del agua"/>
    <n v="20"/>
    <s v="Gestión integral de riesgos"/>
    <n v="762"/>
    <s v="Atención integral del riesgo al sistema de movilidad y espacio público frente a la ocurrencia de eventos de emergencia y catastróficos"/>
    <n v="8000000000"/>
    <n v="8754618613.050087"/>
  </r>
  <r>
    <n v="4"/>
    <s v="Bogotá Humana"/>
    <x v="6"/>
    <n v="204"/>
    <s v="Instituto de Desarrollo Urbano"/>
    <n v="2"/>
    <s v="Establecimientos públicos"/>
    <n v="95"/>
    <s v="Sector Movilidad"/>
    <s v="Informacion validada por la entidad"/>
    <n v="725621851000"/>
    <n v="794067820350.05701"/>
    <n v="3"/>
    <s v="Una Bogotá que defiende y fortalece lo público"/>
    <n v="26"/>
    <s v="Transparencia, probidad, lucha contra la corrupción y control social efectivo e incluyente"/>
    <n v="955"/>
    <s v="Transparencia, probidad, lucha contra la corrupción y control social efectivo e incluyente en el IDU"/>
    <n v="300000000"/>
    <n v="328298197.98937821"/>
  </r>
  <r>
    <n v="4"/>
    <s v="Bogotá Humana"/>
    <x v="6"/>
    <n v="204"/>
    <s v="Instituto de Desarrollo Urbano"/>
    <n v="2"/>
    <s v="Establecimientos públicos"/>
    <n v="95"/>
    <s v="Sector Movilidad"/>
    <s v="Informacion validada por la entidad"/>
    <n v="725621851000"/>
    <n v="794067820350.05701"/>
    <n v="3"/>
    <s v="Una Bogotá que defiende y fortalece lo público"/>
    <n v="31"/>
    <s v="Fortalecimiento de la función administrativa y desarrollo institucional"/>
    <n v="232"/>
    <s v="Fortalecimiento institucional para el mejoramiento de la gestión del IDU"/>
    <n v="68275184000"/>
    <n v="74715399581.977432"/>
  </r>
  <r>
    <n v="4"/>
    <s v="Bogotá Humana"/>
    <x v="6"/>
    <n v="204"/>
    <s v="Instituto de Desarrollo Urbano"/>
    <n v="2"/>
    <s v="Establecimientos públicos"/>
    <n v="95"/>
    <s v="Sector Movilidad"/>
    <s v="Informacion validada por la entidad"/>
    <n v="725621851000"/>
    <n v="794067820350.05701"/>
    <n v="3"/>
    <s v="Una Bogotá que defiende y fortalece lo público"/>
    <n v="32"/>
    <s v="TIC para Gobierno Digital, Ciudad Inteligente y sociedad del conocimiento y del emprendimiento"/>
    <n v="954"/>
    <s v="Fortalecimiento de las tecnologías de la información y las comunicaciones - TIC"/>
    <n v="10017000000"/>
    <n v="10961876830.865339"/>
  </r>
  <r>
    <n v="4"/>
    <s v="Bogotá Humana"/>
    <x v="6"/>
    <n v="206"/>
    <s v="Fondo de Prestaciones Económicas, Cesantías y Pensiones"/>
    <n v="2"/>
    <s v="Establecimientos públicos"/>
    <n v="87"/>
    <s v="Sector Hacienda"/>
    <s v="Informacion validada por la entidad"/>
    <n v="3186252000"/>
    <n v="3486802633.1335082"/>
    <n v="3"/>
    <s v="Una Bogotá que defiende y fortalece lo público"/>
    <n v="31"/>
    <s v="Fortalecimiento de la función administrativa y desarrollo institucional"/>
    <n v="710"/>
    <s v="Gestión Institucional"/>
    <n v="3186252000"/>
    <n v="3486802633.1335082"/>
  </r>
  <r>
    <n v="4"/>
    <s v="Bogotá Humana"/>
    <x v="6"/>
    <n v="208"/>
    <s v="Caja de Vivienda Popular"/>
    <n v="2"/>
    <s v="Establecimientos públicos"/>
    <n v="96"/>
    <s v="Sector Hábitat"/>
    <s v="Informacion validada por la entidad"/>
    <n v="97318547000"/>
    <n v="106498345370.1487"/>
    <n v="1"/>
    <s v="Una ciudad que supera la segregación y la discriminación: el ser humano en el centro de las preocupaciones del desarrollo"/>
    <n v="10"/>
    <s v="Ruralidad humana"/>
    <n v="962"/>
    <s v="Gestión para la construcción y mejoramiento de vivienda rural"/>
    <n v="680000000"/>
    <n v="744142582.10925746"/>
  </r>
  <r>
    <n v="4"/>
    <s v="Bogotá Humana"/>
    <x v="6"/>
    <n v="208"/>
    <s v="Caja de Vivienda Popular"/>
    <n v="2"/>
    <s v="Establecimientos públicos"/>
    <n v="96"/>
    <s v="Sector Hábitat"/>
    <s v="Informacion validada por la entidad"/>
    <n v="97318547000"/>
    <n v="106498345370.1487"/>
    <n v="1"/>
    <s v="Una ciudad que supera la segregación y la discriminación: el ser humano en el centro de las preocupaciones del desarrollo"/>
    <n v="15"/>
    <s v="Vivienda y hábitat humanos"/>
    <n v="208"/>
    <s v="Mejoramiento integral de barrios"/>
    <n v="17854879000"/>
    <n v="19539082003.394638"/>
  </r>
  <r>
    <n v="4"/>
    <s v="Bogotá Humana"/>
    <x v="6"/>
    <n v="208"/>
    <s v="Caja de Vivienda Popular"/>
    <n v="2"/>
    <s v="Establecimientos públicos"/>
    <n v="96"/>
    <s v="Sector Hábitat"/>
    <s v="Informacion validada por la entidad"/>
    <n v="97318547000"/>
    <n v="106498345370.1487"/>
    <n v="1"/>
    <s v="Una ciudad que supera la segregación y la discriminación: el ser humano en el centro de las preocupaciones del desarrollo"/>
    <n v="15"/>
    <s v="Vivienda y hábitat humanos"/>
    <n v="471"/>
    <s v="Titulación de predios"/>
    <n v="6562100000"/>
    <n v="7181085350.0869961"/>
  </r>
  <r>
    <n v="4"/>
    <s v="Bogotá Humana"/>
    <x v="6"/>
    <n v="208"/>
    <s v="Caja de Vivienda Popular"/>
    <n v="2"/>
    <s v="Establecimientos públicos"/>
    <n v="96"/>
    <s v="Sector Hábitat"/>
    <s v="Informacion validada por la entidad"/>
    <n v="97318547000"/>
    <n v="106498345370.1487"/>
    <n v="1"/>
    <s v="Una ciudad que supera la segregación y la discriminación: el ser humano en el centro de las preocupaciones del desarrollo"/>
    <n v="15"/>
    <s v="Vivienda y hábitat humanos"/>
    <n v="691"/>
    <s v="Desarrollo de proyectos de vivienda de interés prioritario"/>
    <n v="22645583000"/>
    <n v="24781680304.396328"/>
  </r>
  <r>
    <n v="4"/>
    <s v="Bogotá Humana"/>
    <x v="6"/>
    <n v="208"/>
    <s v="Caja de Vivienda Popular"/>
    <n v="2"/>
    <s v="Establecimientos públicos"/>
    <n v="96"/>
    <s v="Sector Hábitat"/>
    <s v="Informacion validada por la entidad"/>
    <n v="97318547000"/>
    <n v="106498345370.1487"/>
    <n v="1"/>
    <s v="Una ciudad que supera la segregación y la discriminación: el ser humano en el centro de las preocupaciones del desarrollo"/>
    <n v="15"/>
    <s v="Vivienda y hábitat humanos"/>
    <n v="7328"/>
    <s v="Mejoramiento de vivienda en sus condiciones físicas"/>
    <n v="3892100000"/>
    <n v="4259231387.9815302"/>
  </r>
  <r>
    <n v="4"/>
    <s v="Bogotá Humana"/>
    <x v="6"/>
    <n v="208"/>
    <s v="Caja de Vivienda Popular"/>
    <n v="2"/>
    <s v="Establecimientos públicos"/>
    <n v="96"/>
    <s v="Sector Hábitat"/>
    <s v="Informacion validada por la entidad"/>
    <n v="97318547000"/>
    <n v="106498345370.1487"/>
    <n v="2"/>
    <s v="Un territorio que enfrenta el cambio climático y se ordena alrededor del agua"/>
    <n v="20"/>
    <s v="Gestión integral de riesgos"/>
    <n v="3075"/>
    <s v="Reasentamiento de hogares localizados en zonas de alto riesgo no mitigable"/>
    <n v="40610885000"/>
    <n v="44441601214.179573"/>
  </r>
  <r>
    <n v="4"/>
    <s v="Bogotá Humana"/>
    <x v="6"/>
    <n v="208"/>
    <s v="Caja de Vivienda Popular"/>
    <n v="2"/>
    <s v="Establecimientos públicos"/>
    <n v="96"/>
    <s v="Sector Hábitat"/>
    <s v="Informacion validada por la entidad"/>
    <n v="97318547000"/>
    <n v="106498345370.1487"/>
    <n v="3"/>
    <s v="Una Bogotá que defiende y fortalece lo público"/>
    <n v="26"/>
    <s v="Transparencia, probidad, lucha contra la corrupción y control social efectivo e incluyente"/>
    <n v="943"/>
    <s v="Fortalecimiento institucional para la transparencia, participación ciudadana, control y responsabilidad social y anticorrupción"/>
    <n v="250000000"/>
    <n v="273581831.65781522"/>
  </r>
  <r>
    <n v="4"/>
    <s v="Bogotá Humana"/>
    <x v="6"/>
    <n v="208"/>
    <s v="Caja de Vivienda Popular"/>
    <n v="2"/>
    <s v="Establecimientos públicos"/>
    <n v="96"/>
    <s v="Sector Hábitat"/>
    <s v="Informacion validada por la entidad"/>
    <n v="97318547000"/>
    <n v="106498345370.1487"/>
    <n v="3"/>
    <s v="Una Bogotá que defiende y fortalece lo público"/>
    <n v="31"/>
    <s v="Fortalecimiento de la función administrativa y desarrollo institucional"/>
    <n v="404"/>
    <s v="Fortalecimiento institucional para aumentar la eficiencia de la gestión"/>
    <n v="4823000000"/>
    <n v="5277940696.3425713"/>
  </r>
  <r>
    <n v="4"/>
    <s v="Bogotá Humana"/>
    <x v="6"/>
    <n v="211"/>
    <s v="Instituto Distrital de Recreación y Deporte"/>
    <n v="2"/>
    <s v="Establecimientos públicos"/>
    <n v="93"/>
    <s v="Sector Cultura, recreación y deporte"/>
    <s v="Informacion validada por la entidad"/>
    <n v="215547099000"/>
    <n v="235879080611.79373"/>
    <n v="1"/>
    <s v="Una ciudad que supera la segregación y la discriminación: el ser humano en el centro de las preocupaciones del desarrollo"/>
    <n v="3"/>
    <s v="Construcción de saberes. Educación incluyente, diversa y de calidad para disfrutar y aprender"/>
    <n v="928"/>
    <s v="Jornada escolar 40 horas semanales"/>
    <n v="38000000000"/>
    <n v="41584438411.987907"/>
  </r>
  <r>
    <n v="4"/>
    <s v="Bogotá Humana"/>
    <x v="6"/>
    <n v="211"/>
    <s v="Instituto Distrital de Recreación y Deporte"/>
    <n v="2"/>
    <s v="Establecimientos públicos"/>
    <n v="93"/>
    <s v="Sector Cultura, recreación y deporte"/>
    <s v="Informacion validada por la entidad"/>
    <n v="215547099000"/>
    <n v="235879080611.79373"/>
    <n v="1"/>
    <s v="Una ciudad que supera la segregación y la discriminación: el ser humano en el centro de las preocupaciones del desarrollo"/>
    <n v="5"/>
    <s v="Lucha contra distintos tipos de discriminación y violencias por condición, situación, identidad, diferencia, diversidad o etapa del ciclo vital"/>
    <n v="847"/>
    <s v="Tiempo libre Tiempo activo"/>
    <n v="1410000000"/>
    <n v="1543001530.5500779"/>
  </r>
  <r>
    <n v="4"/>
    <s v="Bogotá Humana"/>
    <x v="6"/>
    <n v="211"/>
    <s v="Instituto Distrital de Recreación y Deporte"/>
    <n v="2"/>
    <s v="Establecimientos públicos"/>
    <n v="93"/>
    <s v="Sector Cultura, recreación y deporte"/>
    <s v="Informacion validada por la entidad"/>
    <n v="215547099000"/>
    <n v="235879080611.79373"/>
    <n v="1"/>
    <s v="Una ciudad que supera la segregación y la discriminación: el ser humano en el centro de las preocupaciones del desarrollo"/>
    <n v="8"/>
    <s v="Ejercicio de las libertades culturales y deportivas"/>
    <n v="708"/>
    <s v="Construcción y adecuación de parques y escenarios para la inclusión"/>
    <n v="88159781000"/>
    <n v="96475657458.127426"/>
  </r>
  <r>
    <n v="4"/>
    <s v="Bogotá Humana"/>
    <x v="6"/>
    <n v="211"/>
    <s v="Instituto Distrital de Recreación y Deporte"/>
    <n v="2"/>
    <s v="Establecimientos públicos"/>
    <n v="93"/>
    <s v="Sector Cultura, recreación y deporte"/>
    <s v="Informacion validada por la entidad"/>
    <n v="215547099000"/>
    <n v="235879080611.79373"/>
    <n v="1"/>
    <s v="Una ciudad que supera la segregación y la discriminación: el ser humano en el centro de las preocupaciones del desarrollo"/>
    <n v="8"/>
    <s v="Ejercicio de las libertades culturales y deportivas"/>
    <n v="814"/>
    <s v="Bogotá ParticipActiva"/>
    <n v="2810674000"/>
    <n v="3075797364.4519925"/>
  </r>
  <r>
    <n v="4"/>
    <s v="Bogotá Humana"/>
    <x v="6"/>
    <n v="211"/>
    <s v="Instituto Distrital de Recreación y Deporte"/>
    <n v="2"/>
    <s v="Establecimientos públicos"/>
    <n v="93"/>
    <s v="Sector Cultura, recreación y deporte"/>
    <s v="Informacion validada por la entidad"/>
    <n v="215547099000"/>
    <n v="235879080611.79373"/>
    <n v="1"/>
    <s v="Una ciudad que supera la segregación y la discriminación: el ser humano en el centro de las preocupaciones del desarrollo"/>
    <n v="8"/>
    <s v="Ejercicio de las libertades culturales y deportivas"/>
    <n v="816"/>
    <s v="Bogotá forjador de campeones"/>
    <n v="18030000000"/>
    <n v="19730721699.161633"/>
  </r>
  <r>
    <n v="4"/>
    <s v="Bogotá Humana"/>
    <x v="6"/>
    <n v="211"/>
    <s v="Instituto Distrital de Recreación y Deporte"/>
    <n v="2"/>
    <s v="Establecimientos públicos"/>
    <n v="93"/>
    <s v="Sector Cultura, recreación y deporte"/>
    <s v="Informacion validada por la entidad"/>
    <n v="215547099000"/>
    <n v="235879080611.79373"/>
    <n v="1"/>
    <s v="Una ciudad que supera la segregación y la discriminación: el ser humano en el centro de las preocupaciones del desarrollo"/>
    <n v="8"/>
    <s v="Ejercicio de las libertades culturales y deportivas"/>
    <n v="842"/>
    <s v="Parques inclusivos: física, social , económica y ambientalmente"/>
    <n v="50026749000"/>
    <n v="54745638493.223106"/>
  </r>
  <r>
    <n v="4"/>
    <s v="Bogotá Humana"/>
    <x v="6"/>
    <n v="211"/>
    <s v="Instituto Distrital de Recreación y Deporte"/>
    <n v="2"/>
    <s v="Establecimientos públicos"/>
    <n v="93"/>
    <s v="Sector Cultura, recreación y deporte"/>
    <s v="Informacion validada por la entidad"/>
    <n v="215547099000"/>
    <n v="235879080611.79373"/>
    <n v="1"/>
    <s v="Una ciudad que supera la segregación y la discriminación: el ser humano en el centro de las preocupaciones del desarrollo"/>
    <n v="8"/>
    <s v="Ejercicio de las libertades culturales y deportivas"/>
    <n v="846"/>
    <s v="Acciones metropolitanas para la convivencia"/>
    <n v="4770000000"/>
    <n v="5219941348.0311136"/>
  </r>
  <r>
    <n v="4"/>
    <s v="Bogotá Humana"/>
    <x v="6"/>
    <n v="211"/>
    <s v="Instituto Distrital de Recreación y Deporte"/>
    <n v="2"/>
    <s v="Establecimientos públicos"/>
    <n v="93"/>
    <s v="Sector Cultura, recreación y deporte"/>
    <s v="Informacion validada por la entidad"/>
    <n v="215547099000"/>
    <n v="235879080611.79373"/>
    <n v="1"/>
    <s v="Una ciudad que supera la segregación y la discriminación: el ser humano en el centro de las preocupaciones del desarrollo"/>
    <n v="8"/>
    <s v="Ejercicio de las libertades culturales y deportivas"/>
    <n v="862"/>
    <s v="Bogotá es mi parche"/>
    <n v="50000000"/>
    <n v="54716366.331563041"/>
  </r>
  <r>
    <n v="4"/>
    <s v="Bogotá Humana"/>
    <x v="6"/>
    <n v="211"/>
    <s v="Instituto Distrital de Recreación y Deporte"/>
    <n v="2"/>
    <s v="Establecimientos públicos"/>
    <n v="93"/>
    <s v="Sector Cultura, recreación y deporte"/>
    <s v="Informacion validada por la entidad"/>
    <n v="215547099000"/>
    <n v="235879080611.79373"/>
    <n v="1"/>
    <s v="Una ciudad que supera la segregación y la discriminación: el ser humano en el centro de las preocupaciones del desarrollo"/>
    <n v="8"/>
    <s v="Ejercicio de las libertades culturales y deportivas"/>
    <n v="867"/>
    <s v="Corredores vitales"/>
    <n v="50000000"/>
    <n v="54716366.331563041"/>
  </r>
  <r>
    <n v="4"/>
    <s v="Bogotá Humana"/>
    <x v="6"/>
    <n v="211"/>
    <s v="Instituto Distrital de Recreación y Deporte"/>
    <n v="2"/>
    <s v="Establecimientos públicos"/>
    <n v="93"/>
    <s v="Sector Cultura, recreación y deporte"/>
    <s v="Informacion validada por la entidad"/>
    <n v="215547099000"/>
    <n v="235879080611.79373"/>
    <n v="2"/>
    <s v="Un territorio que enfrenta el cambio climático y se ordena alrededor del agua"/>
    <n v="19"/>
    <s v="Movilidad Humana"/>
    <n v="845"/>
    <s v="Pedalea por Bogotá"/>
    <n v="4310000000"/>
    <n v="4716550777.7807341"/>
  </r>
  <r>
    <n v="4"/>
    <s v="Bogotá Humana"/>
    <x v="6"/>
    <n v="211"/>
    <s v="Instituto Distrital de Recreación y Deporte"/>
    <n v="2"/>
    <s v="Establecimientos públicos"/>
    <n v="93"/>
    <s v="Sector Cultura, recreación y deporte"/>
    <s v="Informacion validada por la entidad"/>
    <n v="215547099000"/>
    <n v="235879080611.79373"/>
    <n v="3"/>
    <s v="Una Bogotá que defiende y fortalece lo público"/>
    <n v="26"/>
    <s v="Transparencia, probidad, lucha contra la corrupción y control social efectivo e incluyente"/>
    <n v="949"/>
    <s v="Probidad y transparencia en el IDRD"/>
    <n v="20000000"/>
    <n v="21886546.532625213"/>
  </r>
  <r>
    <n v="4"/>
    <s v="Bogotá Humana"/>
    <x v="6"/>
    <n v="211"/>
    <s v="Instituto Distrital de Recreación y Deporte"/>
    <n v="2"/>
    <s v="Establecimientos públicos"/>
    <n v="93"/>
    <s v="Sector Cultura, recreación y deporte"/>
    <s v="Informacion validada por la entidad"/>
    <n v="215547099000"/>
    <n v="235879080611.79373"/>
    <n v="3"/>
    <s v="Una Bogotá que defiende y fortalece lo público"/>
    <n v="31"/>
    <s v="Fortalecimiento de la función administrativa y desarrollo institucional"/>
    <n v="818"/>
    <s v="Fortalecimiento Institucional"/>
    <n v="7909895000"/>
    <n v="8656014249.2839775"/>
  </r>
  <r>
    <n v="4"/>
    <s v="Bogotá Humana"/>
    <x v="6"/>
    <n v="213"/>
    <s v="Instituto Distrital del Patrimonio Cultural"/>
    <n v="2"/>
    <s v="Establecimientos públicos"/>
    <n v="93"/>
    <s v="Sector Cultura, recreación y deporte"/>
    <s v="Informacion validada por la entidad"/>
    <n v="24410000000"/>
    <n v="26712530043.069077"/>
    <n v="1"/>
    <s v="Una ciudad que supera la segregación y la discriminación: el ser humano en el centro de las preocupaciones del desarrollo"/>
    <n v="3"/>
    <s v="Construcción de saberes. Educación incluyente, diversa y de calidad para disfrutar y aprender"/>
    <n v="911"/>
    <s v="Jornada educativa única para la excelencia académica y la formación integral"/>
    <n v="1133000000"/>
    <n v="1239872861.0732183"/>
  </r>
  <r>
    <n v="4"/>
    <s v="Bogotá Humana"/>
    <x v="6"/>
    <n v="213"/>
    <s v="Instituto Distrital del Patrimonio Cultural"/>
    <n v="2"/>
    <s v="Establecimientos públicos"/>
    <n v="93"/>
    <s v="Sector Cultura, recreación y deporte"/>
    <s v="Informacion validada por la entidad"/>
    <n v="24410000000"/>
    <n v="26712530043.069077"/>
    <n v="1"/>
    <s v="Una ciudad que supera la segregación y la discriminación: el ser humano en el centro de las preocupaciones del desarrollo"/>
    <n v="5"/>
    <s v="Lucha contra distintos tipos de discriminación y violencias por condición, situación, identidad, diferencia, diversidad o etapa del ciclo vital"/>
    <n v="439"/>
    <s v="Memoria histórica y patrimonio cultural"/>
    <n v="125000000"/>
    <n v="136790915.82890761"/>
  </r>
  <r>
    <n v="4"/>
    <s v="Bogotá Humana"/>
    <x v="6"/>
    <n v="213"/>
    <s v="Instituto Distrital del Patrimonio Cultural"/>
    <n v="2"/>
    <s v="Establecimientos públicos"/>
    <n v="93"/>
    <s v="Sector Cultura, recreación y deporte"/>
    <s v="Informacion validada por la entidad"/>
    <n v="24410000000"/>
    <n v="26712530043.069077"/>
    <n v="1"/>
    <s v="Una ciudad que supera la segregación y la discriminación: el ser humano en el centro de las preocupaciones del desarrollo"/>
    <n v="8"/>
    <s v="Ejercicio de las libertades culturales y deportivas"/>
    <n v="498"/>
    <s v="Gestión e intervención del patrimonio cultural material del Distrito Capital"/>
    <n v="4040000000"/>
    <n v="4421082399.5902939"/>
  </r>
  <r>
    <n v="4"/>
    <s v="Bogotá Humana"/>
    <x v="6"/>
    <n v="213"/>
    <s v="Instituto Distrital del Patrimonio Cultural"/>
    <n v="2"/>
    <s v="Establecimientos públicos"/>
    <n v="93"/>
    <s v="Sector Cultura, recreación y deporte"/>
    <s v="Informacion validada por la entidad"/>
    <n v="24410000000"/>
    <n v="26712530043.069077"/>
    <n v="1"/>
    <s v="Una ciudad que supera la segregación y la discriminación: el ser humano en el centro de las preocupaciones del desarrollo"/>
    <n v="8"/>
    <s v="Ejercicio de las libertades culturales y deportivas"/>
    <n v="746"/>
    <s v="Circulación y divulgación de los valores del patrimonio cultural"/>
    <n v="1623731000"/>
    <n v="1776893204.3983037"/>
  </r>
  <r>
    <n v="4"/>
    <s v="Bogotá Humana"/>
    <x v="6"/>
    <n v="213"/>
    <s v="Instituto Distrital del Patrimonio Cultural"/>
    <n v="2"/>
    <s v="Establecimientos públicos"/>
    <n v="93"/>
    <s v="Sector Cultura, recreación y deporte"/>
    <s v="Informacion validada por la entidad"/>
    <n v="24410000000"/>
    <n v="26712530043.069077"/>
    <n v="1"/>
    <s v="Una ciudad que supera la segregación y la discriminación: el ser humano en el centro de las preocupaciones del desarrollo"/>
    <n v="16"/>
    <s v="Revitalización del centro ampliado"/>
    <n v="440"/>
    <s v="Revitalización del Centro tradicional y de sectores e inmuebles de interés cultural en el Distrito Capital"/>
    <n v="16438269000"/>
    <n v="17988846969.21553"/>
  </r>
  <r>
    <n v="4"/>
    <s v="Bogotá Humana"/>
    <x v="6"/>
    <n v="213"/>
    <s v="Instituto Distrital del Patrimonio Cultural"/>
    <n v="2"/>
    <s v="Establecimientos públicos"/>
    <n v="93"/>
    <s v="Sector Cultura, recreación y deporte"/>
    <s v="Informacion validada por la entidad"/>
    <n v="24410000000"/>
    <n v="26712530043.069077"/>
    <n v="3"/>
    <s v="Una Bogotá que defiende y fortalece lo público"/>
    <n v="26"/>
    <s v="Transparencia, probidad, lucha contra la corrupción y control social efectivo e incluyente"/>
    <n v="942"/>
    <s v="Transparencia en la gestión institucional"/>
    <n v="150000000"/>
    <n v="164149098.99468911"/>
  </r>
  <r>
    <n v="4"/>
    <s v="Bogotá Humana"/>
    <x v="6"/>
    <n v="213"/>
    <s v="Instituto Distrital del Patrimonio Cultural"/>
    <n v="2"/>
    <s v="Establecimientos públicos"/>
    <n v="93"/>
    <s v="Sector Cultura, recreación y deporte"/>
    <s v="Informacion validada por la entidad"/>
    <n v="24410000000"/>
    <n v="26712530043.069077"/>
    <n v="3"/>
    <s v="Una Bogotá que defiende y fortalece lo público"/>
    <n v="31"/>
    <s v="Fortalecimiento de la función administrativa y desarrollo institucional"/>
    <n v="733"/>
    <s v="Fortalecimiento y mejoramiento de la gestión institucional"/>
    <n v="900000000"/>
    <n v="984894593.96813476"/>
  </r>
  <r>
    <n v="4"/>
    <s v="Bogotá Humana"/>
    <x v="6"/>
    <n v="214"/>
    <s v="Instituto Distrital para la Protección de la Niñez y la Juventud"/>
    <n v="2"/>
    <s v="Establecimientos públicos"/>
    <n v="92"/>
    <s v="Sector Integración social"/>
    <s v="Informacion validada por la entidad"/>
    <n v="132383130000"/>
    <n v="144870476743.97867"/>
    <n v="1"/>
    <s v="Una ciudad que supera la segregación y la discriminación: el ser humano en el centro de las preocupaciones del desarrollo"/>
    <n v="5"/>
    <s v="Lucha contra distintos tipos de discriminación y violencias por condición, situación, identidad, diferencia, diversidad o etapa del ciclo vital"/>
    <n v="640"/>
    <s v="Modernización y fortalecimiento de las tecnologías de información y comunicaciones TIC"/>
    <n v="937000000"/>
    <n v="1025384705.0534914"/>
  </r>
  <r>
    <n v="4"/>
    <s v="Bogotá Humana"/>
    <x v="6"/>
    <n v="214"/>
    <s v="Instituto Distrital para la Protección de la Niñez y la Juventud"/>
    <n v="2"/>
    <s v="Establecimientos públicos"/>
    <n v="92"/>
    <s v="Sector Integración social"/>
    <s v="Informacion validada por la entidad"/>
    <n v="132383130000"/>
    <n v="144870476743.97867"/>
    <n v="1"/>
    <s v="Una ciudad que supera la segregación y la discriminación: el ser humano en el centro de las preocupaciones del desarrollo"/>
    <n v="5"/>
    <s v="Lucha contra distintos tipos de discriminación y violencias por condición, situación, identidad, diferencia, diversidad o etapa del ciclo vital"/>
    <n v="722"/>
    <s v="Protección, prevención y atención integral a niños, niñas, adolescentes y jóvenes en situación de vida de y en calle y pandilleros en condición de fragilidad social"/>
    <n v="14766768000"/>
    <n v="16159677748.424049"/>
  </r>
  <r>
    <n v="4"/>
    <s v="Bogotá Humana"/>
    <x v="6"/>
    <n v="214"/>
    <s v="Instituto Distrital para la Protección de la Niñez y la Juventud"/>
    <n v="2"/>
    <s v="Establecimientos públicos"/>
    <n v="92"/>
    <s v="Sector Integración social"/>
    <s v="Informacion validada por la entidad"/>
    <n v="132383130000"/>
    <n v="144870476743.97867"/>
    <n v="1"/>
    <s v="Una ciudad que supera la segregación y la discriminación: el ser humano en el centro de las preocupaciones del desarrollo"/>
    <n v="5"/>
    <s v="Lucha contra distintos tipos de discriminación y violencias por condición, situación, identidad, diferencia, diversidad o etapa del ciclo vital"/>
    <n v="959"/>
    <s v="Fortalecimiento institucional y de la infraestructura de Unidades de protección integral y dependencias"/>
    <n v="11293500000"/>
    <n v="12358785663.310143"/>
  </r>
  <r>
    <n v="4"/>
    <s v="Bogotá Humana"/>
    <x v="6"/>
    <n v="214"/>
    <s v="Instituto Distrital para la Protección de la Niñez y la Juventud"/>
    <n v="2"/>
    <s v="Establecimientos públicos"/>
    <n v="92"/>
    <s v="Sector Integración social"/>
    <s v="Informacion validada por la entidad"/>
    <n v="132383130000"/>
    <n v="144870476743.97867"/>
    <n v="1"/>
    <s v="Una ciudad que supera la segregación y la discriminación: el ser humano en el centro de las preocupaciones del desarrollo"/>
    <n v="5"/>
    <s v="Lucha contra distintos tipos de discriminación y violencias por condición, situación, identidad, diferencia, diversidad o etapa del ciclo vital"/>
    <n v="960"/>
    <s v="Protección integral a niñez y juventud en situación de vulneración de derechos"/>
    <n v="3098357000"/>
    <n v="3390616732.759253"/>
  </r>
  <r>
    <n v="4"/>
    <s v="Bogotá Humana"/>
    <x v="6"/>
    <n v="214"/>
    <s v="Instituto Distrital para la Protección de la Niñez y la Juventud"/>
    <n v="2"/>
    <s v="Establecimientos públicos"/>
    <n v="92"/>
    <s v="Sector Integración social"/>
    <s v="Informacion validada por la entidad"/>
    <n v="132383130000"/>
    <n v="144870476743.97867"/>
    <n v="1"/>
    <s v="Una ciudad que supera la segregación y la discriminación: el ser humano en el centro de las preocupaciones del desarrollo"/>
    <n v="7"/>
    <s v="Bogotá, un territorio que defiende, protege y promueve los derechos humanos"/>
    <n v="969"/>
    <s v="Atención integral y preventiva a adolescentes en conflicto con la ley"/>
    <n v="1483357000"/>
    <n v="1623278100.2497673"/>
  </r>
  <r>
    <n v="4"/>
    <s v="Bogotá Humana"/>
    <x v="6"/>
    <n v="214"/>
    <s v="Instituto Distrital para la Protección de la Niñez y la Juventud"/>
    <n v="2"/>
    <s v="Establecimientos públicos"/>
    <n v="92"/>
    <s v="Sector Integración social"/>
    <s v="Informacion validada por la entidad"/>
    <n v="132383130000"/>
    <n v="144870476743.97867"/>
    <n v="1"/>
    <s v="Una ciudad que supera la segregación y la discriminación: el ser humano en el centro de las preocupaciones del desarrollo"/>
    <n v="13"/>
    <s v="Trabajo decente y digno"/>
    <n v="968"/>
    <s v="Generación de ingresos y oportunidades Misión Bogotá Humana"/>
    <n v="100804148000"/>
    <n v="110312733794.18195"/>
  </r>
  <r>
    <n v="4"/>
    <s v="Bogotá Humana"/>
    <x v="6"/>
    <n v="215"/>
    <s v="Fundación Gilberto Alzate Avendaño"/>
    <n v="2"/>
    <s v="Establecimientos públicos"/>
    <n v="93"/>
    <s v="Sector Cultura, recreación y deporte"/>
    <s v="Informacion validada por la entidad"/>
    <n v="3544000000"/>
    <n v="3878296045.5811882"/>
    <n v="1"/>
    <s v="Una ciudad que supera la segregación y la discriminación: el ser humano en el centro de las preocupaciones del desarrollo"/>
    <n v="5"/>
    <s v="Lucha contra distintos tipos de discriminación y violencias por condición, situación, identidad, diferencia, diversidad o etapa del ciclo vital"/>
    <n v="912"/>
    <s v="Culturas en la diversidad"/>
    <n v="554000000"/>
    <n v="606257338.95371842"/>
  </r>
  <r>
    <n v="4"/>
    <s v="Bogotá Humana"/>
    <x v="6"/>
    <n v="215"/>
    <s v="Fundación Gilberto Alzate Avendaño"/>
    <n v="2"/>
    <s v="Establecimientos públicos"/>
    <n v="93"/>
    <s v="Sector Cultura, recreación y deporte"/>
    <s v="Informacion validada por la entidad"/>
    <n v="3544000000"/>
    <n v="3878296045.5811882"/>
    <n v="1"/>
    <s v="Una ciudad que supera la segregación y la discriminación: el ser humano en el centro de las preocupaciones del desarrollo"/>
    <n v="8"/>
    <s v="Ejercicio de las libertades culturales y deportivas"/>
    <n v="477"/>
    <s v="Formación para la democracia"/>
    <n v="187000000"/>
    <n v="204639210.08004576"/>
  </r>
  <r>
    <n v="4"/>
    <s v="Bogotá Humana"/>
    <x v="6"/>
    <n v="215"/>
    <s v="Fundación Gilberto Alzate Avendaño"/>
    <n v="2"/>
    <s v="Establecimientos públicos"/>
    <n v="93"/>
    <s v="Sector Cultura, recreación y deporte"/>
    <s v="Informacion validada por la entidad"/>
    <n v="3544000000"/>
    <n v="3878296045.5811882"/>
    <n v="1"/>
    <s v="Una ciudad que supera la segregación y la discriminación: el ser humano en el centro de las preocupaciones del desarrollo"/>
    <n v="8"/>
    <s v="Ejercicio de las libertades culturales y deportivas"/>
    <n v="656"/>
    <s v="Realización de actividades artísticas y culturales"/>
    <n v="2134000000"/>
    <n v="2335294515.0311108"/>
  </r>
  <r>
    <n v="4"/>
    <s v="Bogotá Humana"/>
    <x v="6"/>
    <n v="215"/>
    <s v="Fundación Gilberto Alzate Avendaño"/>
    <n v="2"/>
    <s v="Establecimientos públicos"/>
    <n v="93"/>
    <s v="Sector Cultura, recreación y deporte"/>
    <s v="Informacion validada por la entidad"/>
    <n v="3544000000"/>
    <n v="3878296045.5811882"/>
    <n v="3"/>
    <s v="Una Bogotá que defiende y fortalece lo público"/>
    <n v="26"/>
    <s v="Transparencia, probidad, lucha contra la corrupción y control social efectivo e incluyente"/>
    <n v="958"/>
    <s v="Capital humano y probidad"/>
    <n v="24000000"/>
    <n v="26263855.839150261"/>
  </r>
  <r>
    <n v="4"/>
    <s v="Bogotá Humana"/>
    <x v="6"/>
    <n v="215"/>
    <s v="Fundación Gilberto Alzate Avendaño"/>
    <n v="2"/>
    <s v="Establecimientos públicos"/>
    <n v="93"/>
    <s v="Sector Cultura, recreación y deporte"/>
    <s v="Informacion validada por la entidad"/>
    <n v="3544000000"/>
    <n v="3878296045.5811882"/>
    <n v="3"/>
    <s v="Una Bogotá que defiende y fortalece lo público"/>
    <n v="31"/>
    <s v="Fortalecimiento de la función administrativa y desarrollo institucional"/>
    <n v="475"/>
    <s v="Fortalecimiento institucional"/>
    <n v="51000000"/>
    <n v="55810693.658194296"/>
  </r>
  <r>
    <n v="4"/>
    <s v="Bogotá Humana"/>
    <x v="6"/>
    <n v="215"/>
    <s v="Fundación Gilberto Alzate Avendaño"/>
    <n v="2"/>
    <s v="Establecimientos públicos"/>
    <n v="93"/>
    <s v="Sector Cultura, recreación y deporte"/>
    <s v="Informacion validada por la entidad"/>
    <n v="3544000000"/>
    <n v="3878296045.5811882"/>
    <n v="3"/>
    <s v="Una Bogotá que defiende y fortalece lo público"/>
    <n v="31"/>
    <s v="Fortalecimiento de la función administrativa y desarrollo institucional"/>
    <n v="7032"/>
    <s v="Dotación, adecuación y mantenimiento de la infraestructura física, técnica e informática"/>
    <n v="594000000"/>
    <n v="650030432.01896894"/>
  </r>
  <r>
    <n v="4"/>
    <s v="Bogotá Humana"/>
    <x v="6"/>
    <n v="216"/>
    <s v="Orquesta Filarmónica de Bogotá"/>
    <n v="2"/>
    <s v="Establecimientos públicos"/>
    <n v="93"/>
    <s v="Sector Cultura, recreación y deporte"/>
    <s v="Informacion validada por la entidad"/>
    <n v="26128500000"/>
    <n v="28593131553.884895"/>
    <n v="1"/>
    <s v="Una ciudad que supera la segregación y la discriminación: el ser humano en el centro de las preocupaciones del desarrollo"/>
    <n v="3"/>
    <s v="Construcción de saberes. Educación incluyente, diversa y de calidad para disfrutar y aprender"/>
    <n v="919"/>
    <s v="Músicas de la OFB para la jornada única"/>
    <n v="17783000000"/>
    <n v="19460422849.483711"/>
  </r>
  <r>
    <n v="4"/>
    <s v="Bogotá Humana"/>
    <x v="6"/>
    <n v="216"/>
    <s v="Orquesta Filarmónica de Bogotá"/>
    <n v="2"/>
    <s v="Establecimientos públicos"/>
    <n v="93"/>
    <s v="Sector Cultura, recreación y deporte"/>
    <s v="Informacion validada por la entidad"/>
    <n v="26128500000"/>
    <n v="28593131553.884895"/>
    <n v="1"/>
    <s v="Una ciudad que supera la segregación y la discriminación: el ser humano en el centro de las preocupaciones del desarrollo"/>
    <n v="5"/>
    <s v="Lucha contra distintos tipos de discriminación y violencias por condición, situación, identidad, diferencia, diversidad o etapa del ciclo vital"/>
    <n v="920"/>
    <s v="Música sinfónica para todos y todas"/>
    <n v="613431000"/>
    <n v="671294306.30274093"/>
  </r>
  <r>
    <n v="4"/>
    <s v="Bogotá Humana"/>
    <x v="6"/>
    <n v="216"/>
    <s v="Orquesta Filarmónica de Bogotá"/>
    <n v="2"/>
    <s v="Establecimientos públicos"/>
    <n v="93"/>
    <s v="Sector Cultura, recreación y deporte"/>
    <s v="Informacion validada por la entidad"/>
    <n v="26128500000"/>
    <n v="28593131553.884895"/>
    <n v="1"/>
    <s v="Una ciudad que supera la segregación y la discriminación: el ser humano en el centro de las preocupaciones del desarrollo"/>
    <n v="8"/>
    <s v="Ejercicio de las libertades culturales y deportivas"/>
    <n v="450"/>
    <s v="Mantenimiento y sostenimiento de la infraestructura cultural pública"/>
    <n v="495500000"/>
    <n v="542239190.34578967"/>
  </r>
  <r>
    <n v="4"/>
    <s v="Bogotá Humana"/>
    <x v="6"/>
    <n v="216"/>
    <s v="Orquesta Filarmónica de Bogotá"/>
    <n v="2"/>
    <s v="Establecimientos públicos"/>
    <n v="93"/>
    <s v="Sector Cultura, recreación y deporte"/>
    <s v="Informacion validada por la entidad"/>
    <n v="26128500000"/>
    <n v="28593131553.884895"/>
    <n v="1"/>
    <s v="Una ciudad que supera la segregación y la discriminación: el ser humano en el centro de las preocupaciones del desarrollo"/>
    <n v="8"/>
    <s v="Ejercicio de las libertades culturales y deportivas"/>
    <n v="513"/>
    <s v="Fomento de la música sinfónica"/>
    <n v="6248918000"/>
    <n v="6838361729.2779655"/>
  </r>
  <r>
    <n v="4"/>
    <s v="Bogotá Humana"/>
    <x v="6"/>
    <n v="216"/>
    <s v="Orquesta Filarmónica de Bogotá"/>
    <n v="2"/>
    <s v="Establecimientos públicos"/>
    <n v="93"/>
    <s v="Sector Cultura, recreación y deporte"/>
    <s v="Informacion validada por la entidad"/>
    <n v="26128500000"/>
    <n v="28593131553.884895"/>
    <n v="3"/>
    <s v="Una Bogotá que defiende y fortalece lo público"/>
    <n v="26"/>
    <s v="Transparencia, probidad, lucha contra la corrupción y control social efectivo e incluyente"/>
    <n v="952"/>
    <s v="Transparencia en la OFB"/>
    <n v="20000000"/>
    <n v="21886546.532625213"/>
  </r>
  <r>
    <n v="4"/>
    <s v="Bogotá Humana"/>
    <x v="6"/>
    <n v="216"/>
    <s v="Orquesta Filarmónica de Bogotá"/>
    <n v="2"/>
    <s v="Establecimientos públicos"/>
    <n v="93"/>
    <s v="Sector Cultura, recreación y deporte"/>
    <s v="Informacion validada por la entidad"/>
    <n v="26128500000"/>
    <n v="28593131553.884895"/>
    <n v="3"/>
    <s v="Una Bogotá que defiende y fortalece lo público"/>
    <n v="31"/>
    <s v="Fortalecimiento de la función administrativa y desarrollo institucional"/>
    <n v="518"/>
    <s v="Fortalecimiento institucional"/>
    <n v="967651000"/>
    <n v="1058926931.9420662"/>
  </r>
  <r>
    <n v="4"/>
    <s v="Bogotá Humana"/>
    <x v="6"/>
    <n v="217"/>
    <s v="Fondo de Vigilancia y Seguridad"/>
    <n v="2"/>
    <s v="Establecimientos públicos"/>
    <n v="86"/>
    <s v="Sector Gobierno, seguridad y convivencia"/>
    <s v="Informacion validada por la entidad"/>
    <n v="150251000000"/>
    <n v="164423775153.67358"/>
    <n v="3"/>
    <s v="Una Bogotá que defiende y fortalece lo público"/>
    <n v="26"/>
    <s v="Transparencia, probidad, lucha contra la corrupción y control social efectivo e incluyente"/>
    <n v="937"/>
    <s v="Fortalecimiento de la gestión ética institucional y lucha contra la corrupción"/>
    <n v="890000000"/>
    <n v="973951320.70182204"/>
  </r>
  <r>
    <n v="4"/>
    <s v="Bogotá Humana"/>
    <x v="6"/>
    <n v="217"/>
    <s v="Fondo de Vigilancia y Seguridad"/>
    <n v="2"/>
    <s v="Establecimientos públicos"/>
    <n v="86"/>
    <s v="Sector Gobierno, seguridad y convivencia"/>
    <s v="Informacion validada por la entidad"/>
    <n v="150251000000"/>
    <n v="164423775153.67358"/>
    <n v="3"/>
    <s v="Una Bogotá que defiende y fortalece lo público"/>
    <n v="28"/>
    <s v="Fortalecimiento de la seguridad ciudadana"/>
    <n v="383"/>
    <s v="Número Único de Seguridad y Emergencias (NUSE 123)"/>
    <n v="27238500000"/>
    <n v="29807834886.445599"/>
  </r>
  <r>
    <n v="4"/>
    <s v="Bogotá Humana"/>
    <x v="6"/>
    <n v="217"/>
    <s v="Fondo de Vigilancia y Seguridad"/>
    <n v="2"/>
    <s v="Establecimientos públicos"/>
    <n v="86"/>
    <s v="Sector Gobierno, seguridad y convivencia"/>
    <s v="Informacion validada por la entidad"/>
    <n v="150251000000"/>
    <n v="164423775153.67358"/>
    <n v="3"/>
    <s v="Una Bogotá que defiende y fortalece lo público"/>
    <n v="28"/>
    <s v="Fortalecimiento de la seguridad ciudadana"/>
    <n v="681"/>
    <s v="Fortalecimiento integral de equipamientos para la seguridad, la defensa y justicia de la ciudad"/>
    <n v="19961500000"/>
    <n v="21844414930.549915"/>
  </r>
  <r>
    <n v="4"/>
    <s v="Bogotá Humana"/>
    <x v="6"/>
    <n v="217"/>
    <s v="Fondo de Vigilancia y Seguridad"/>
    <n v="2"/>
    <s v="Establecimientos públicos"/>
    <n v="86"/>
    <s v="Sector Gobierno, seguridad y convivencia"/>
    <s v="Informacion validada por la entidad"/>
    <n v="150251000000"/>
    <n v="164423775153.67358"/>
    <n v="3"/>
    <s v="Una Bogotá que defiende y fortalece lo público"/>
    <n v="28"/>
    <s v="Fortalecimiento de la seguridad ciudadana"/>
    <n v="682"/>
    <s v="Adquisición y dotación de bienes y servicios para el fortalecimiento integral de la seguridad, defensa y justicia en la ciudad"/>
    <n v="79236500000"/>
    <n v="86710667216.617905"/>
  </r>
  <r>
    <n v="4"/>
    <s v="Bogotá Humana"/>
    <x v="6"/>
    <n v="217"/>
    <s v="Fondo de Vigilancia y Seguridad"/>
    <n v="2"/>
    <s v="Establecimientos públicos"/>
    <n v="86"/>
    <s v="Sector Gobierno, seguridad y convivencia"/>
    <s v="Informacion validada por la entidad"/>
    <n v="150251000000"/>
    <n v="164423775153.67358"/>
    <n v="3"/>
    <s v="Una Bogotá que defiende y fortalece lo público"/>
    <n v="28"/>
    <s v="Fortalecimiento de la seguridad ciudadana"/>
    <n v="683"/>
    <s v="Apoyo logístico especializado destinado a la seguridad, defensa y justicia"/>
    <n v="14951000000"/>
    <n v="16361287860.46398"/>
  </r>
  <r>
    <n v="4"/>
    <s v="Bogotá Humana"/>
    <x v="6"/>
    <n v="217"/>
    <s v="Fondo de Vigilancia y Seguridad"/>
    <n v="2"/>
    <s v="Establecimientos públicos"/>
    <n v="86"/>
    <s v="Sector Gobierno, seguridad y convivencia"/>
    <s v="Informacion validada por la entidad"/>
    <n v="150251000000"/>
    <n v="164423775153.67358"/>
    <n v="3"/>
    <s v="Una Bogotá que defiende y fortalece lo público"/>
    <n v="31"/>
    <s v="Fortalecimiento de la función administrativa y desarrollo institucional"/>
    <n v="684"/>
    <s v="Desarrollo y fortalecimiento institucional del FVS"/>
    <n v="7973500000"/>
    <n v="8725618938.8943577"/>
  </r>
  <r>
    <n v="4"/>
    <s v="Bogotá Humana"/>
    <x v="6"/>
    <n v="218"/>
    <s v="Jardín Botánico José Celestino Mutis"/>
    <n v="2"/>
    <s v="Establecimientos públicos"/>
    <n v="94"/>
    <s v="Sector Ambiente"/>
    <s v="Informacion validada por la entidad"/>
    <n v="34463714000"/>
    <n v="37714584007.40435"/>
    <n v="2"/>
    <s v="Un territorio que enfrenta el cambio climático y se ordena alrededor del agua"/>
    <n v="17"/>
    <s v="Recuperación, rehabilitación y restauración de la estructura ecológica principal y de los espacios del agua"/>
    <n v="863"/>
    <s v="Intervención territorial para el mejoramiento de la cobertura vegetal del Distrito Capital"/>
    <n v="15000000000"/>
    <n v="16414909899.468912"/>
  </r>
  <r>
    <n v="4"/>
    <s v="Bogotá Humana"/>
    <x v="6"/>
    <n v="218"/>
    <s v="Jardín Botánico José Celestino Mutis"/>
    <n v="2"/>
    <s v="Establecimientos públicos"/>
    <n v="94"/>
    <s v="Sector Ambiente"/>
    <s v="Informacion validada por la entidad"/>
    <n v="34463714000"/>
    <n v="37714584007.40435"/>
    <n v="2"/>
    <s v="Un territorio que enfrenta el cambio climático y se ordena alrededor del agua"/>
    <n v="17"/>
    <s v="Recuperación, rehabilitación y restauración de la estructura ecológica principal y de los espacios del agua"/>
    <n v="864"/>
    <s v="Investigación y conservación de la flora y ecosistemas de la Región Capital como estrategia de adaptación al cambio climático"/>
    <n v="10600000000"/>
    <n v="11599869662.291365"/>
  </r>
  <r>
    <n v="4"/>
    <s v="Bogotá Humana"/>
    <x v="6"/>
    <n v="218"/>
    <s v="Jardín Botánico José Celestino Mutis"/>
    <n v="2"/>
    <s v="Establecimientos públicos"/>
    <n v="94"/>
    <s v="Sector Ambiente"/>
    <s v="Informacion validada por la entidad"/>
    <n v="34463714000"/>
    <n v="37714584007.40435"/>
    <n v="2"/>
    <s v="Un territorio que enfrenta el cambio climático y se ordena alrededor del agua"/>
    <n v="17"/>
    <s v="Recuperación, rehabilitación y restauración de la estructura ecológica principal y de los espacios del agua"/>
    <n v="865"/>
    <s v="Armonización de las relaciones ecosistema-cultura para disminuir la vulnerabilidad de la región capital frente a los efectos del cambio climático"/>
    <n v="3650000000"/>
    <n v="3994294742.204102"/>
  </r>
  <r>
    <n v="4"/>
    <s v="Bogotá Humana"/>
    <x v="6"/>
    <n v="218"/>
    <s v="Jardín Botánico José Celestino Mutis"/>
    <n v="2"/>
    <s v="Establecimientos públicos"/>
    <n v="94"/>
    <s v="Sector Ambiente"/>
    <s v="Informacion validada por la entidad"/>
    <n v="34463714000"/>
    <n v="37714584007.40435"/>
    <n v="3"/>
    <s v="Una Bogotá que defiende y fortalece lo público"/>
    <n v="31"/>
    <s v="Fortalecimiento de la función administrativa y desarrollo institucional"/>
    <n v="866"/>
    <s v="Modernización y fortalecimiento institucional"/>
    <n v="5213714000"/>
    <n v="5705509703.4399776"/>
  </r>
  <r>
    <n v="4"/>
    <s v="Bogotá Humana"/>
    <x v="6"/>
    <n v="219"/>
    <s v="Instituto para la Investigación Educativa y el Desarrollo Pedagógico"/>
    <n v="2"/>
    <s v="Establecimientos públicos"/>
    <n v="90"/>
    <s v="Sector Educación"/>
    <s v="Informacion validada por la entidad"/>
    <n v="5553644000"/>
    <n v="6077504391.5817413"/>
    <n v="1"/>
    <s v="Una ciudad que supera la segregación y la discriminación: el ser humano en el centro de las preocupaciones del desarrollo"/>
    <n v="3"/>
    <s v="Construcción de saberes. Educación incluyente, diversa y de calidad para disfrutar y aprender"/>
    <n v="702"/>
    <s v="Investigación e innovación para la construcción de conocimiento educativo y pedagógico"/>
    <n v="4805000000"/>
    <n v="5258242804.4632082"/>
  </r>
  <r>
    <n v="4"/>
    <s v="Bogotá Humana"/>
    <x v="6"/>
    <n v="219"/>
    <s v="Instituto para la Investigación Educativa y el Desarrollo Pedagógico"/>
    <n v="2"/>
    <s v="Establecimientos públicos"/>
    <n v="90"/>
    <s v="Sector Educación"/>
    <s v="Informacion validada por la entidad"/>
    <n v="5553644000"/>
    <n v="6077504391.5817413"/>
    <n v="3"/>
    <s v="Una Bogotá que defiende y fortalece lo público"/>
    <n v="31"/>
    <s v="Fortalecimiento de la función administrativa y desarrollo institucional"/>
    <n v="907"/>
    <s v="Fortalecimiento institucional"/>
    <n v="748644000"/>
    <n v="819261587.11853361"/>
  </r>
  <r>
    <n v="4"/>
    <s v="Bogotá Humana"/>
    <x v="6"/>
    <n v="220"/>
    <s v="Instituto Distrital de la Participación y Acción Comunal"/>
    <n v="2"/>
    <s v="Establecimientos públicos"/>
    <n v="86"/>
    <s v="Sector Gobierno, seguridad y convivencia"/>
    <s v="Informacion validada por la entidad"/>
    <n v="8701398000"/>
    <n v="9522177611.2945995"/>
    <n v="3"/>
    <s v="Una Bogotá que defiende y fortalece lo público"/>
    <n v="24"/>
    <s v="Bogotá Humana: participa y decide"/>
    <n v="853"/>
    <s v="Revitalización de la organización comunal"/>
    <n v="1479236000"/>
    <n v="1618768377.3367198"/>
  </r>
  <r>
    <n v="4"/>
    <s v="Bogotá Humana"/>
    <x v="6"/>
    <n v="220"/>
    <s v="Instituto Distrital de la Participación y Acción Comunal"/>
    <n v="2"/>
    <s v="Establecimientos públicos"/>
    <n v="86"/>
    <s v="Sector Gobierno, seguridad y convivencia"/>
    <s v="Informacion validada por la entidad"/>
    <n v="8701398000"/>
    <n v="9522177611.2945995"/>
    <n v="3"/>
    <s v="Una Bogotá que defiende y fortalece lo público"/>
    <n v="24"/>
    <s v="Bogotá Humana: participa y decide"/>
    <n v="857"/>
    <s v="Comunicación pública para la movilización"/>
    <n v="783133000"/>
    <n v="857003842.28671908"/>
  </r>
  <r>
    <n v="4"/>
    <s v="Bogotá Humana"/>
    <x v="6"/>
    <n v="220"/>
    <s v="Instituto Distrital de la Participación y Acción Comunal"/>
    <n v="2"/>
    <s v="Establecimientos públicos"/>
    <n v="86"/>
    <s v="Sector Gobierno, seguridad y convivencia"/>
    <s v="Informacion validada por la entidad"/>
    <n v="8701398000"/>
    <n v="9522177611.2945995"/>
    <n v="3"/>
    <s v="Una Bogotá que defiende y fortalece lo público"/>
    <n v="24"/>
    <s v="Bogotá Humana: participa y decide"/>
    <n v="870"/>
    <s v="Planeación y presupuestación participativa para la superación de la segregación y las discriminaciones"/>
    <n v="5046806000"/>
    <n v="5522857718.0066061"/>
  </r>
  <r>
    <n v="4"/>
    <s v="Bogotá Humana"/>
    <x v="6"/>
    <n v="220"/>
    <s v="Instituto Distrital de la Participación y Acción Comunal"/>
    <n v="2"/>
    <s v="Establecimientos públicos"/>
    <n v="86"/>
    <s v="Sector Gobierno, seguridad y convivencia"/>
    <s v="Informacion validada por la entidad"/>
    <n v="8701398000"/>
    <n v="9522177611.2945995"/>
    <n v="3"/>
    <s v="Una Bogotá que defiende y fortalece lo público"/>
    <n v="31"/>
    <s v="Fortalecimiento de la función administrativa y desarrollo institucional"/>
    <n v="873"/>
    <s v="Gestión estratégica y fortalecimiento institucional"/>
    <n v="1392223000"/>
    <n v="1523547673.6645539"/>
  </r>
  <r>
    <n v="4"/>
    <s v="Bogotá Humana"/>
    <x v="6"/>
    <n v="221"/>
    <s v="Instituto Distrital de Turismo"/>
    <n v="2"/>
    <s v="Establecimientos públicos"/>
    <n v="89"/>
    <s v="Sector Desarrollo económico, industria y turismo"/>
    <s v="Informacion validada por la entidad"/>
    <n v="9200000000"/>
    <n v="10067811405.007599"/>
    <n v="1"/>
    <s v="Una ciudad que supera la segregación y la discriminación: el ser humano en el centro de las preocupaciones del desarrollo"/>
    <n v="12"/>
    <s v="Apoyo a la economía popular, emprendimiento y productividad"/>
    <n v="731"/>
    <s v="Desarrollo turístico social y productivo de Bogotá"/>
    <n v="2063971000"/>
    <n v="2258659866.6744499"/>
  </r>
  <r>
    <n v="4"/>
    <s v="Bogotá Humana"/>
    <x v="6"/>
    <n v="221"/>
    <s v="Instituto Distrital de Turismo"/>
    <n v="2"/>
    <s v="Establecimientos públicos"/>
    <n v="89"/>
    <s v="Sector Desarrollo económico, industria y turismo"/>
    <s v="Informacion validada por la entidad"/>
    <n v="9200000000"/>
    <n v="10067811405.007599"/>
    <n v="1"/>
    <s v="Una ciudad que supera la segregación y la discriminación: el ser humano en el centro de las preocupaciones del desarrollo"/>
    <n v="12"/>
    <s v="Apoyo a la economía popular, emprendimiento y productividad"/>
    <n v="740"/>
    <s v="Bogotá ciudad turística para el disfrute de todos"/>
    <n v="4540936000"/>
    <n v="4969270353.2836514"/>
  </r>
  <r>
    <n v="4"/>
    <s v="Bogotá Humana"/>
    <x v="6"/>
    <n v="221"/>
    <s v="Instituto Distrital de Turismo"/>
    <n v="2"/>
    <s v="Establecimientos públicos"/>
    <n v="89"/>
    <s v="Sector Desarrollo económico, industria y turismo"/>
    <s v="Informacion validada por la entidad"/>
    <n v="9200000000"/>
    <n v="10067811405.007599"/>
    <n v="3"/>
    <s v="Una Bogotá que defiende y fortalece lo público"/>
    <n v="31"/>
    <s v="Fortalecimiento de la función administrativa y desarrollo institucional"/>
    <n v="712"/>
    <s v="Sistemas de mejoramiento de la gestión y de la capacidad operativa de las entidades"/>
    <n v="2595093000"/>
    <n v="2839881185.0494986"/>
  </r>
  <r>
    <n v="4"/>
    <s v="Bogotá Humana"/>
    <x v="6"/>
    <n v="222"/>
    <s v="Instituto Distrital de las Artes"/>
    <n v="2"/>
    <s v="Establecimientos públicos"/>
    <n v="93"/>
    <s v="Sector Cultura, recreación y deporte"/>
    <s v="Informacion validada por la entidad"/>
    <n v="128535000000"/>
    <n v="140659362928.5491"/>
    <n v="1"/>
    <s v="Una ciudad que supera la segregación y la discriminación: el ser humano en el centro de las preocupaciones del desarrollo"/>
    <n v="1"/>
    <s v="Garantía del desarrollo integral de la primera infancia"/>
    <n v="914"/>
    <s v="Promoción de la creación y la apropiación artística en niños y niñas en primera infancia"/>
    <n v="6000000000"/>
    <n v="6565963959.7875643"/>
  </r>
  <r>
    <n v="4"/>
    <s v="Bogotá Humana"/>
    <x v="6"/>
    <n v="222"/>
    <s v="Instituto Distrital de las Artes"/>
    <n v="2"/>
    <s v="Establecimientos públicos"/>
    <n v="93"/>
    <s v="Sector Cultura, recreación y deporte"/>
    <s v="Informacion validada por la entidad"/>
    <n v="128535000000"/>
    <n v="140659362928.5491"/>
    <n v="1"/>
    <s v="Una ciudad que supera la segregación y la discriminación: el ser humano en el centro de las preocupaciones del desarrollo"/>
    <n v="3"/>
    <s v="Construcción de saberes. Educación incluyente, diversa y de calidad para disfrutar y aprender"/>
    <n v="915"/>
    <s v="Promoción de la formación, apropiación y creación artística en niños, niñas y adolescentes en colegios de Bogotá"/>
    <n v="46969000000"/>
    <n v="51399460204.543694"/>
  </r>
  <r>
    <n v="4"/>
    <s v="Bogotá Humana"/>
    <x v="6"/>
    <n v="222"/>
    <s v="Instituto Distrital de las Artes"/>
    <n v="2"/>
    <s v="Establecimientos públicos"/>
    <n v="93"/>
    <s v="Sector Cultura, recreación y deporte"/>
    <s v="Informacion validada por la entidad"/>
    <n v="128535000000"/>
    <n v="140659362928.5491"/>
    <n v="1"/>
    <s v="Una ciudad que supera la segregación y la discriminación: el ser humano en el centro de las preocupaciones del desarrollo"/>
    <n v="5"/>
    <s v="Lucha contra distintos tipos de discriminación y violencias por condición, situación, identidad, diferencia, diversidad o etapa del ciclo vital"/>
    <n v="772"/>
    <s v="Reconocimiento de la diversidad y la interculturalidad a través de las artes"/>
    <n v="1280000000"/>
    <n v="1400738978.0880136"/>
  </r>
  <r>
    <n v="4"/>
    <s v="Bogotá Humana"/>
    <x v="6"/>
    <n v="222"/>
    <s v="Instituto Distrital de las Artes"/>
    <n v="2"/>
    <s v="Establecimientos públicos"/>
    <n v="93"/>
    <s v="Sector Cultura, recreación y deporte"/>
    <s v="Informacion validada por la entidad"/>
    <n v="128535000000"/>
    <n v="140659362928.5491"/>
    <n v="1"/>
    <s v="Una ciudad que supera la segregación y la discriminación: el ser humano en el centro de las preocupaciones del desarrollo"/>
    <n v="8"/>
    <s v="Ejercicio de las libertades culturales y deportivas"/>
    <n v="783"/>
    <s v="Gestión, dotación, programación y aprovechamiento económico de los escenarios culturales públicos"/>
    <n v="17076000000"/>
    <n v="18686733429.555412"/>
  </r>
  <r>
    <n v="4"/>
    <s v="Bogotá Humana"/>
    <x v="6"/>
    <n v="222"/>
    <s v="Instituto Distrital de las Artes"/>
    <n v="2"/>
    <s v="Establecimientos públicos"/>
    <n v="93"/>
    <s v="Sector Cultura, recreación y deporte"/>
    <s v="Informacion validada por la entidad"/>
    <n v="128535000000"/>
    <n v="140659362928.5491"/>
    <n v="1"/>
    <s v="Una ciudad que supera la segregación y la discriminación: el ser humano en el centro de las preocupaciones del desarrollo"/>
    <n v="8"/>
    <s v="Ejercicio de las libertades culturales y deportivas"/>
    <n v="792"/>
    <s v="Adecuación, mantenimiento y amoblamiento de la infraestructura pública para las artes"/>
    <n v="26247000000"/>
    <n v="28722809342.090702"/>
  </r>
  <r>
    <n v="4"/>
    <s v="Bogotá Humana"/>
    <x v="6"/>
    <n v="222"/>
    <s v="Instituto Distrital de las Artes"/>
    <n v="2"/>
    <s v="Establecimientos públicos"/>
    <n v="93"/>
    <s v="Sector Cultura, recreación y deporte"/>
    <s v="Informacion validada por la entidad"/>
    <n v="128535000000"/>
    <n v="140659362928.5491"/>
    <n v="1"/>
    <s v="Una ciudad que supera la segregación y la discriminación: el ser humano en el centro de las preocupaciones del desarrollo"/>
    <n v="8"/>
    <s v="Ejercicio de las libertades culturales y deportivas"/>
    <n v="795"/>
    <s v="Fortalecimiento de las prácticas artísticas en el Distrito Capital"/>
    <n v="27351000000"/>
    <n v="29930946710.691616"/>
  </r>
  <r>
    <n v="4"/>
    <s v="Bogotá Humana"/>
    <x v="6"/>
    <n v="222"/>
    <s v="Instituto Distrital de las Artes"/>
    <n v="2"/>
    <s v="Establecimientos públicos"/>
    <n v="93"/>
    <s v="Sector Cultura, recreación y deporte"/>
    <s v="Informacion validada por la entidad"/>
    <n v="128535000000"/>
    <n v="140659362928.5491"/>
    <n v="1"/>
    <s v="Una ciudad que supera la segregación y la discriminación: el ser humano en el centro de las preocupaciones del desarrollo"/>
    <n v="16"/>
    <s v="Revitalización del centro ampliado"/>
    <n v="787"/>
    <s v="Intervenciones urbanas a través de las artes"/>
    <n v="400000000"/>
    <n v="437730930.65250432"/>
  </r>
  <r>
    <n v="4"/>
    <s v="Bogotá Humana"/>
    <x v="6"/>
    <n v="222"/>
    <s v="Instituto Distrital de las Artes"/>
    <n v="2"/>
    <s v="Establecimientos públicos"/>
    <n v="93"/>
    <s v="Sector Cultura, recreación y deporte"/>
    <s v="Informacion validada por la entidad"/>
    <n v="128535000000"/>
    <n v="140659362928.5491"/>
    <n v="3"/>
    <s v="Una Bogotá que defiende y fortalece lo público"/>
    <n v="26"/>
    <s v="Transparencia, probidad, lucha contra la corrupción y control social efectivo e incluyente"/>
    <n v="944"/>
    <s v="Promoción de la participación ciudadana y la construcción de probidad"/>
    <n v="50000000"/>
    <n v="54716366.331563041"/>
  </r>
  <r>
    <n v="4"/>
    <s v="Bogotá Humana"/>
    <x v="6"/>
    <n v="222"/>
    <s v="Instituto Distrital de las Artes"/>
    <n v="2"/>
    <s v="Establecimientos públicos"/>
    <n v="93"/>
    <s v="Sector Cultura, recreación y deporte"/>
    <s v="Informacion validada por la entidad"/>
    <n v="128535000000"/>
    <n v="140659362928.5491"/>
    <n v="3"/>
    <s v="Una Bogotá que defiende y fortalece lo público"/>
    <n v="31"/>
    <s v="Fortalecimiento de la función administrativa y desarrollo institucional"/>
    <n v="784"/>
    <s v="Fortalecimiento de la gestión institucional del Instituto Distrital de las Artes"/>
    <n v="1870000000"/>
    <n v="2046392100.8004577"/>
  </r>
  <r>
    <n v="4"/>
    <s v="Bogotá Humana"/>
    <x v="6"/>
    <n v="222"/>
    <s v="Instituto Distrital de las Artes"/>
    <n v="2"/>
    <s v="Establecimientos públicos"/>
    <n v="93"/>
    <s v="Sector Cultura, recreación y deporte"/>
    <s v="Informacion validada por la entidad"/>
    <n v="128535000000"/>
    <n v="140659362928.5491"/>
    <n v="3"/>
    <s v="Una Bogotá que defiende y fortalece lo público"/>
    <n v="31"/>
    <s v="Fortalecimiento de la función administrativa y desarrollo institucional"/>
    <n v="794"/>
    <s v="Gestión de la divulgación, difusión y las comunicaciones en el Instituto Distrital de las Artes"/>
    <n v="1292000000"/>
    <n v="1413870906.0075891"/>
  </r>
  <r>
    <n v="4"/>
    <s v="Bogotá Humana"/>
    <x v="6"/>
    <n v="226"/>
    <s v="Unidad Administrativa Especial de Catastro Distrital"/>
    <n v="2"/>
    <s v="Establecimientos públicos"/>
    <n v="87"/>
    <s v="Sector Hacienda"/>
    <s v="Informacion validada por la entidad"/>
    <n v="14184670000"/>
    <n v="15522672000.246647"/>
    <n v="3"/>
    <s v="Una Bogotá que defiende y fortalece lo público"/>
    <n v="26"/>
    <s v="Transparencia, probidad, lucha contra la corrupción y control social efectivo e incluyente"/>
    <n v="364"/>
    <s v="Confianza ciudadana: Fortalecimiento de la experiencia del servicio de Catastro Bogotá"/>
    <n v="80000000"/>
    <n v="87546186.130500853"/>
  </r>
  <r>
    <n v="4"/>
    <s v="Bogotá Humana"/>
    <x v="6"/>
    <n v="226"/>
    <s v="Unidad Administrativa Especial de Catastro Distrital"/>
    <n v="2"/>
    <s v="Establecimientos públicos"/>
    <n v="87"/>
    <s v="Sector Hacienda"/>
    <s v="Informacion validada por la entidad"/>
    <n v="14184670000"/>
    <n v="15522672000.246647"/>
    <n v="3"/>
    <s v="Una Bogotá que defiende y fortalece lo público"/>
    <n v="31"/>
    <s v="Fortalecimiento de la función administrativa y desarrollo institucional"/>
    <n v="143"/>
    <s v="Consolidación y fortalecimiento de la infraestructura de datos espaciales de Bogotá IDECA"/>
    <n v="1318872000"/>
    <n v="1443277669.9288242"/>
  </r>
  <r>
    <n v="4"/>
    <s v="Bogotá Humana"/>
    <x v="6"/>
    <n v="226"/>
    <s v="Unidad Administrativa Especial de Catastro Distrital"/>
    <n v="2"/>
    <s v="Establecimientos públicos"/>
    <n v="87"/>
    <s v="Sector Hacienda"/>
    <s v="Informacion validada por la entidad"/>
    <n v="14184670000"/>
    <n v="15522672000.246647"/>
    <n v="3"/>
    <s v="Una Bogotá que defiende y fortalece lo público"/>
    <n v="31"/>
    <s v="Fortalecimiento de la función administrativa y desarrollo institucional"/>
    <n v="353"/>
    <s v="Sostenibilidad, consolidación y gobernabilidad institucional"/>
    <n v="1351906000"/>
    <n v="1479427678.8367612"/>
  </r>
  <r>
    <n v="4"/>
    <s v="Bogotá Humana"/>
    <x v="6"/>
    <n v="226"/>
    <s v="Unidad Administrativa Especial de Catastro Distrital"/>
    <n v="2"/>
    <s v="Establecimientos públicos"/>
    <n v="87"/>
    <s v="Sector Hacienda"/>
    <s v="Informacion validada por la entidad"/>
    <n v="14184670000"/>
    <n v="15522672000.246647"/>
    <n v="3"/>
    <s v="Una Bogotá que defiende y fortalece lo público"/>
    <n v="31"/>
    <s v="Fortalecimiento de la función administrativa y desarrollo institucional"/>
    <n v="358"/>
    <s v="Censo inmobiliario de Bogotá"/>
    <n v="6732867000"/>
    <n v="7367960344.6738377"/>
  </r>
  <r>
    <n v="4"/>
    <s v="Bogotá Humana"/>
    <x v="6"/>
    <n v="226"/>
    <s v="Unidad Administrativa Especial de Catastro Distrital"/>
    <n v="2"/>
    <s v="Establecimientos públicos"/>
    <n v="87"/>
    <s v="Sector Hacienda"/>
    <s v="Informacion validada por la entidad"/>
    <n v="14184670000"/>
    <n v="15522672000.246647"/>
    <n v="3"/>
    <s v="Una Bogotá que defiende y fortalece lo público"/>
    <n v="31"/>
    <s v="Fortalecimiento de la función administrativa y desarrollo institucional"/>
    <n v="586"/>
    <s v="Fortalecimiento y modernización tecnológica de la UAECD"/>
    <n v="4701025000"/>
    <n v="5144460120.6767235"/>
  </r>
  <r>
    <n v="4"/>
    <s v="Bogotá Humana"/>
    <x v="6"/>
    <n v="227"/>
    <s v="Unidad Administrativa Especial de Rehabilitación y Mantenimiento Vial"/>
    <n v="2"/>
    <s v="Establecimientos públicos"/>
    <n v="95"/>
    <s v="Sector Movilidad"/>
    <s v="Informacion validada por la entidad"/>
    <n v="133628319000"/>
    <n v="146233121093.4993"/>
    <n v="2"/>
    <s v="Un territorio que enfrenta el cambio climático y se ordena alrededor del agua"/>
    <n v="19"/>
    <s v="Movilidad Humana"/>
    <n v="408"/>
    <s v="Recuperación, rehabilitación y mantenimiento de la malla vial"/>
    <n v="127597743000"/>
    <n v="139633696981.37268"/>
  </r>
  <r>
    <n v="4"/>
    <s v="Bogotá Humana"/>
    <x v="6"/>
    <n v="227"/>
    <s v="Unidad Administrativa Especial de Rehabilitación y Mantenimiento Vial"/>
    <n v="2"/>
    <s v="Establecimientos públicos"/>
    <n v="95"/>
    <s v="Sector Movilidad"/>
    <s v="Informacion validada por la entidad"/>
    <n v="133628319000"/>
    <n v="146233121093.4993"/>
    <n v="2"/>
    <s v="Un territorio que enfrenta el cambio climático y se ordena alrededor del agua"/>
    <n v="20"/>
    <s v="Gestión integral de riesgos"/>
    <n v="680"/>
    <s v="Mitigación de riesgos en zonas alto impacto"/>
    <n v="5030576000"/>
    <n v="5505096785.4953814"/>
  </r>
  <r>
    <n v="4"/>
    <s v="Bogotá Humana"/>
    <x v="6"/>
    <n v="227"/>
    <s v="Unidad Administrativa Especial de Rehabilitación y Mantenimiento Vial"/>
    <n v="2"/>
    <s v="Establecimientos públicos"/>
    <n v="95"/>
    <s v="Sector Movilidad"/>
    <s v="Informacion validada por la entidad"/>
    <n v="133628319000"/>
    <n v="146233121093.4993"/>
    <n v="3"/>
    <s v="Una Bogotá que defiende y fortalece lo público"/>
    <n v="31"/>
    <s v="Fortalecimiento de la función administrativa y desarrollo institucional"/>
    <n v="398"/>
    <s v="Fortalecimiento y desarrollo institucional"/>
    <n v="1000000000"/>
    <n v="1094327326.6312609"/>
  </r>
  <r>
    <n v="4"/>
    <s v="Bogotá Humana"/>
    <x v="6"/>
    <n v="228"/>
    <s v="Unidad Administrativa Especial de Servicios Públicos"/>
    <n v="2"/>
    <s v="Establecimientos públicos"/>
    <n v="96"/>
    <s v="Sector Hábitat"/>
    <s v="Informacion validada por la entidad"/>
    <n v="198184941000"/>
    <n v="216879196663.10416"/>
    <n v="1"/>
    <s v="Una ciudad que supera la segregación y la discriminación: el ser humano en el centro de las preocupaciones del desarrollo"/>
    <n v="14"/>
    <s v="Fortalecimiento y mejoramiento de la calidad y cobertura de los servicios públicos"/>
    <n v="582"/>
    <s v="Gestión para el servicio de alumbrado público en Bogotá, D. C."/>
    <n v="7969600000"/>
    <n v="8721351062.3204956"/>
  </r>
  <r>
    <n v="4"/>
    <s v="Bogotá Humana"/>
    <x v="6"/>
    <n v="228"/>
    <s v="Unidad Administrativa Especial de Servicios Públicos"/>
    <n v="2"/>
    <s v="Establecimientos públicos"/>
    <n v="96"/>
    <s v="Sector Hábitat"/>
    <s v="Informacion validada por la entidad"/>
    <n v="198184941000"/>
    <n v="216879196663.10416"/>
    <n v="1"/>
    <s v="Una ciudad que supera la segregación y la discriminación: el ser humano en el centro de las preocupaciones del desarrollo"/>
    <n v="14"/>
    <s v="Fortalecimiento y mejoramiento de la calidad y cobertura de los servicios públicos"/>
    <n v="583"/>
    <s v="Gestión para los servicios funerarios distritales"/>
    <n v="8204196000"/>
    <n v="8978075875.8388824"/>
  </r>
  <r>
    <n v="4"/>
    <s v="Bogotá Humana"/>
    <x v="6"/>
    <n v="228"/>
    <s v="Unidad Administrativa Especial de Servicios Públicos"/>
    <n v="2"/>
    <s v="Establecimientos públicos"/>
    <n v="96"/>
    <s v="Sector Hábitat"/>
    <s v="Informacion validada por la entidad"/>
    <n v="198184941000"/>
    <n v="216879196663.10416"/>
    <n v="2"/>
    <s v="Un territorio que enfrenta el cambio climático y se ordena alrededor del agua"/>
    <n v="21"/>
    <s v="Basura cero"/>
    <n v="584"/>
    <s v="Gestión integral de residuos sólidos para el Distrito Capital y la región"/>
    <n v="178879825000"/>
    <n v="195753080680.51779"/>
  </r>
  <r>
    <n v="4"/>
    <s v="Bogotá Humana"/>
    <x v="6"/>
    <n v="228"/>
    <s v="Unidad Administrativa Especial de Servicios Públicos"/>
    <n v="2"/>
    <s v="Establecimientos públicos"/>
    <n v="96"/>
    <s v="Sector Hábitat"/>
    <s v="Informacion validada por la entidad"/>
    <n v="198184941000"/>
    <n v="216879196663.10416"/>
    <n v="3"/>
    <s v="Una Bogotá que defiende y fortalece lo público"/>
    <n v="26"/>
    <s v="Transparencia, probidad, lucha contra la corrupción y control social efectivo e incluyente"/>
    <n v="226"/>
    <s v="Ojo Ciudadano"/>
    <n v="434000000"/>
    <n v="474938059.75796723"/>
  </r>
  <r>
    <n v="4"/>
    <s v="Bogotá Humana"/>
    <x v="6"/>
    <n v="228"/>
    <s v="Unidad Administrativa Especial de Servicios Públicos"/>
    <n v="2"/>
    <s v="Establecimientos públicos"/>
    <n v="96"/>
    <s v="Sector Hábitat"/>
    <s v="Informacion validada por la entidad"/>
    <n v="198184941000"/>
    <n v="216879196663.10416"/>
    <n v="3"/>
    <s v="Una Bogotá que defiende y fortalece lo público"/>
    <n v="31"/>
    <s v="Fortalecimiento de la función administrativa y desarrollo institucional"/>
    <n v="581"/>
    <s v="Gestión institucional"/>
    <n v="2697320000"/>
    <n v="2951750984.6690326"/>
  </r>
  <r>
    <n v="4"/>
    <s v="Bogotá Humana"/>
    <x v="6"/>
    <n v="230"/>
    <s v="Universidad Distrital Francisco José de Caldas"/>
    <n v="2"/>
    <s v="Establecimientos públicos"/>
    <n v="90"/>
    <s v="Sector Educación"/>
    <s v="Informacion validada por la entidad"/>
    <n v="44700000000"/>
    <n v="48916431500.417358"/>
    <n v="1"/>
    <s v="Una ciudad que supera la segregación y la discriminación: el ser humano en el centro de las preocupaciones del desarrollo"/>
    <n v="3"/>
    <s v="Construcción de saberes. Educación incluyente, diversa y de calidad para disfrutar y aprender"/>
    <n v="379"/>
    <s v="Construcción nueva sede universitaria Ciudadela El Porvenir - Bosa"/>
    <n v="10000000000"/>
    <n v="10943273266.312609"/>
  </r>
  <r>
    <n v="4"/>
    <s v="Bogotá Humana"/>
    <x v="6"/>
    <n v="230"/>
    <s v="Universidad Distrital Francisco José de Caldas"/>
    <n v="2"/>
    <s v="Establecimientos públicos"/>
    <n v="90"/>
    <s v="Sector Educación"/>
    <s v="Informacion validada por la entidad"/>
    <n v="44700000000"/>
    <n v="48916431500.417358"/>
    <n v="1"/>
    <s v="Una ciudad que supera la segregación y la discriminación: el ser humano en el centro de las preocupaciones del desarrollo"/>
    <n v="3"/>
    <s v="Construcción de saberes. Educación incluyente, diversa y de calidad para disfrutar y aprender"/>
    <n v="380"/>
    <s v="Mejoramiento y ampliación de la infraestructura física de la Universidad"/>
    <n v="12222250000"/>
    <n v="13375142167.918926"/>
  </r>
  <r>
    <n v="4"/>
    <s v="Bogotá Humana"/>
    <x v="6"/>
    <n v="230"/>
    <s v="Universidad Distrital Francisco José de Caldas"/>
    <n v="2"/>
    <s v="Establecimientos públicos"/>
    <n v="90"/>
    <s v="Sector Educación"/>
    <s v="Informacion validada por la entidad"/>
    <n v="44700000000"/>
    <n v="48916431500.417358"/>
    <n v="1"/>
    <s v="Una ciudad que supera la segregación y la discriminación: el ser humano en el centro de las preocupaciones del desarrollo"/>
    <n v="3"/>
    <s v="Construcción de saberes. Educación incluyente, diversa y de calidad para disfrutar y aprender"/>
    <n v="4149"/>
    <s v="Dotación de laboratorios Universidad Distrital"/>
    <n v="7433750000"/>
    <n v="8134955764.3451357"/>
  </r>
  <r>
    <n v="4"/>
    <s v="Bogotá Humana"/>
    <x v="6"/>
    <n v="230"/>
    <s v="Universidad Distrital Francisco José de Caldas"/>
    <n v="2"/>
    <s v="Establecimientos públicos"/>
    <n v="90"/>
    <s v="Sector Educación"/>
    <s v="Informacion validada por la entidad"/>
    <n v="44700000000"/>
    <n v="48916431500.417358"/>
    <n v="1"/>
    <s v="Una ciudad que supera la segregación y la discriminación: el ser humano en el centro de las preocupaciones del desarrollo"/>
    <n v="3"/>
    <s v="Construcción de saberes. Educación incluyente, diversa y de calidad para disfrutar y aprender"/>
    <n v="4150"/>
    <s v="Dotación y actualización biblioteca"/>
    <n v="4130000000"/>
    <n v="4519571858.9871073"/>
  </r>
  <r>
    <n v="4"/>
    <s v="Bogotá Humana"/>
    <x v="6"/>
    <n v="230"/>
    <s v="Universidad Distrital Francisco José de Caldas"/>
    <n v="2"/>
    <s v="Establecimientos públicos"/>
    <n v="90"/>
    <s v="Sector Educación"/>
    <s v="Informacion validada por la entidad"/>
    <n v="44700000000"/>
    <n v="48916431500.417358"/>
    <n v="1"/>
    <s v="Una ciudad que supera la segregación y la discriminación: el ser humano en el centro de las preocupaciones del desarrollo"/>
    <n v="11"/>
    <s v="Ciencia, tecnología e innovación para avanzar en el desarrollo de la ciudad"/>
    <n v="378"/>
    <s v="Promoción de la investigación y desarrollo científico"/>
    <n v="4794000000"/>
    <n v="5246205203.870265"/>
  </r>
  <r>
    <n v="4"/>
    <s v="Bogotá Humana"/>
    <x v="6"/>
    <n v="230"/>
    <s v="Universidad Distrital Francisco José de Caldas"/>
    <n v="2"/>
    <s v="Establecimientos públicos"/>
    <n v="90"/>
    <s v="Sector Educación"/>
    <s v="Informacion validada por la entidad"/>
    <n v="44700000000"/>
    <n v="48916431500.417358"/>
    <n v="1"/>
    <s v="Una ciudad que supera la segregación y la discriminación: el ser humano en el centro de las preocupaciones del desarrollo"/>
    <n v="11"/>
    <s v="Ciencia, tecnología e innovación para avanzar en el desarrollo de la ciudad"/>
    <n v="389"/>
    <s v="Desarrollo y fortalecimiento doctorados y maestrías"/>
    <n v="2500000000"/>
    <n v="2735818316.5781522"/>
  </r>
  <r>
    <n v="4"/>
    <s v="Bogotá Humana"/>
    <x v="6"/>
    <n v="230"/>
    <s v="Universidad Distrital Francisco José de Caldas"/>
    <n v="2"/>
    <s v="Establecimientos públicos"/>
    <n v="90"/>
    <s v="Sector Educación"/>
    <s v="Informacion validada por la entidad"/>
    <n v="44700000000"/>
    <n v="48916431500.417358"/>
    <n v="3"/>
    <s v="Una Bogotá que defiende y fortalece lo público"/>
    <n v="32"/>
    <s v="TIC para Gobierno Digital, Ciudad Inteligente y sociedad del conocimiento y del emprendimiento"/>
    <n v="188"/>
    <s v="Sistema integral de información"/>
    <n v="3620000000"/>
    <n v="3961464922.4051642"/>
  </r>
  <r>
    <n v="4"/>
    <s v="Bogotá Humana"/>
    <x v="6"/>
    <n v="235"/>
    <s v="Contraloría Distrital"/>
    <n v="2"/>
    <s v="Establecimientos públicos"/>
    <n v="198"/>
    <s v="Otras entidades distritales"/>
    <s v="Informacion validada por la entidad"/>
    <n v="6126000000"/>
    <n v="6703849202.9431038"/>
    <n v="3"/>
    <s v="Una Bogotá que defiende y fortalece lo público"/>
    <n v="24"/>
    <s v="Bogotá Humana: participa y decide"/>
    <n v="770"/>
    <s v="Control social a la gestión pública"/>
    <n v="960000000"/>
    <n v="1050554233.5660104"/>
  </r>
  <r>
    <n v="4"/>
    <s v="Bogotá Humana"/>
    <x v="6"/>
    <n v="235"/>
    <s v="Contraloría Distrital"/>
    <n v="2"/>
    <s v="Establecimientos públicos"/>
    <n v="198"/>
    <s v="Otras entidades distritales"/>
    <s v="Informacion validada por la entidad"/>
    <n v="6126000000"/>
    <n v="6703849202.9431038"/>
    <n v="3"/>
    <s v="Una Bogotá que defiende y fortalece lo público"/>
    <n v="26"/>
    <s v="Transparencia, probidad, lucha contra la corrupción y control social efectivo e incluyente"/>
    <n v="776"/>
    <s v="Fortalecimiento de la capacidad institucional para un control fiscal efectivo y transparente"/>
    <n v="5166000000"/>
    <n v="5653294969.3770933"/>
  </r>
  <r>
    <n v="4"/>
    <s v="Bogotá Humana"/>
    <x v="7"/>
    <n v="102"/>
    <s v="Personería Distrital"/>
    <n v="1"/>
    <s v="Administración central"/>
    <n v="198"/>
    <s v="Otras entidades distritales"/>
    <s v="Informacion validada por la entidad"/>
    <n v="7258000000"/>
    <n v="7510943187.0799999"/>
    <n v="3"/>
    <s v="Una Bogotá que defiende y fortalece lo público"/>
    <n v="26"/>
    <s v="Transparencia, probidad, lucha contra la corrupción y control social efectivo e incluyente"/>
    <n v="695"/>
    <s v="Construcción de ciudadano en sus derechos y deberes"/>
    <n v="1648000000"/>
    <n v="1705433228.48"/>
  </r>
  <r>
    <n v="4"/>
    <s v="Bogotá Humana"/>
    <x v="7"/>
    <n v="102"/>
    <s v="Personería Distrital"/>
    <n v="1"/>
    <s v="Administración central"/>
    <n v="198"/>
    <s v="Otras entidades distritales"/>
    <s v="Informacion validada por la entidad"/>
    <n v="7258000000"/>
    <n v="7510943187.0799999"/>
    <n v="3"/>
    <s v="Una Bogotá que defiende y fortalece lo público"/>
    <n v="26"/>
    <s v="Transparencia, probidad, lucha contra la corrupción y control social efectivo e incluyente"/>
    <n v="696"/>
    <s v="Protección a los derechos de las víctimas"/>
    <n v="1520000000"/>
    <n v="1572972395.2"/>
  </r>
  <r>
    <n v="4"/>
    <s v="Bogotá Humana"/>
    <x v="7"/>
    <n v="102"/>
    <s v="Personería Distrital"/>
    <n v="1"/>
    <s v="Administración central"/>
    <n v="198"/>
    <s v="Otras entidades distritales"/>
    <s v="Informacion validada por la entidad"/>
    <n v="7258000000"/>
    <n v="7510943187.0799999"/>
    <n v="3"/>
    <s v="Una Bogotá que defiende y fortalece lo público"/>
    <n v="26"/>
    <s v="Transparencia, probidad, lucha contra la corrupción y control social efectivo e incluyente"/>
    <n v="697"/>
    <s v="Defensa del consumidor"/>
    <n v="1030000000"/>
    <n v="1065895767.8000001"/>
  </r>
  <r>
    <n v="4"/>
    <s v="Bogotá Humana"/>
    <x v="7"/>
    <n v="102"/>
    <s v="Personería Distrital"/>
    <n v="1"/>
    <s v="Administración central"/>
    <n v="198"/>
    <s v="Otras entidades distritales"/>
    <s v="Informacion validada por la entidad"/>
    <n v="7258000000"/>
    <n v="7510943187.0799999"/>
    <n v="3"/>
    <s v="Una Bogotá que defiende y fortalece lo público"/>
    <n v="31"/>
    <s v="Fortalecimiento de la función administrativa y desarrollo institucional"/>
    <n v="693"/>
    <s v="Modernizar y fortalecer los procesos misionales y de apoyo de la Personería de Bogotá"/>
    <n v="3060000000"/>
    <n v="3166641795.5999999"/>
  </r>
  <r>
    <n v="4"/>
    <s v="Bogotá Humana"/>
    <x v="7"/>
    <n v="104"/>
    <s v="Secretaría General"/>
    <n v="1"/>
    <s v="Administración central"/>
    <n v="85"/>
    <s v="Sector Gestión pública"/>
    <s v="Informacion validada por la entidad"/>
    <n v="85497094000"/>
    <n v="88476689955.14444"/>
    <n v="1"/>
    <s v="Una ciudad que supera la segregación y la discriminación: el ser humano en el centro de las preocupaciones del desarrollo"/>
    <n v="6"/>
    <s v="Bogotá Humana por la dignidad de las víctimas"/>
    <n v="768"/>
    <s v="Asistencia, atención y reparación integral a las víctimas del conflicto armado interno en Bogotá, D.C."/>
    <n v="19214785000"/>
    <n v="19884425253.094101"/>
  </r>
  <r>
    <n v="4"/>
    <s v="Bogotá Humana"/>
    <x v="7"/>
    <n v="104"/>
    <s v="Secretaría General"/>
    <n v="1"/>
    <s v="Administración central"/>
    <n v="85"/>
    <s v="Sector Gestión pública"/>
    <s v="Informacion validada por la entidad"/>
    <n v="85497094000"/>
    <n v="88476689955.14444"/>
    <n v="3"/>
    <s v="Una Bogotá que defiende y fortalece lo público"/>
    <n v="26"/>
    <s v="Transparencia, probidad, lucha contra la corrupción y control social efectivo e incluyente"/>
    <n v="687"/>
    <s v="Fortalecimiento de la función disciplinaria y del control ciudadano para la lucha contra la corrupción y la mejora de la gestión"/>
    <n v="250000000"/>
    <n v="258712565"/>
  </r>
  <r>
    <n v="4"/>
    <s v="Bogotá Humana"/>
    <x v="7"/>
    <n v="104"/>
    <s v="Secretaría General"/>
    <n v="1"/>
    <s v="Administración central"/>
    <n v="85"/>
    <s v="Sector Gestión pública"/>
    <s v="Informacion validada por la entidad"/>
    <n v="85497094000"/>
    <n v="88476689955.14444"/>
    <n v="3"/>
    <s v="Una Bogotá que defiende y fortalece lo público"/>
    <n v="26"/>
    <s v="Transparencia, probidad, lucha contra la corrupción y control social efectivo e incluyente"/>
    <n v="745"/>
    <s v="Fortalecimiento de la transparencia y la eficiencia de la gestión pública distrital"/>
    <n v="800000000"/>
    <n v="827880208"/>
  </r>
  <r>
    <n v="4"/>
    <s v="Bogotá Humana"/>
    <x v="7"/>
    <n v="104"/>
    <s v="Secretaría General"/>
    <n v="1"/>
    <s v="Administración central"/>
    <n v="85"/>
    <s v="Sector Gestión pública"/>
    <s v="Informacion validada por la entidad"/>
    <n v="85497094000"/>
    <n v="88476689955.14444"/>
    <n v="3"/>
    <s v="Una Bogotá que defiende y fortalece lo público"/>
    <n v="29"/>
    <s v="Bogotá, ciudad de memoria, paz y reconciliación"/>
    <n v="815"/>
    <s v="Inclusión, reparación y reconocimiento de los derechos de las víctimas para la paz y la reconciliación."/>
    <n v="4918215000"/>
    <n v="5089616071.4858999"/>
  </r>
  <r>
    <n v="4"/>
    <s v="Bogotá Humana"/>
    <x v="7"/>
    <n v="104"/>
    <s v="Secretaría General"/>
    <n v="1"/>
    <s v="Administración central"/>
    <n v="85"/>
    <s v="Sector Gestión pública"/>
    <s v="Informacion validada por la entidad"/>
    <n v="85497094000"/>
    <n v="88476689955.14444"/>
    <n v="3"/>
    <s v="Una Bogotá que defiende y fortalece lo público"/>
    <n v="31"/>
    <s v="Fortalecimiento de la función administrativa y desarrollo institucional"/>
    <n v="272"/>
    <s v="Conservación, adecuación y dotación de la infraestructura física de la Secretaría General de la Alcaldía Mayor de Bogotá D.C."/>
    <n v="3314000000"/>
    <n v="3429493761.6399999"/>
  </r>
  <r>
    <n v="4"/>
    <s v="Bogotá Humana"/>
    <x v="7"/>
    <n v="104"/>
    <s v="Secretaría General"/>
    <n v="1"/>
    <s v="Administración central"/>
    <n v="85"/>
    <s v="Sector Gestión pública"/>
    <s v="Informacion validada por la entidad"/>
    <n v="85497094000"/>
    <n v="88476689955.14444"/>
    <n v="3"/>
    <s v="Una Bogotá que defiende y fortalece lo público"/>
    <n v="31"/>
    <s v="Fortalecimiento de la función administrativa y desarrollo institucional"/>
    <n v="326"/>
    <s v="Comunicación humana para el desarrollo y fortalecimiento de lo público"/>
    <n v="20000000000"/>
    <n v="20697005200"/>
  </r>
  <r>
    <n v="4"/>
    <s v="Bogotá Humana"/>
    <x v="7"/>
    <n v="104"/>
    <s v="Secretaría General"/>
    <n v="1"/>
    <s v="Administración central"/>
    <n v="85"/>
    <s v="Sector Gestión pública"/>
    <s v="Informacion validada por la entidad"/>
    <n v="85497094000"/>
    <n v="88476689955.14444"/>
    <n v="3"/>
    <s v="Una Bogotá que defiende y fortalece lo público"/>
    <n v="31"/>
    <s v="Fortalecimiento de la función administrativa y desarrollo institucional"/>
    <n v="483"/>
    <s v="Gerencia jurídica garante de derechos"/>
    <n v="2000000000"/>
    <n v="2069700520"/>
  </r>
  <r>
    <n v="4"/>
    <s v="Bogotá Humana"/>
    <x v="7"/>
    <n v="104"/>
    <s v="Secretaría General"/>
    <n v="1"/>
    <s v="Administración central"/>
    <n v="85"/>
    <s v="Sector Gestión pública"/>
    <s v="Informacion validada por la entidad"/>
    <n v="85497094000"/>
    <n v="88476689955.14444"/>
    <n v="3"/>
    <s v="Una Bogotá que defiende y fortalece lo público"/>
    <n v="31"/>
    <s v="Fortalecimiento de la función administrativa y desarrollo institucional"/>
    <n v="484"/>
    <s v="Sistema de mejoramiento de la gestión en la Secretaría General"/>
    <n v="400094000"/>
    <n v="414037379.92444003"/>
  </r>
  <r>
    <n v="4"/>
    <s v="Bogotá Humana"/>
    <x v="7"/>
    <n v="104"/>
    <s v="Secretaría General"/>
    <n v="1"/>
    <s v="Administración central"/>
    <n v="85"/>
    <s v="Sector Gestión pública"/>
    <s v="Informacion validada por la entidad"/>
    <n v="85497094000"/>
    <n v="88476689955.14444"/>
    <n v="3"/>
    <s v="Una Bogotá que defiende y fortalece lo público"/>
    <n v="31"/>
    <s v="Fortalecimiento de la función administrativa y desarrollo institucional"/>
    <n v="655"/>
    <s v="Implementación del sistema de gestión documental y archivos en la Secretaría General"/>
    <n v="400000000"/>
    <n v="413940104"/>
  </r>
  <r>
    <n v="4"/>
    <s v="Bogotá Humana"/>
    <x v="7"/>
    <n v="104"/>
    <s v="Secretaría General"/>
    <n v="1"/>
    <s v="Administración central"/>
    <n v="85"/>
    <s v="Sector Gestión pública"/>
    <s v="Informacion validada por la entidad"/>
    <n v="85497094000"/>
    <n v="88476689955.14444"/>
    <n v="3"/>
    <s v="Una Bogotá que defiende y fortalece lo público"/>
    <n v="31"/>
    <s v="Fortalecimiento de la función administrativa y desarrollo institucional"/>
    <n v="1122"/>
    <s v="Servicios a la ciudadanía con calidad humana"/>
    <n v="3000000000"/>
    <n v="3104550780"/>
  </r>
  <r>
    <n v="4"/>
    <s v="Bogotá Humana"/>
    <x v="7"/>
    <n v="104"/>
    <s v="Secretaría General"/>
    <n v="1"/>
    <s v="Administración central"/>
    <n v="85"/>
    <s v="Sector Gestión pública"/>
    <s v="Informacion validada por la entidad"/>
    <n v="85497094000"/>
    <n v="88476689955.14444"/>
    <n v="3"/>
    <s v="Una Bogotá que defiende y fortalece lo público"/>
    <n v="31"/>
    <s v="Fortalecimiento de la función administrativa y desarrollo institucional"/>
    <n v="6036"/>
    <s v="Consolidación de la Infraestructura tecnológica y de comunicaciones para la modernización de la Secretaría General"/>
    <n v="2000000000"/>
    <n v="2069700520"/>
  </r>
  <r>
    <n v="4"/>
    <s v="Bogotá Humana"/>
    <x v="7"/>
    <n v="104"/>
    <s v="Secretaría General"/>
    <n v="1"/>
    <s v="Administración central"/>
    <n v="85"/>
    <s v="Sector Gestión pública"/>
    <s v="Informacion validada por la entidad"/>
    <n v="85497094000"/>
    <n v="88476689955.14444"/>
    <n v="3"/>
    <s v="Una Bogotá que defiende y fortalece lo público"/>
    <n v="31"/>
    <s v="Fortalecimiento de la función administrativa y desarrollo institucional"/>
    <n v="7096"/>
    <s v="Fortalecimiento de la gestión pública distrital"/>
    <n v="3000000000"/>
    <n v="3104550780"/>
  </r>
  <r>
    <n v="4"/>
    <s v="Bogotá Humana"/>
    <x v="7"/>
    <n v="104"/>
    <s v="Secretaría General"/>
    <n v="1"/>
    <s v="Administración central"/>
    <n v="85"/>
    <s v="Sector Gestión pública"/>
    <s v="Informacion validada por la entidad"/>
    <n v="85497094000"/>
    <n v="88476689955.14444"/>
    <n v="3"/>
    <s v="Una Bogotá que defiende y fortalece lo público"/>
    <n v="31"/>
    <s v="Fortalecimiento de la función administrativa y desarrollo institucional"/>
    <n v="7377"/>
    <s v="Desarrollo integral y mejoramiento de la gestión en la administración distrital"/>
    <n v="1200000000"/>
    <n v="1241820312"/>
  </r>
  <r>
    <n v="4"/>
    <s v="Bogotá Humana"/>
    <x v="7"/>
    <n v="104"/>
    <s v="Secretaría General"/>
    <n v="1"/>
    <s v="Administración central"/>
    <n v="85"/>
    <s v="Sector Gestión pública"/>
    <s v="Informacion validada por la entidad"/>
    <n v="85497094000"/>
    <n v="88476689955.14444"/>
    <n v="3"/>
    <s v="Una Bogotá que defiende y fortalece lo público"/>
    <n v="31"/>
    <s v="Fortalecimiento de la función administrativa y desarrollo institucional"/>
    <n v="7379"/>
    <s v="Archivo de Bogotá: Por una memoria diversa e incluyente"/>
    <n v="2000000000"/>
    <n v="2069700520"/>
  </r>
  <r>
    <n v="4"/>
    <s v="Bogotá Humana"/>
    <x v="7"/>
    <n v="104"/>
    <s v="Secretaría General"/>
    <n v="1"/>
    <s v="Administración central"/>
    <n v="85"/>
    <s v="Sector Gestión pública"/>
    <s v="Informacion validada por la entidad"/>
    <n v="85497094000"/>
    <n v="88476689955.14444"/>
    <n v="3"/>
    <s v="Una Bogotá que defiende y fortalece lo público"/>
    <n v="32"/>
    <s v="TIC para Gobierno Digital, Ciudad Inteligente y sociedad del conocimiento y del emprendimiento"/>
    <n v="766"/>
    <s v="TIC para el desarrollo de un gobierno digital, una ciudad inteligente y una sociedad del conocimiento y del emprendimiento"/>
    <n v="10000000000"/>
    <n v="10348502600"/>
  </r>
  <r>
    <n v="4"/>
    <s v="Bogotá Humana"/>
    <x v="7"/>
    <n v="104"/>
    <s v="Secretaría General"/>
    <n v="1"/>
    <s v="Administración central"/>
    <n v="85"/>
    <s v="Sector Gestión pública"/>
    <s v="Informacion validada por la entidad"/>
    <n v="85497094000"/>
    <n v="88476689955.14444"/>
    <n v="3"/>
    <s v="Una Bogotá que defiende y fortalece lo público"/>
    <n v="33"/>
    <s v="Bogotá Humana Internacional"/>
    <n v="485"/>
    <s v="Bogotá humana internacional"/>
    <n v="13000000000"/>
    <n v="13453053380"/>
  </r>
  <r>
    <n v="4"/>
    <s v="Bogotá Humana"/>
    <x v="7"/>
    <n v="105"/>
    <s v="Veeduría Distrital"/>
    <n v="1"/>
    <s v="Administración central"/>
    <n v="198"/>
    <s v="Otras entidades distritales"/>
    <s v="Informacion validada por la entidad"/>
    <n v="1215000000"/>
    <n v="1257343065.9000001"/>
    <n v="3"/>
    <s v="Una Bogotá que defiende y fortalece lo público"/>
    <n v="26"/>
    <s v="Transparencia, probidad, lucha contra la corrupción y control social efectivo e incluyente"/>
    <n v="723"/>
    <s v="Fortalecimiento de la capacidad institucional para identificar, prevenir y resolver problemas de corrupción y para identificar oportunidades de probidad"/>
    <n v="395000000"/>
    <n v="408765852.69999999"/>
  </r>
  <r>
    <n v="4"/>
    <s v="Bogotá Humana"/>
    <x v="7"/>
    <n v="105"/>
    <s v="Veeduría Distrital"/>
    <n v="1"/>
    <s v="Administración central"/>
    <n v="198"/>
    <s v="Otras entidades distritales"/>
    <s v="Informacion validada por la entidad"/>
    <n v="1215000000"/>
    <n v="1257343065.9000001"/>
    <n v="3"/>
    <s v="Una Bogotá que defiende y fortalece lo público"/>
    <n v="26"/>
    <s v="Transparencia, probidad, lucha contra la corrupción y control social efectivo e incluyente"/>
    <n v="732"/>
    <s v="Promoción de la cultura ciudadana y de la legalidad, viendo por Bogotá"/>
    <n v="320000000"/>
    <n v="331152083.19999999"/>
  </r>
  <r>
    <n v="4"/>
    <s v="Bogotá Humana"/>
    <x v="7"/>
    <n v="105"/>
    <s v="Veeduría Distrital"/>
    <n v="1"/>
    <s v="Administración central"/>
    <n v="198"/>
    <s v="Otras entidades distritales"/>
    <s v="Informacion validada por la entidad"/>
    <n v="1215000000"/>
    <n v="1257343065.9000001"/>
    <n v="3"/>
    <s v="Una Bogotá que defiende y fortalece lo público"/>
    <n v="26"/>
    <s v="Transparencia, probidad, lucha contra la corrupción y control social efectivo e incluyente"/>
    <n v="737"/>
    <s v="Bogotá promueve el control social para el cuidado de lo público y lo articula al control preventivo"/>
    <n v="500000000"/>
    <n v="517425130"/>
  </r>
  <r>
    <n v="4"/>
    <s v="Bogotá Humana"/>
    <x v="7"/>
    <n v="110"/>
    <s v="Secretaría Distrital de Gobierno"/>
    <n v="1"/>
    <s v="Administración central"/>
    <n v="86"/>
    <s v="Sector Gobierno, seguridad y convivencia"/>
    <s v="Informacion validada por la entidad"/>
    <n v="42436516000"/>
    <n v="43915439616.094162"/>
    <n v="1"/>
    <s v="Una ciudad que supera la segregación y la discriminación: el ser humano en el centro de las preocupaciones del desarrollo"/>
    <n v="5"/>
    <s v="Lucha contra distintos tipos de discriminación y violencias por condición, situación, identidad, diferencia, diversidad o etapa del ciclo vital"/>
    <n v="828"/>
    <s v="Reducción de la discriminación y violencias por orientaciones sexuales e identidad de género para el ejercicio efectivo de los derechos de los sectores LGBTI"/>
    <n v="737617000"/>
    <n v="763323144.23041999"/>
  </r>
  <r>
    <n v="4"/>
    <s v="Bogotá Humana"/>
    <x v="7"/>
    <n v="110"/>
    <s v="Secretaría Distrital de Gobierno"/>
    <n v="1"/>
    <s v="Administración central"/>
    <n v="86"/>
    <s v="Sector Gobierno, seguridad y convivencia"/>
    <s v="Informacion validada por la entidad"/>
    <n v="42436516000"/>
    <n v="43915439616.094162"/>
    <n v="1"/>
    <s v="Una ciudad que supera la segregación y la discriminación: el ser humano en el centro de las preocupaciones del desarrollo"/>
    <n v="5"/>
    <s v="Lucha contra distintos tipos de discriminación y violencias por condición, situación, identidad, diferencia, diversidad o etapa del ciclo vital"/>
    <n v="829"/>
    <s v="Reconocimiento, caracterización y visibilización de los grupos étnicos residentes en el Distrito Capital"/>
    <n v="991287000"/>
    <n v="1025833609.68462"/>
  </r>
  <r>
    <n v="4"/>
    <s v="Bogotá Humana"/>
    <x v="7"/>
    <n v="110"/>
    <s v="Secretaría Distrital de Gobierno"/>
    <n v="1"/>
    <s v="Administración central"/>
    <n v="86"/>
    <s v="Sector Gobierno, seguridad y convivencia"/>
    <s v="Informacion validada por la entidad"/>
    <n v="42436516000"/>
    <n v="43915439616.094162"/>
    <n v="1"/>
    <s v="Una ciudad que supera la segregación y la discriminación: el ser humano en el centro de las preocupaciones del desarrollo"/>
    <n v="7"/>
    <s v="Bogotá, un territorio que defiende, protege y promueve los derechos humanos"/>
    <n v="827"/>
    <s v="Promoción de los sistemas de justicia propia y ordinaria y de los espacios de concertación e interlocución con los grupos étnicos en Bogotá, D. C."/>
    <n v="4565193000"/>
    <n v="4724291163.0001802"/>
  </r>
  <r>
    <n v="4"/>
    <s v="Bogotá Humana"/>
    <x v="7"/>
    <n v="110"/>
    <s v="Secretaría Distrital de Gobierno"/>
    <n v="1"/>
    <s v="Administración central"/>
    <n v="86"/>
    <s v="Sector Gobierno, seguridad y convivencia"/>
    <s v="Informacion validada por la entidad"/>
    <n v="42436516000"/>
    <n v="43915439616.094162"/>
    <n v="1"/>
    <s v="Una ciudad que supera la segregación y la discriminación: el ser humano en el centro de las preocupaciones del desarrollo"/>
    <n v="7"/>
    <s v="Bogotá, un territorio que defiende, protege y promueve los derechos humanos"/>
    <n v="832"/>
    <s v="Plan integral de prevención y protección de lideresas, líderes víctimas y defensoras y defensores de Derechos Humanos en el Distrito Capital: Territorios de protección de la vida y construcción de paz"/>
    <n v="848895000"/>
    <n v="878479211.46270001"/>
  </r>
  <r>
    <n v="4"/>
    <s v="Bogotá Humana"/>
    <x v="7"/>
    <n v="110"/>
    <s v="Secretaría Distrital de Gobierno"/>
    <n v="1"/>
    <s v="Administración central"/>
    <n v="86"/>
    <s v="Sector Gobierno, seguridad y convivencia"/>
    <s v="Informacion validada por la entidad"/>
    <n v="42436516000"/>
    <n v="43915439616.094162"/>
    <n v="1"/>
    <s v="Una ciudad que supera la segregación y la discriminación: el ser humano en el centro de las preocupaciones del desarrollo"/>
    <n v="7"/>
    <s v="Bogotá, un territorio que defiende, protege y promueve los derechos humanos"/>
    <n v="833"/>
    <s v="Bogotá Humana apropia de manera práctica los derechos a través de la difusión y formación en Derechos Humanos"/>
    <n v="2306440000"/>
    <n v="2386820033.6743999"/>
  </r>
  <r>
    <n v="4"/>
    <s v="Bogotá Humana"/>
    <x v="7"/>
    <n v="110"/>
    <s v="Secretaría Distrital de Gobierno"/>
    <n v="1"/>
    <s v="Administración central"/>
    <n v="86"/>
    <s v="Sector Gobierno, seguridad y convivencia"/>
    <s v="Informacion validada por la entidad"/>
    <n v="42436516000"/>
    <n v="43915439616.094162"/>
    <n v="1"/>
    <s v="Una ciudad que supera la segregación y la discriminación: el ser humano en el centro de las preocupaciones del desarrollo"/>
    <n v="7"/>
    <s v="Bogotá, un territorio que defiende, protege y promueve los derechos humanos"/>
    <n v="837"/>
    <s v="Articulación de la política y fortalecimiento del Sistema integral de responsabilidad penal adolescente en el Distrito"/>
    <n v="2119861000"/>
    <n v="2193738707.0138602"/>
  </r>
  <r>
    <n v="4"/>
    <s v="Bogotá Humana"/>
    <x v="7"/>
    <n v="110"/>
    <s v="Secretaría Distrital de Gobierno"/>
    <n v="1"/>
    <s v="Administración central"/>
    <n v="86"/>
    <s v="Sector Gobierno, seguridad y convivencia"/>
    <s v="Informacion validada por la entidad"/>
    <n v="42436516000"/>
    <n v="43915439616.094162"/>
    <n v="1"/>
    <s v="Una ciudad que supera la segregación y la discriminación: el ser humano en el centro de las preocupaciones del desarrollo"/>
    <n v="7"/>
    <s v="Bogotá, un territorio que defiende, protege y promueve los derechos humanos"/>
    <n v="839"/>
    <s v="Fortalecimiento del acceso a la justicia formal y promoción de la justicia no formal y comunitaria"/>
    <n v="1273342000"/>
    <n v="1317718299.7689199"/>
  </r>
  <r>
    <n v="4"/>
    <s v="Bogotá Humana"/>
    <x v="7"/>
    <n v="110"/>
    <s v="Secretaría Distrital de Gobierno"/>
    <n v="1"/>
    <s v="Administración central"/>
    <n v="86"/>
    <s v="Sector Gobierno, seguridad y convivencia"/>
    <s v="Informacion validada por la entidad"/>
    <n v="42436516000"/>
    <n v="43915439616.094162"/>
    <n v="3"/>
    <s v="Una Bogotá que defiende y fortalece lo público"/>
    <n v="25"/>
    <s v="Fortalecimiento de las capacidades de gestión y coordinación del nivel central y las localidades desde los territorios"/>
    <n v="823"/>
    <s v="Fortalecimiento a la gobernabilidad democrática local"/>
    <n v="4804746000"/>
    <n v="4972192647.3339605"/>
  </r>
  <r>
    <n v="4"/>
    <s v="Bogotá Humana"/>
    <x v="7"/>
    <n v="110"/>
    <s v="Secretaría Distrital de Gobierno"/>
    <n v="1"/>
    <s v="Administración central"/>
    <n v="86"/>
    <s v="Sector Gobierno, seguridad y convivencia"/>
    <s v="Informacion validada por la entidad"/>
    <n v="42436516000"/>
    <n v="43915439616.094162"/>
    <n v="3"/>
    <s v="Una Bogotá que defiende y fortalece lo público"/>
    <n v="26"/>
    <s v="Transparencia, probidad, lucha contra la corrupción y control social efectivo e incluyente"/>
    <n v="963"/>
    <s v="Promoción de la transparencia, la probidad el control social y la lucha contra la corrupción"/>
    <n v="297000000"/>
    <n v="307350527.22000003"/>
  </r>
  <r>
    <n v="4"/>
    <s v="Bogotá Humana"/>
    <x v="7"/>
    <n v="110"/>
    <s v="Secretaría Distrital de Gobierno"/>
    <n v="1"/>
    <s v="Administración central"/>
    <n v="86"/>
    <s v="Sector Gobierno, seguridad y convivencia"/>
    <s v="Informacion validada por la entidad"/>
    <n v="42436516000"/>
    <n v="43915439616.094162"/>
    <n v="3"/>
    <s v="Una Bogotá que defiende y fortalece lo público"/>
    <n v="27"/>
    <s v="Territorios de vida y paz con prevención del delito"/>
    <n v="830"/>
    <s v="Convivencia y seguridad para la construcción de una ciudad humana"/>
    <n v="10091785000"/>
    <n v="10443486331.1141"/>
  </r>
  <r>
    <n v="4"/>
    <s v="Bogotá Humana"/>
    <x v="7"/>
    <n v="110"/>
    <s v="Secretaría Distrital de Gobierno"/>
    <n v="1"/>
    <s v="Administración central"/>
    <n v="86"/>
    <s v="Sector Gobierno, seguridad y convivencia"/>
    <s v="Informacion validada por la entidad"/>
    <n v="42436516000"/>
    <n v="43915439616.094162"/>
    <n v="3"/>
    <s v="Una Bogotá que defiende y fortalece lo público"/>
    <n v="27"/>
    <s v="Territorios de vida y paz con prevención del delito"/>
    <n v="838"/>
    <s v="Dignificación de las personas privadas de la libertad a través de los procesos de reclusión, redención de pena y reinserción en la Cárcel Distrital de Bogotá"/>
    <n v="3000000000"/>
    <n v="3104550780"/>
  </r>
  <r>
    <n v="4"/>
    <s v="Bogotá Humana"/>
    <x v="7"/>
    <n v="110"/>
    <s v="Secretaría Distrital de Gobierno"/>
    <n v="1"/>
    <s v="Administración central"/>
    <n v="86"/>
    <s v="Sector Gobierno, seguridad y convivencia"/>
    <s v="Informacion validada por la entidad"/>
    <n v="42436516000"/>
    <n v="43915439616.094162"/>
    <n v="3"/>
    <s v="Una Bogotá que defiende y fortalece lo público"/>
    <n v="27"/>
    <s v="Territorios de vida y paz con prevención del delito"/>
    <n v="840"/>
    <s v="Programa de atención al proceso de reintegración de la población desmovilizada en Bogotá"/>
    <n v="848188000"/>
    <n v="877747572.32888007"/>
  </r>
  <r>
    <n v="4"/>
    <s v="Bogotá Humana"/>
    <x v="7"/>
    <n v="110"/>
    <s v="Secretaría Distrital de Gobierno"/>
    <n v="1"/>
    <s v="Administración central"/>
    <n v="86"/>
    <s v="Sector Gobierno, seguridad y convivencia"/>
    <s v="Informacion validada por la entidad"/>
    <n v="42436516000"/>
    <n v="43915439616.094162"/>
    <n v="3"/>
    <s v="Una Bogotá que defiende y fortalece lo público"/>
    <n v="28"/>
    <s v="Fortalecimiento de la seguridad ciudadana"/>
    <n v="824"/>
    <s v="Fortalecimiento del centro de estudio y análisis en convivencia y seguridad ciudadana"/>
    <n v="1591679000"/>
    <n v="1647149426.9865401"/>
  </r>
  <r>
    <n v="4"/>
    <s v="Bogotá Humana"/>
    <x v="7"/>
    <n v="110"/>
    <s v="Secretaría Distrital de Gobierno"/>
    <n v="1"/>
    <s v="Administración central"/>
    <n v="86"/>
    <s v="Sector Gobierno, seguridad y convivencia"/>
    <s v="Informacion validada por la entidad"/>
    <n v="42436516000"/>
    <n v="43915439616.094162"/>
    <n v="3"/>
    <s v="Una Bogotá que defiende y fortalece lo público"/>
    <n v="28"/>
    <s v="Fortalecimiento de la seguridad ciudadana"/>
    <n v="834"/>
    <s v="Potenciación del Sistema integrado de seguridad y emergencias NUSE 123 del Distrito Capital"/>
    <n v="400000000"/>
    <n v="413940104"/>
  </r>
  <r>
    <n v="4"/>
    <s v="Bogotá Humana"/>
    <x v="7"/>
    <n v="110"/>
    <s v="Secretaría Distrital de Gobierno"/>
    <n v="1"/>
    <s v="Administración central"/>
    <n v="86"/>
    <s v="Sector Gobierno, seguridad y convivencia"/>
    <s v="Informacion validada por la entidad"/>
    <n v="42436516000"/>
    <n v="43915439616.094162"/>
    <n v="3"/>
    <s v="Una Bogotá que defiende y fortalece lo público"/>
    <n v="31"/>
    <s v="Fortalecimiento de la función administrativa y desarrollo institucional"/>
    <n v="822"/>
    <s v="Apoyo para el fortalecimiento de la función administrativa y desarrollo institucional"/>
    <n v="4492071000"/>
    <n v="4648620842.2884598"/>
  </r>
  <r>
    <n v="4"/>
    <s v="Bogotá Humana"/>
    <x v="7"/>
    <n v="110"/>
    <s v="Secretaría Distrital de Gobierno"/>
    <n v="1"/>
    <s v="Administración central"/>
    <n v="86"/>
    <s v="Sector Gobierno, seguridad y convivencia"/>
    <s v="Informacion validada por la entidad"/>
    <n v="42436516000"/>
    <n v="43915439616.094162"/>
    <n v="3"/>
    <s v="Una Bogotá que defiende y fortalece lo público"/>
    <n v="31"/>
    <s v="Fortalecimiento de la función administrativa y desarrollo institucional"/>
    <n v="825"/>
    <s v="Promoción de la comunicación y la información pública para una Bogotá segura y humana"/>
    <n v="838284000"/>
    <n v="867498415.35383999"/>
  </r>
  <r>
    <n v="4"/>
    <s v="Bogotá Humana"/>
    <x v="7"/>
    <n v="110"/>
    <s v="Secretaría Distrital de Gobierno"/>
    <n v="1"/>
    <s v="Administración central"/>
    <n v="86"/>
    <s v="Sector Gobierno, seguridad y convivencia"/>
    <s v="Informacion validada por la entidad"/>
    <n v="42436516000"/>
    <n v="43915439616.094162"/>
    <n v="3"/>
    <s v="Una Bogotá que defiende y fortalece lo público"/>
    <n v="31"/>
    <s v="Fortalecimiento de la función administrativa y desarrollo institucional"/>
    <n v="835"/>
    <s v="Agenciamiento político de las relaciones de la Administración Distrital con actores políticos, sociales y gubernamentales del ámbito nacional, regional, distrital y local para fortalecer la gobernabilidad"/>
    <n v="894959000"/>
    <n v="926148553.83933997"/>
  </r>
  <r>
    <n v="4"/>
    <s v="Bogotá Humana"/>
    <x v="7"/>
    <n v="110"/>
    <s v="Secretaría Distrital de Gobierno"/>
    <n v="1"/>
    <s v="Administración central"/>
    <n v="86"/>
    <s v="Sector Gobierno, seguridad y convivencia"/>
    <s v="Informacion validada por la entidad"/>
    <n v="42436516000"/>
    <n v="43915439616.094162"/>
    <n v="3"/>
    <s v="Una Bogotá que defiende y fortalece lo público"/>
    <n v="32"/>
    <s v="TIC para Gobierno Digital, Ciudad Inteligente y sociedad del conocimiento y del emprendimiento"/>
    <n v="831"/>
    <s v="Fortalecimiento de la infraestructura de tecnología de información y comunicaciones"/>
    <n v="2335169000"/>
    <n v="2416550246.7939401"/>
  </r>
  <r>
    <n v="4"/>
    <s v="Bogotá Humana"/>
    <x v="7"/>
    <n v="111"/>
    <s v="Secretaría Distrital de Hacienda"/>
    <n v="1"/>
    <s v="Administración central"/>
    <n v="87"/>
    <s v="Sector Hacienda"/>
    <s v="Informacion validada por la entidad"/>
    <n v="29263250000"/>
    <n v="30283081870.945"/>
    <n v="3"/>
    <s v="Una Bogotá que defiende y fortalece lo público"/>
    <n v="26"/>
    <s v="Transparencia, probidad, lucha contra la corrupción y control social efectivo e incluyente"/>
    <n v="941"/>
    <s v="Transparencia, probidad y anticorrupción en la Secretaría Distrital de Hacienda"/>
    <n v="38900000"/>
    <n v="40255675.114"/>
  </r>
  <r>
    <n v="4"/>
    <s v="Bogotá Humana"/>
    <x v="7"/>
    <n v="111"/>
    <s v="Secretaría Distrital de Hacienda"/>
    <n v="1"/>
    <s v="Administración central"/>
    <n v="87"/>
    <s v="Sector Hacienda"/>
    <s v="Informacion validada por la entidad"/>
    <n v="29263250000"/>
    <n v="30283081870.945"/>
    <n v="3"/>
    <s v="Una Bogotá que defiende y fortalece lo público"/>
    <n v="31"/>
    <s v="Fortalecimiento de la función administrativa y desarrollo institucional"/>
    <n v="698"/>
    <s v="Coordinación de inversiones de banca multilateral"/>
    <n v="354000000"/>
    <n v="366336992.04000002"/>
  </r>
  <r>
    <n v="4"/>
    <s v="Bogotá Humana"/>
    <x v="7"/>
    <n v="111"/>
    <s v="Secretaría Distrital de Hacienda"/>
    <n v="1"/>
    <s v="Administración central"/>
    <n v="87"/>
    <s v="Sector Hacienda"/>
    <s v="Informacion validada por la entidad"/>
    <n v="29263250000"/>
    <n v="30283081870.945"/>
    <n v="3"/>
    <s v="Una Bogotá que defiende y fortalece lo público"/>
    <n v="31"/>
    <s v="Fortalecimiento de la función administrativa y desarrollo institucional"/>
    <n v="699"/>
    <s v="Estudios para el fortalecimiento de las finanzas distritales"/>
    <n v="732279000"/>
    <n v="757799113.54254007"/>
  </r>
  <r>
    <n v="4"/>
    <s v="Bogotá Humana"/>
    <x v="7"/>
    <n v="111"/>
    <s v="Secretaría Distrital de Hacienda"/>
    <n v="1"/>
    <s v="Administración central"/>
    <n v="87"/>
    <s v="Sector Hacienda"/>
    <s v="Informacion validada por la entidad"/>
    <n v="29263250000"/>
    <n v="30283081870.945"/>
    <n v="3"/>
    <s v="Una Bogotá que defiende y fortalece lo público"/>
    <n v="31"/>
    <s v="Fortalecimiento de la función administrativa y desarrollo institucional"/>
    <n v="701"/>
    <s v="Comunicación participativa y eficiente"/>
    <n v="1401183000"/>
    <n v="1450014591.8575799"/>
  </r>
  <r>
    <n v="4"/>
    <s v="Bogotá Humana"/>
    <x v="7"/>
    <n v="111"/>
    <s v="Secretaría Distrital de Hacienda"/>
    <n v="1"/>
    <s v="Administración central"/>
    <n v="87"/>
    <s v="Sector Hacienda"/>
    <s v="Informacion validada por la entidad"/>
    <n v="29263250000"/>
    <n v="30283081870.945"/>
    <n v="3"/>
    <s v="Una Bogotá que defiende y fortalece lo público"/>
    <n v="31"/>
    <s v="Fortalecimiento de la función administrativa y desarrollo institucional"/>
    <n v="703"/>
    <s v="Control y servicios tributarios"/>
    <n v="2635853000"/>
    <n v="2727713162.3717799"/>
  </r>
  <r>
    <n v="4"/>
    <s v="Bogotá Humana"/>
    <x v="7"/>
    <n v="111"/>
    <s v="Secretaría Distrital de Hacienda"/>
    <n v="1"/>
    <s v="Administración central"/>
    <n v="87"/>
    <s v="Sector Hacienda"/>
    <s v="Informacion validada por la entidad"/>
    <n v="29263250000"/>
    <n v="30283081870.945"/>
    <n v="3"/>
    <s v="Una Bogotá que defiende y fortalece lo público"/>
    <n v="31"/>
    <s v="Fortalecimiento de la función administrativa y desarrollo institucional"/>
    <n v="704"/>
    <s v="Fortalecimiento de la gestión y depuración de la cartera distrital"/>
    <n v="69767000"/>
    <n v="72198398.089420006"/>
  </r>
  <r>
    <n v="4"/>
    <s v="Bogotá Humana"/>
    <x v="7"/>
    <n v="111"/>
    <s v="Secretaría Distrital de Hacienda"/>
    <n v="1"/>
    <s v="Administración central"/>
    <n v="87"/>
    <s v="Sector Hacienda"/>
    <s v="Informacion validada por la entidad"/>
    <n v="29263250000"/>
    <n v="30283081870.945"/>
    <n v="3"/>
    <s v="Una Bogotá que defiende y fortalece lo público"/>
    <n v="31"/>
    <s v="Fortalecimiento de la función administrativa y desarrollo institucional"/>
    <n v="714"/>
    <s v="Fortalecimiento institucional de la Secretaria Distrital de Hacienda"/>
    <n v="7230655000"/>
    <n v="7482645206.7202997"/>
  </r>
  <r>
    <n v="4"/>
    <s v="Bogotá Humana"/>
    <x v="7"/>
    <n v="111"/>
    <s v="Secretaría Distrital de Hacienda"/>
    <n v="1"/>
    <s v="Administración central"/>
    <n v="87"/>
    <s v="Sector Hacienda"/>
    <s v="Informacion validada por la entidad"/>
    <n v="29263250000"/>
    <n v="30283081870.945"/>
    <n v="3"/>
    <s v="Una Bogotá que defiende y fortalece lo público"/>
    <n v="31"/>
    <s v="Fortalecimiento de la función administrativa y desarrollo institucional"/>
    <n v="728"/>
    <s v="Fortalecimiento a la gestión institucional del Concejo de Bogotá"/>
    <n v="6404460000"/>
    <n v="6627657096.1596003"/>
  </r>
  <r>
    <n v="4"/>
    <s v="Bogotá Humana"/>
    <x v="7"/>
    <n v="111"/>
    <s v="Secretaría Distrital de Hacienda"/>
    <n v="1"/>
    <s v="Administración central"/>
    <n v="87"/>
    <s v="Sector Hacienda"/>
    <s v="Informacion validada por la entidad"/>
    <n v="29263250000"/>
    <n v="30283081870.945"/>
    <n v="3"/>
    <s v="Una Bogotá que defiende y fortalece lo público"/>
    <n v="32"/>
    <s v="TIC para Gobierno Digital, Ciudad Inteligente y sociedad del conocimiento y del emprendimiento"/>
    <n v="705"/>
    <s v="Gestión integral de TIC - Bogotá Humana"/>
    <n v="10396153000"/>
    <n v="10758461635.04978"/>
  </r>
  <r>
    <n v="4"/>
    <s v="Bogotá Humana"/>
    <x v="7"/>
    <n v="112"/>
    <s v="Secretaría de Educación del Distrito"/>
    <n v="1"/>
    <s v="Administración central"/>
    <n v="90"/>
    <s v="Sector Educación"/>
    <s v="Informacion validada por la entidad"/>
    <n v="2859100000000"/>
    <n v="2958740378366"/>
    <n v="1"/>
    <s v="Una ciudad que supera la segregación y la discriminación: el ser humano en el centro de las preocupaciones del desarrollo"/>
    <n v="1"/>
    <s v="Garantía del desarrollo integral de la primera infancia"/>
    <n v="901"/>
    <s v="Prejardín, jardín y transición: Preescolar de calidad en el Sistema educativo oficial"/>
    <n v="76965000000"/>
    <n v="79647250260.900009"/>
  </r>
  <r>
    <n v="4"/>
    <s v="Bogotá Humana"/>
    <x v="7"/>
    <n v="112"/>
    <s v="Secretaría de Educación del Distrito"/>
    <n v="1"/>
    <s v="Administración central"/>
    <n v="90"/>
    <s v="Sector Educación"/>
    <s v="Informacion validada por la entidad"/>
    <n v="2859100000000"/>
    <n v="2958740378366"/>
    <n v="1"/>
    <s v="Una ciudad que supera la segregación y la discriminación: el ser humano en el centro de las preocupaciones del desarrollo"/>
    <n v="3"/>
    <s v="Construcción de saberes. Educación incluyente, diversa y de calidad para disfrutar y aprender"/>
    <n v="262"/>
    <s v="Hábitat escolar"/>
    <n v="317598829000"/>
    <n v="328667230766.34552"/>
  </r>
  <r>
    <n v="4"/>
    <s v="Bogotá Humana"/>
    <x v="7"/>
    <n v="112"/>
    <s v="Secretaría de Educación del Distrito"/>
    <n v="1"/>
    <s v="Administración central"/>
    <n v="90"/>
    <s v="Sector Educación"/>
    <s v="Informacion validada por la entidad"/>
    <n v="2859100000000"/>
    <n v="2958740378366"/>
    <n v="1"/>
    <s v="Una ciudad que supera la segregación y la discriminación: el ser humano en el centro de las preocupaciones del desarrollo"/>
    <n v="3"/>
    <s v="Construcción de saberes. Educación incluyente, diversa y de calidad para disfrutar y aprender"/>
    <n v="888"/>
    <s v="Enfoques diferenciales"/>
    <n v="9845000000"/>
    <n v="10188100809.700001"/>
  </r>
  <r>
    <n v="4"/>
    <s v="Bogotá Humana"/>
    <x v="7"/>
    <n v="112"/>
    <s v="Secretaría de Educación del Distrito"/>
    <n v="1"/>
    <s v="Administración central"/>
    <n v="90"/>
    <s v="Sector Educación"/>
    <s v="Informacion validada por la entidad"/>
    <n v="2859100000000"/>
    <n v="2958740378366"/>
    <n v="1"/>
    <s v="Una ciudad que supera la segregación y la discriminación: el ser humano en el centro de las preocupaciones del desarrollo"/>
    <n v="3"/>
    <s v="Construcción de saberes. Educación incluyente, diversa y de calidad para disfrutar y aprender"/>
    <n v="889"/>
    <s v="Jornada educativa de 40 horas semanales para la excelencia académica y la formación integral, y jornadas únicas"/>
    <n v="178948000000"/>
    <n v="185184384326.48001"/>
  </r>
  <r>
    <n v="4"/>
    <s v="Bogotá Humana"/>
    <x v="7"/>
    <n v="112"/>
    <s v="Secretaría de Educación del Distrito"/>
    <n v="1"/>
    <s v="Administración central"/>
    <n v="90"/>
    <s v="Sector Educación"/>
    <s v="Informacion validada por la entidad"/>
    <n v="2859100000000"/>
    <n v="2958740378366"/>
    <n v="1"/>
    <s v="Una ciudad que supera la segregación y la discriminación: el ser humano en el centro de las preocupaciones del desarrollo"/>
    <n v="3"/>
    <s v="Construcción de saberes. Educación incluyente, diversa y de calidad para disfrutar y aprender"/>
    <n v="890"/>
    <s v="Resignificación de las miradas de la educación"/>
    <n v="2678000000"/>
    <n v="2771328996.2800002"/>
  </r>
  <r>
    <n v="4"/>
    <s v="Bogotá Humana"/>
    <x v="7"/>
    <n v="112"/>
    <s v="Secretaría de Educación del Distrito"/>
    <n v="1"/>
    <s v="Administración central"/>
    <n v="90"/>
    <s v="Sector Educación"/>
    <s v="Informacion validada por la entidad"/>
    <n v="2859100000000"/>
    <n v="2958740378366"/>
    <n v="1"/>
    <s v="Una ciudad que supera la segregación y la discriminación: el ser humano en el centro de las preocupaciones del desarrollo"/>
    <n v="3"/>
    <s v="Construcción de saberes. Educación incluyente, diversa y de calidad para disfrutar y aprender"/>
    <n v="891"/>
    <s v="Media fortalecida y mayor acceso a la educación superior"/>
    <n v="55678000000"/>
    <n v="57618392776.279999"/>
  </r>
  <r>
    <n v="4"/>
    <s v="Bogotá Humana"/>
    <x v="7"/>
    <n v="112"/>
    <s v="Secretaría de Educación del Distrito"/>
    <n v="1"/>
    <s v="Administración central"/>
    <n v="90"/>
    <s v="Sector Educación"/>
    <s v="Informacion validada por la entidad"/>
    <n v="2859100000000"/>
    <n v="2958740378366"/>
    <n v="1"/>
    <s v="Una ciudad que supera la segregación y la discriminación: el ser humano en el centro de las preocupaciones del desarrollo"/>
    <n v="3"/>
    <s v="Construcción de saberes. Educación incluyente, diversa y de calidad para disfrutar y aprender"/>
    <n v="892"/>
    <s v="Diálogo social y participación de la comunidad educativa"/>
    <n v="5958000000"/>
    <n v="6165637849.0799999"/>
  </r>
  <r>
    <n v="4"/>
    <s v="Bogotá Humana"/>
    <x v="7"/>
    <n v="112"/>
    <s v="Secretaría de Educación del Distrito"/>
    <n v="1"/>
    <s v="Administración central"/>
    <n v="90"/>
    <s v="Sector Educación"/>
    <s v="Informacion validada por la entidad"/>
    <n v="2859100000000"/>
    <n v="2958740378366"/>
    <n v="1"/>
    <s v="Una ciudad que supera la segregación y la discriminación: el ser humano en el centro de las preocupaciones del desarrollo"/>
    <n v="3"/>
    <s v="Construcción de saberes. Educación incluyente, diversa y de calidad para disfrutar y aprender"/>
    <n v="893"/>
    <s v="Pensar la educación"/>
    <n v="9222000000"/>
    <n v="9543389097.7199993"/>
  </r>
  <r>
    <n v="4"/>
    <s v="Bogotá Humana"/>
    <x v="7"/>
    <n v="112"/>
    <s v="Secretaría de Educación del Distrito"/>
    <n v="1"/>
    <s v="Administración central"/>
    <n v="90"/>
    <s v="Sector Educación"/>
    <s v="Informacion validada por la entidad"/>
    <n v="2859100000000"/>
    <n v="2958740378366"/>
    <n v="1"/>
    <s v="Una ciudad que supera la segregación y la discriminación: el ser humano en el centro de las preocupaciones del desarrollo"/>
    <n v="3"/>
    <s v="Construcción de saberes. Educación incluyente, diversa y de calidad para disfrutar y aprender"/>
    <n v="894"/>
    <s v="Maestros empoderados, con bienestar y mejor formación"/>
    <n v="9518000000"/>
    <n v="9849704774.6800003"/>
  </r>
  <r>
    <n v="4"/>
    <s v="Bogotá Humana"/>
    <x v="7"/>
    <n v="112"/>
    <s v="Secretaría de Educación del Distrito"/>
    <n v="1"/>
    <s v="Administración central"/>
    <n v="90"/>
    <s v="Sector Educación"/>
    <s v="Informacion validada por la entidad"/>
    <n v="2859100000000"/>
    <n v="2958740378366"/>
    <n v="1"/>
    <s v="Una ciudad que supera la segregación y la discriminación: el ser humano en el centro de las preocupaciones del desarrollo"/>
    <n v="3"/>
    <s v="Construcción de saberes. Educación incluyente, diversa y de calidad para disfrutar y aprender"/>
    <n v="897"/>
    <s v="Niños y niñas estudiando"/>
    <n v="432162000000"/>
    <n v="447222958062.12"/>
  </r>
  <r>
    <n v="4"/>
    <s v="Bogotá Humana"/>
    <x v="7"/>
    <n v="112"/>
    <s v="Secretaría de Educación del Distrito"/>
    <n v="1"/>
    <s v="Administración central"/>
    <n v="90"/>
    <s v="Sector Educación"/>
    <s v="Informacion validada por la entidad"/>
    <n v="2859100000000"/>
    <n v="2958740378366"/>
    <n v="1"/>
    <s v="Una ciudad que supera la segregación y la discriminación: el ser humano en el centro de las preocupaciones del desarrollo"/>
    <n v="3"/>
    <s v="Construcción de saberes. Educación incluyente, diversa y de calidad para disfrutar y aprender"/>
    <n v="898"/>
    <s v="Administración del talento humano"/>
    <n v="1531778171000"/>
    <n v="1585161038521.6746"/>
  </r>
  <r>
    <n v="4"/>
    <s v="Bogotá Humana"/>
    <x v="7"/>
    <n v="112"/>
    <s v="Secretaría de Educación del Distrito"/>
    <n v="1"/>
    <s v="Administración central"/>
    <n v="90"/>
    <s v="Sector Educación"/>
    <s v="Informacion validada por la entidad"/>
    <n v="2859100000000"/>
    <n v="2958740378366"/>
    <n v="1"/>
    <s v="Una ciudad que supera la segregación y la discriminación: el ser humano en el centro de las preocupaciones del desarrollo"/>
    <n v="3"/>
    <s v="Construcción de saberes. Educación incluyente, diversa y de calidad para disfrutar y aprender"/>
    <n v="899"/>
    <s v="Tecnologías de la información y las comunicaciones"/>
    <n v="54500000000"/>
    <n v="56399339170"/>
  </r>
  <r>
    <n v="4"/>
    <s v="Bogotá Humana"/>
    <x v="7"/>
    <n v="112"/>
    <s v="Secretaría de Educación del Distrito"/>
    <n v="1"/>
    <s v="Administración central"/>
    <n v="90"/>
    <s v="Sector Educación"/>
    <s v="Informacion validada por la entidad"/>
    <n v="2859100000000"/>
    <n v="2958740378366"/>
    <n v="1"/>
    <s v="Una ciudad que supera la segregación y la discriminación: el ser humano en el centro de las preocupaciones del desarrollo"/>
    <n v="3"/>
    <s v="Construcción de saberes. Educación incluyente, diversa y de calidad para disfrutar y aprender"/>
    <n v="900"/>
    <s v="Educación para la ciudadanía y la convivencia"/>
    <n v="25634000000"/>
    <n v="26527351564.84"/>
  </r>
  <r>
    <n v="4"/>
    <s v="Bogotá Humana"/>
    <x v="7"/>
    <n v="112"/>
    <s v="Secretaría de Educación del Distrito"/>
    <n v="1"/>
    <s v="Administración central"/>
    <n v="90"/>
    <s v="Sector Educación"/>
    <s v="Informacion validada por la entidad"/>
    <n v="2859100000000"/>
    <n v="2958740378366"/>
    <n v="1"/>
    <s v="Una ciudad que supera la segregación y la discriminación: el ser humano en el centro de las preocupaciones del desarrollo"/>
    <n v="3"/>
    <s v="Construcción de saberes. Educación incluyente, diversa y de calidad para disfrutar y aprender"/>
    <n v="902"/>
    <s v="Mejor gestión"/>
    <n v="4000000000"/>
    <n v="4139401040"/>
  </r>
  <r>
    <n v="4"/>
    <s v="Bogotá Humana"/>
    <x v="7"/>
    <n v="112"/>
    <s v="Secretaría de Educación del Distrito"/>
    <n v="1"/>
    <s v="Administración central"/>
    <n v="90"/>
    <s v="Sector Educación"/>
    <s v="Informacion validada por la entidad"/>
    <n v="2859100000000"/>
    <n v="2958740378366"/>
    <n v="1"/>
    <s v="Una ciudad que supera la segregación y la discriminación: el ser humano en el centro de las preocupaciones del desarrollo"/>
    <n v="3"/>
    <s v="Construcción de saberes. Educación incluyente, diversa y de calidad para disfrutar y aprender"/>
    <n v="905"/>
    <s v="Fortalecimiento académico"/>
    <n v="6365000000"/>
    <n v="6586821904.9000006"/>
  </r>
  <r>
    <n v="4"/>
    <s v="Bogotá Humana"/>
    <x v="7"/>
    <n v="112"/>
    <s v="Secretaría de Educación del Distrito"/>
    <n v="1"/>
    <s v="Administración central"/>
    <n v="90"/>
    <s v="Sector Educación"/>
    <s v="Informacion validada por la entidad"/>
    <n v="2859100000000"/>
    <n v="2958740378366"/>
    <n v="1"/>
    <s v="Una ciudad que supera la segregación y la discriminación: el ser humano en el centro de las preocupaciones del desarrollo"/>
    <n v="3"/>
    <s v="Construcción de saberes. Educación incluyente, diversa y de calidad para disfrutar y aprender"/>
    <n v="4248"/>
    <s v="Subsidios a la demanda educativa"/>
    <n v="138000000000"/>
    <n v="142809335880"/>
  </r>
  <r>
    <n v="4"/>
    <s v="Bogotá Humana"/>
    <x v="7"/>
    <n v="112"/>
    <s v="Secretaría de Educación del Distrito"/>
    <n v="1"/>
    <s v="Administración central"/>
    <n v="90"/>
    <s v="Sector Educación"/>
    <s v="Informacion validada por la entidad"/>
    <n v="2859100000000"/>
    <n v="2958740378366"/>
    <n v="3"/>
    <s v="Una Bogotá que defiende y fortalece lo público"/>
    <n v="26"/>
    <s v="Transparencia, probidad, lucha contra la corrupción y control social efectivo e incluyente"/>
    <n v="951"/>
    <s v="Fortalecimiento de la transparencia"/>
    <n v="250000000"/>
    <n v="258712565"/>
  </r>
  <r>
    <n v="4"/>
    <s v="Bogotá Humana"/>
    <x v="7"/>
    <n v="113"/>
    <s v="Secretaría Distrital de Movilidad"/>
    <n v="1"/>
    <s v="Administración central"/>
    <n v="95"/>
    <s v="Sector Movilidad"/>
    <s v="Informacion validada por la entidad"/>
    <n v="308584000000"/>
    <n v="319338232631.84003"/>
    <n v="2"/>
    <s v="Un territorio que enfrenta el cambio climático y se ordena alrededor del agua"/>
    <n v="19"/>
    <s v="Movilidad Humana"/>
    <n v="339"/>
    <s v="Implementación del plan maestro de movilidad para Bogotá"/>
    <n v="11781000000"/>
    <n v="12191570913.059999"/>
  </r>
  <r>
    <n v="4"/>
    <s v="Bogotá Humana"/>
    <x v="7"/>
    <n v="113"/>
    <s v="Secretaría Distrital de Movilidad"/>
    <n v="1"/>
    <s v="Administración central"/>
    <n v="95"/>
    <s v="Sector Movilidad"/>
    <s v="Informacion validada por la entidad"/>
    <n v="308584000000"/>
    <n v="319338232631.84003"/>
    <n v="2"/>
    <s v="Un territorio que enfrenta el cambio climático y se ordena alrededor del agua"/>
    <n v="19"/>
    <s v="Movilidad Humana"/>
    <n v="348"/>
    <s v="Fortalecimiento a los servicios concesionados"/>
    <n v="88039000000"/>
    <n v="91107182040.139999"/>
  </r>
  <r>
    <n v="4"/>
    <s v="Bogotá Humana"/>
    <x v="7"/>
    <n v="113"/>
    <s v="Secretaría Distrital de Movilidad"/>
    <n v="1"/>
    <s v="Administración central"/>
    <n v="95"/>
    <s v="Sector Movilidad"/>
    <s v="Informacion validada por la entidad"/>
    <n v="308584000000"/>
    <n v="319338232631.84003"/>
    <n v="2"/>
    <s v="Un territorio que enfrenta el cambio climático y se ordena alrededor del agua"/>
    <n v="19"/>
    <s v="Movilidad Humana"/>
    <n v="585"/>
    <s v="Sistema distrital de información para la movilidad"/>
    <n v="4503000000"/>
    <n v="4659930720.7799997"/>
  </r>
  <r>
    <n v="4"/>
    <s v="Bogotá Humana"/>
    <x v="7"/>
    <n v="113"/>
    <s v="Secretaría Distrital de Movilidad"/>
    <n v="1"/>
    <s v="Administración central"/>
    <n v="95"/>
    <s v="Sector Movilidad"/>
    <s v="Informacion validada por la entidad"/>
    <n v="308584000000"/>
    <n v="319338232631.84003"/>
    <n v="2"/>
    <s v="Un territorio que enfrenta el cambio climático y se ordena alrededor del agua"/>
    <n v="19"/>
    <s v="Movilidad Humana"/>
    <n v="967"/>
    <s v="Tecnologías de información y comunicaciones para lograr una movilidad sostenible en Bogotá"/>
    <n v="6008000000"/>
    <n v="6217380362.0799999"/>
  </r>
  <r>
    <n v="4"/>
    <s v="Bogotá Humana"/>
    <x v="7"/>
    <n v="113"/>
    <s v="Secretaría Distrital de Movilidad"/>
    <n v="1"/>
    <s v="Administración central"/>
    <n v="95"/>
    <s v="Sector Movilidad"/>
    <s v="Informacion validada por la entidad"/>
    <n v="308584000000"/>
    <n v="319338232631.84003"/>
    <n v="2"/>
    <s v="Un territorio que enfrenta el cambio climático y se ordena alrededor del agua"/>
    <n v="19"/>
    <s v="Movilidad Humana"/>
    <n v="1165"/>
    <s v="Promoción de la movilidad segura y prevención de la accidentalidad vial"/>
    <n v="10615000000"/>
    <n v="10984935509.9"/>
  </r>
  <r>
    <n v="4"/>
    <s v="Bogotá Humana"/>
    <x v="7"/>
    <n v="113"/>
    <s v="Secretaría Distrital de Movilidad"/>
    <n v="1"/>
    <s v="Administración central"/>
    <n v="95"/>
    <s v="Sector Movilidad"/>
    <s v="Informacion validada por la entidad"/>
    <n v="308584000000"/>
    <n v="319338232631.84003"/>
    <n v="2"/>
    <s v="Un territorio que enfrenta el cambio climático y se ordena alrededor del agua"/>
    <n v="19"/>
    <s v="Movilidad Humana"/>
    <n v="6219"/>
    <s v="Apoyo institucional en convenio con la Policía Nacional"/>
    <n v="22282000000"/>
    <n v="23058533493.32"/>
  </r>
  <r>
    <n v="4"/>
    <s v="Bogotá Humana"/>
    <x v="7"/>
    <n v="113"/>
    <s v="Secretaría Distrital de Movilidad"/>
    <n v="1"/>
    <s v="Administración central"/>
    <n v="95"/>
    <s v="Sector Movilidad"/>
    <s v="Informacion validada por la entidad"/>
    <n v="308584000000"/>
    <n v="319338232631.84003"/>
    <n v="2"/>
    <s v="Un territorio que enfrenta el cambio climático y se ordena alrededor del agua"/>
    <n v="19"/>
    <s v="Movilidad Humana"/>
    <n v="7132"/>
    <s v="Sustanciación de procesos, recaudo y cobro de la cartera"/>
    <n v="29963000000"/>
    <n v="31007218340.380001"/>
  </r>
  <r>
    <n v="4"/>
    <s v="Bogotá Humana"/>
    <x v="7"/>
    <n v="113"/>
    <s v="Secretaría Distrital de Movilidad"/>
    <n v="1"/>
    <s v="Administración central"/>
    <n v="95"/>
    <s v="Sector Movilidad"/>
    <s v="Informacion validada por la entidad"/>
    <n v="308584000000"/>
    <n v="319338232631.84003"/>
    <n v="2"/>
    <s v="Un territorio que enfrenta el cambio climático y se ordena alrededor del agua"/>
    <n v="19"/>
    <s v="Movilidad Humana"/>
    <n v="7253"/>
    <s v="Generar movilidad con seguridad comprometiendo al ciudadano en el conocimiento y cumplimiento de las normas de tránsito"/>
    <n v="14116000000"/>
    <n v="14607946270.16"/>
  </r>
  <r>
    <n v="4"/>
    <s v="Bogotá Humana"/>
    <x v="7"/>
    <n v="113"/>
    <s v="Secretaría Distrital de Movilidad"/>
    <n v="1"/>
    <s v="Administración central"/>
    <n v="95"/>
    <s v="Sector Movilidad"/>
    <s v="Informacion validada por la entidad"/>
    <n v="308584000000"/>
    <n v="319338232631.84003"/>
    <n v="2"/>
    <s v="Un territorio que enfrenta el cambio climático y se ordena alrededor del agua"/>
    <n v="19"/>
    <s v="Movilidad Humana"/>
    <n v="7254"/>
    <s v="Modernización, expansión y mantenimiento del sistema integral de control de tránsito"/>
    <n v="104600000000"/>
    <n v="108245337196"/>
  </r>
  <r>
    <n v="4"/>
    <s v="Bogotá Humana"/>
    <x v="7"/>
    <n v="113"/>
    <s v="Secretaría Distrital de Movilidad"/>
    <n v="1"/>
    <s v="Administración central"/>
    <n v="95"/>
    <s v="Sector Movilidad"/>
    <s v="Informacion validada por la entidad"/>
    <n v="308584000000"/>
    <n v="319338232631.84003"/>
    <n v="3"/>
    <s v="Una Bogotá que defiende y fortalece lo público"/>
    <n v="26"/>
    <s v="Transparencia, probidad, lucha contra la corrupción y control social efectivo e incluyente"/>
    <n v="965"/>
    <s v="Movilidad transparente y contra la corrupción"/>
    <n v="315000000"/>
    <n v="325977831.90000004"/>
  </r>
  <r>
    <n v="4"/>
    <s v="Bogotá Humana"/>
    <x v="7"/>
    <n v="113"/>
    <s v="Secretaría Distrital de Movilidad"/>
    <n v="1"/>
    <s v="Administración central"/>
    <n v="95"/>
    <s v="Sector Movilidad"/>
    <s v="Informacion validada por la entidad"/>
    <n v="308584000000"/>
    <n v="319338232631.84003"/>
    <n v="3"/>
    <s v="Una Bogotá que defiende y fortalece lo público"/>
    <n v="31"/>
    <s v="Fortalecimiento de la función administrativa y desarrollo institucional"/>
    <n v="6094"/>
    <s v="Fortalecimiento institucional"/>
    <n v="16362000000"/>
    <n v="16932219954.120001"/>
  </r>
  <r>
    <n v="4"/>
    <s v="Bogotá Humana"/>
    <x v="7"/>
    <n v="117"/>
    <s v="Secretaría Distrital de Desarrollo Económico"/>
    <n v="1"/>
    <s v="Administración central"/>
    <n v="89"/>
    <s v="Sector Desarrollo económico, industria y turismo"/>
    <s v="Informacion validada por la entidad"/>
    <n v="17986000000"/>
    <n v="18612816776.360001"/>
    <n v="1"/>
    <s v="Una ciudad que supera la segregación y la discriminación: el ser humano en el centro de las preocupaciones del desarrollo"/>
    <n v="9"/>
    <s v="Soberanía y seguridad alimentaria y nutricional"/>
    <n v="736"/>
    <s v="Disponibilidad y acceso a los alimentos en mercado interno a través del abastecimiento"/>
    <n v="758000000"/>
    <n v="784416497.08000004"/>
  </r>
  <r>
    <n v="4"/>
    <s v="Bogotá Humana"/>
    <x v="7"/>
    <n v="117"/>
    <s v="Secretaría Distrital de Desarrollo Económico"/>
    <n v="1"/>
    <s v="Administración central"/>
    <n v="89"/>
    <s v="Sector Desarrollo económico, industria y turismo"/>
    <s v="Informacion validada por la entidad"/>
    <n v="17986000000"/>
    <n v="18612816776.360001"/>
    <n v="1"/>
    <s v="Una ciudad que supera la segregación y la discriminación: el ser humano en el centro de las preocupaciones del desarrollo"/>
    <n v="9"/>
    <s v="Soberanía y seguridad alimentaria y nutricional"/>
    <n v="754"/>
    <s v="Agricultura urbana y periurbana"/>
    <n v="60000000"/>
    <n v="62091015.600000001"/>
  </r>
  <r>
    <n v="4"/>
    <s v="Bogotá Humana"/>
    <x v="7"/>
    <n v="117"/>
    <s v="Secretaría Distrital de Desarrollo Económico"/>
    <n v="1"/>
    <s v="Administración central"/>
    <n v="89"/>
    <s v="Sector Desarrollo económico, industria y turismo"/>
    <s v="Informacion validada por la entidad"/>
    <n v="17986000000"/>
    <n v="18612816776.360001"/>
    <n v="1"/>
    <s v="Una ciudad que supera la segregación y la discriminación: el ser humano en el centro de las preocupaciones del desarrollo"/>
    <n v="10"/>
    <s v="Ruralidad humana"/>
    <n v="709"/>
    <s v="Proyecto agrario de sustentabilidad campesina distrital"/>
    <n v="732719000"/>
    <n v="758254447.65693998"/>
  </r>
  <r>
    <n v="4"/>
    <s v="Bogotá Humana"/>
    <x v="7"/>
    <n v="117"/>
    <s v="Secretaría Distrital de Desarrollo Económico"/>
    <n v="1"/>
    <s v="Administración central"/>
    <n v="89"/>
    <s v="Sector Desarrollo económico, industria y turismo"/>
    <s v="Informacion validada por la entidad"/>
    <n v="17986000000"/>
    <n v="18612816776.360001"/>
    <n v="1"/>
    <s v="Una ciudad que supera la segregación y la discriminación: el ser humano en el centro de las preocupaciones del desarrollo"/>
    <n v="11"/>
    <s v="Ciencia, tecnología e innovación para avanzar en el desarrollo de la ciudad"/>
    <n v="748"/>
    <s v="Fomento de la investigación básica y aplicada para fortalecer la productividad empresarial y cooperativa"/>
    <n v="3020000000"/>
    <n v="3125247785.2000003"/>
  </r>
  <r>
    <n v="4"/>
    <s v="Bogotá Humana"/>
    <x v="7"/>
    <n v="117"/>
    <s v="Secretaría Distrital de Desarrollo Económico"/>
    <n v="1"/>
    <s v="Administración central"/>
    <n v="89"/>
    <s v="Sector Desarrollo económico, industria y turismo"/>
    <s v="Informacion validada por la entidad"/>
    <n v="17986000000"/>
    <n v="18612816776.360001"/>
    <n v="1"/>
    <s v="Una ciudad que supera la segregación y la discriminación: el ser humano en el centro de las preocupaciones del desarrollo"/>
    <n v="12"/>
    <s v="Apoyo a la economía popular, emprendimiento y productividad"/>
    <n v="689"/>
    <s v="Potenciar zonas de concentración de economía popular"/>
    <n v="4000000000"/>
    <n v="4139401040"/>
  </r>
  <r>
    <n v="4"/>
    <s v="Bogotá Humana"/>
    <x v="7"/>
    <n v="117"/>
    <s v="Secretaría Distrital de Desarrollo Económico"/>
    <n v="1"/>
    <s v="Administración central"/>
    <n v="89"/>
    <s v="Sector Desarrollo económico, industria y turismo"/>
    <s v="Informacion validada por la entidad"/>
    <n v="17986000000"/>
    <n v="18612816776.360001"/>
    <n v="1"/>
    <s v="Una ciudad que supera la segregación y la discriminación: el ser humano en el centro de las preocupaciones del desarrollo"/>
    <n v="12"/>
    <s v="Apoyo a la economía popular, emprendimiento y productividad"/>
    <n v="715"/>
    <s v="Banca para la economía popular"/>
    <n v="325741000"/>
    <n v="337093158.54266"/>
  </r>
  <r>
    <n v="4"/>
    <s v="Bogotá Humana"/>
    <x v="7"/>
    <n v="117"/>
    <s v="Secretaría Distrital de Desarrollo Económico"/>
    <n v="1"/>
    <s v="Administración central"/>
    <n v="89"/>
    <s v="Sector Desarrollo económico, industria y turismo"/>
    <s v="Informacion validada por la entidad"/>
    <n v="17986000000"/>
    <n v="18612816776.360001"/>
    <n v="1"/>
    <s v="Una ciudad que supera la segregación y la discriminación: el ser humano en el centro de las preocupaciones del desarrollo"/>
    <n v="12"/>
    <s v="Apoyo a la economía popular, emprendimiento y productividad"/>
    <n v="716"/>
    <s v="Fortalecimiento de las iniciativas de emprendimiento"/>
    <n v="2630000000"/>
    <n v="2721656183.8000002"/>
  </r>
  <r>
    <n v="4"/>
    <s v="Bogotá Humana"/>
    <x v="7"/>
    <n v="117"/>
    <s v="Secretaría Distrital de Desarrollo Económico"/>
    <n v="1"/>
    <s v="Administración central"/>
    <n v="89"/>
    <s v="Sector Desarrollo económico, industria y turismo"/>
    <s v="Informacion validada por la entidad"/>
    <n v="17986000000"/>
    <n v="18612816776.360001"/>
    <n v="1"/>
    <s v="Una ciudad que supera la segregación y la discriminación: el ser humano en el centro de las preocupaciones del desarrollo"/>
    <n v="12"/>
    <s v="Apoyo a la economía popular, emprendimiento y productividad"/>
    <n v="752"/>
    <s v="Bogotá productiva y competitiva en la economía internacional"/>
    <n v="773200000"/>
    <n v="800146221.03200006"/>
  </r>
  <r>
    <n v="4"/>
    <s v="Bogotá Humana"/>
    <x v="7"/>
    <n v="117"/>
    <s v="Secretaría Distrital de Desarrollo Económico"/>
    <n v="1"/>
    <s v="Administración central"/>
    <n v="89"/>
    <s v="Sector Desarrollo económico, industria y turismo"/>
    <s v="Informacion validada por la entidad"/>
    <n v="17986000000"/>
    <n v="18612816776.360001"/>
    <n v="1"/>
    <s v="Una ciudad que supera la segregación y la discriminación: el ser humano en el centro de las preocupaciones del desarrollo"/>
    <n v="13"/>
    <s v="Trabajo decente y digno"/>
    <n v="686"/>
    <s v="Articulación para la generación de trabajo digno y decente"/>
    <n v="1310000000"/>
    <n v="1355653840.6000001"/>
  </r>
  <r>
    <n v="4"/>
    <s v="Bogotá Humana"/>
    <x v="7"/>
    <n v="117"/>
    <s v="Secretaría Distrital de Desarrollo Económico"/>
    <n v="1"/>
    <s v="Administración central"/>
    <n v="89"/>
    <s v="Sector Desarrollo económico, industria y turismo"/>
    <s v="Informacion validada por la entidad"/>
    <n v="17986000000"/>
    <n v="18612816776.360001"/>
    <n v="3"/>
    <s v="Una Bogotá que defiende y fortalece lo público"/>
    <n v="24"/>
    <s v="Bogotá Humana: participa y decide"/>
    <n v="775"/>
    <s v="Participación ciudadana para el desarrollo económico territorial y humano"/>
    <n v="100000000"/>
    <n v="103485026"/>
  </r>
  <r>
    <n v="4"/>
    <s v="Bogotá Humana"/>
    <x v="7"/>
    <n v="117"/>
    <s v="Secretaría Distrital de Desarrollo Económico"/>
    <n v="1"/>
    <s v="Administración central"/>
    <n v="89"/>
    <s v="Sector Desarrollo económico, industria y turismo"/>
    <s v="Informacion validada por la entidad"/>
    <n v="17986000000"/>
    <n v="18612816776.360001"/>
    <n v="3"/>
    <s v="Una Bogotá que defiende y fortalece lo público"/>
    <n v="26"/>
    <s v="Transparencia, probidad, lucha contra la corrupción y control social efectivo e incluyente"/>
    <n v="964"/>
    <s v="Transparencia, probidad y lucha contra la corrupción en la SDDE"/>
    <n v="1000000"/>
    <n v="1034850.26"/>
  </r>
  <r>
    <n v="4"/>
    <s v="Bogotá Humana"/>
    <x v="7"/>
    <n v="117"/>
    <s v="Secretaría Distrital de Desarrollo Económico"/>
    <n v="1"/>
    <s v="Administración central"/>
    <n v="89"/>
    <s v="Sector Desarrollo económico, industria y turismo"/>
    <s v="Informacion validada por la entidad"/>
    <n v="17986000000"/>
    <n v="18612816776.360001"/>
    <n v="3"/>
    <s v="Una Bogotá que defiende y fortalece lo público"/>
    <n v="31"/>
    <s v="Fortalecimiento de la función administrativa y desarrollo institucional"/>
    <n v="429"/>
    <s v="Fortalecimiento institucional"/>
    <n v="2898397000"/>
    <n v="2999406889.0332203"/>
  </r>
  <r>
    <n v="4"/>
    <s v="Bogotá Humana"/>
    <x v="7"/>
    <n v="117"/>
    <s v="Secretaría Distrital de Desarrollo Económico"/>
    <n v="1"/>
    <s v="Administración central"/>
    <n v="89"/>
    <s v="Sector Desarrollo económico, industria y turismo"/>
    <s v="Informacion validada por la entidad"/>
    <n v="17986000000"/>
    <n v="18612816776.360001"/>
    <n v="3"/>
    <s v="Una Bogotá que defiende y fortalece lo público"/>
    <n v="31"/>
    <s v="Fortalecimiento de la función administrativa y desarrollo institucional"/>
    <n v="688"/>
    <s v="Planeación, difusión, seguimiento y evaluación para la garantía de derechos"/>
    <n v="893000000"/>
    <n v="924121282.18000007"/>
  </r>
  <r>
    <n v="4"/>
    <s v="Bogotá Humana"/>
    <x v="7"/>
    <n v="117"/>
    <s v="Secretaría Distrital de Desarrollo Económico"/>
    <n v="1"/>
    <s v="Administración central"/>
    <n v="89"/>
    <s v="Sector Desarrollo económico, industria y turismo"/>
    <s v="Informacion validada por la entidad"/>
    <n v="17986000000"/>
    <n v="18612816776.360001"/>
    <n v="3"/>
    <s v="Una Bogotá que defiende y fortalece lo público"/>
    <n v="32"/>
    <s v="TIC para Gobierno Digital, Ciudad Inteligente y sociedad del conocimiento y del emprendimiento"/>
    <n v="690"/>
    <s v="Centro de pensamiento en economía urbana"/>
    <n v="483943000"/>
    <n v="500808539.37518001"/>
  </r>
  <r>
    <n v="4"/>
    <s v="Bogotá Humana"/>
    <x v="7"/>
    <n v="118"/>
    <s v="Secretaría Distrital del Hábitat"/>
    <n v="1"/>
    <s v="Administración central"/>
    <n v="96"/>
    <s v="Sector Hábitat"/>
    <s v="Informacion validada por la entidad"/>
    <n v="101822116000"/>
    <n v="105370643216.35016"/>
    <n v="1"/>
    <s v="Una ciudad que supera la segregación y la discriminación: el ser humano en el centro de las preocupaciones del desarrollo"/>
    <n v="10"/>
    <s v="Ruralidad humana"/>
    <n v="801"/>
    <s v="Mejoramiento del hábitat rural"/>
    <n v="1386688000"/>
    <n v="1435014437.3388801"/>
  </r>
  <r>
    <n v="4"/>
    <s v="Bogotá Humana"/>
    <x v="7"/>
    <n v="118"/>
    <s v="Secretaría Distrital del Hábitat"/>
    <n v="1"/>
    <s v="Administración central"/>
    <n v="96"/>
    <s v="Sector Hábitat"/>
    <s v="Informacion validada por la entidad"/>
    <n v="101822116000"/>
    <n v="105370643216.35016"/>
    <n v="1"/>
    <s v="Una ciudad que supera la segregación y la discriminación: el ser humano en el centro de las preocupaciones del desarrollo"/>
    <n v="15"/>
    <s v="Vivienda y hábitat humanos"/>
    <n v="435"/>
    <s v="Mejoramiento integral de barrios de origen informal"/>
    <n v="22267946000"/>
    <n v="23043989707.765961"/>
  </r>
  <r>
    <n v="4"/>
    <s v="Bogotá Humana"/>
    <x v="7"/>
    <n v="118"/>
    <s v="Secretaría Distrital del Hábitat"/>
    <n v="1"/>
    <s v="Administración central"/>
    <n v="96"/>
    <s v="Sector Hábitat"/>
    <s v="Informacion validada por la entidad"/>
    <n v="101822116000"/>
    <n v="105370643216.35016"/>
    <n v="1"/>
    <s v="Una ciudad que supera la segregación y la discriminación: el ser humano en el centro de las preocupaciones del desarrollo"/>
    <n v="15"/>
    <s v="Vivienda y hábitat humanos"/>
    <n v="487"/>
    <s v="Mecanismos para la producción de suelo para Vivienda de Interés Prioritario"/>
    <n v="1801212000"/>
    <n v="1863984706.51512"/>
  </r>
  <r>
    <n v="4"/>
    <s v="Bogotá Humana"/>
    <x v="7"/>
    <n v="118"/>
    <s v="Secretaría Distrital del Hábitat"/>
    <n v="1"/>
    <s v="Administración central"/>
    <n v="96"/>
    <s v="Sector Hábitat"/>
    <s v="Informacion validada por la entidad"/>
    <n v="101822116000"/>
    <n v="105370643216.35016"/>
    <n v="1"/>
    <s v="Una ciudad que supera la segregación y la discriminación: el ser humano en el centro de las preocupaciones del desarrollo"/>
    <n v="15"/>
    <s v="Vivienda y hábitat humanos"/>
    <n v="488"/>
    <s v="Implementación de instrumentos de gestión y financiación para la producción de Vivienda de Interés Prioritario"/>
    <n v="51783300000"/>
    <n v="53587961468.658005"/>
  </r>
  <r>
    <n v="4"/>
    <s v="Bogotá Humana"/>
    <x v="7"/>
    <n v="118"/>
    <s v="Secretaría Distrital del Hábitat"/>
    <n v="1"/>
    <s v="Administración central"/>
    <n v="96"/>
    <s v="Sector Hábitat"/>
    <s v="Informacion validada por la entidad"/>
    <n v="101822116000"/>
    <n v="105370643216.35016"/>
    <n v="1"/>
    <s v="Una ciudad que supera la segregación y la discriminación: el ser humano en el centro de las preocupaciones del desarrollo"/>
    <n v="15"/>
    <s v="Vivienda y hábitat humanos"/>
    <n v="808"/>
    <s v="Formulación y seguimiento de la política y la gestión social del hábitat y vivienda"/>
    <n v="3629982000"/>
    <n v="3756487816.4953198"/>
  </r>
  <r>
    <n v="4"/>
    <s v="Bogotá Humana"/>
    <x v="7"/>
    <n v="118"/>
    <s v="Secretaría Distrital del Hábitat"/>
    <n v="1"/>
    <s v="Administración central"/>
    <n v="96"/>
    <s v="Sector Hábitat"/>
    <s v="Informacion validada por la entidad"/>
    <n v="101822116000"/>
    <n v="105370643216.35016"/>
    <n v="1"/>
    <s v="Una ciudad que supera la segregación y la discriminación: el ser humano en el centro de las preocupaciones del desarrollo"/>
    <n v="16"/>
    <s v="Revitalización del centro ampliado"/>
    <n v="804"/>
    <s v="Estructuración de proyectos de revitalización"/>
    <n v="1870861000"/>
    <n v="1936060992.27386"/>
  </r>
  <r>
    <n v="4"/>
    <s v="Bogotá Humana"/>
    <x v="7"/>
    <n v="118"/>
    <s v="Secretaría Distrital del Hábitat"/>
    <n v="1"/>
    <s v="Administración central"/>
    <n v="96"/>
    <s v="Sector Hábitat"/>
    <s v="Informacion validada por la entidad"/>
    <n v="101822116000"/>
    <n v="105370643216.35016"/>
    <n v="2"/>
    <s v="Un territorio que enfrenta el cambio climático y se ordena alrededor del agua"/>
    <n v="17"/>
    <s v="Recuperación, rehabilitación y restauración de la estructura ecológica principal y de los espacios del agua"/>
    <n v="417"/>
    <s v="Control a los procesos de enajenación y arriendo de vivienda"/>
    <n v="7882956000"/>
    <n v="8157679066.16856"/>
  </r>
  <r>
    <n v="4"/>
    <s v="Bogotá Humana"/>
    <x v="7"/>
    <n v="118"/>
    <s v="Secretaría Distrital del Hábitat"/>
    <n v="1"/>
    <s v="Administración central"/>
    <n v="96"/>
    <s v="Sector Hábitat"/>
    <s v="Informacion validada por la entidad"/>
    <n v="101822116000"/>
    <n v="105370643216.35016"/>
    <n v="2"/>
    <s v="Un territorio que enfrenta el cambio climático y se ordena alrededor del agua"/>
    <n v="17"/>
    <s v="Recuperación, rehabilitación y restauración de la estructura ecológica principal y de los espacios del agua"/>
    <n v="807"/>
    <s v="Redefinición del modelo de ocupación de las franjas de transición urbano - rural"/>
    <n v="231750000"/>
    <n v="239826547.755"/>
  </r>
  <r>
    <n v="4"/>
    <s v="Bogotá Humana"/>
    <x v="7"/>
    <n v="118"/>
    <s v="Secretaría Distrital del Hábitat"/>
    <n v="1"/>
    <s v="Administración central"/>
    <n v="96"/>
    <s v="Sector Hábitat"/>
    <s v="Informacion validada por la entidad"/>
    <n v="101822116000"/>
    <n v="105370643216.35016"/>
    <n v="2"/>
    <s v="Un territorio que enfrenta el cambio climático y se ordena alrededor del agua"/>
    <n v="18"/>
    <s v="Estrategia territorial regional frente al cambio climático"/>
    <n v="806"/>
    <s v="Diseño e implementación de programas de construcción sostenible"/>
    <n v="206710000"/>
    <n v="213913897.2446"/>
  </r>
  <r>
    <n v="4"/>
    <s v="Bogotá Humana"/>
    <x v="7"/>
    <n v="118"/>
    <s v="Secretaría Distrital del Hábitat"/>
    <n v="1"/>
    <s v="Administración central"/>
    <n v="96"/>
    <s v="Sector Hábitat"/>
    <s v="Informacion validada por la entidad"/>
    <n v="101822116000"/>
    <n v="105370643216.35016"/>
    <n v="3"/>
    <s v="Una Bogotá que defiende y fortalece lo público"/>
    <n v="26"/>
    <s v="Transparencia, probidad, lucha contra la corrupción y control social efectivo e incluyente"/>
    <n v="953"/>
    <s v="Implementación de mecanismos para una gestión transparente"/>
    <n v="280400000"/>
    <n v="290172012.90399998"/>
  </r>
  <r>
    <n v="4"/>
    <s v="Bogotá Humana"/>
    <x v="7"/>
    <n v="118"/>
    <s v="Secretaría Distrital del Hábitat"/>
    <n v="1"/>
    <s v="Administración central"/>
    <n v="96"/>
    <s v="Sector Hábitat"/>
    <s v="Informacion validada por la entidad"/>
    <n v="101822116000"/>
    <n v="105370643216.35016"/>
    <n v="3"/>
    <s v="Una Bogotá que defiende y fortalece lo público"/>
    <n v="31"/>
    <s v="Fortalecimiento de la función administrativa y desarrollo institucional"/>
    <n v="418"/>
    <s v="Fortalecimiento de la gestión pública"/>
    <n v="8448735000"/>
    <n v="8743175611.4211006"/>
  </r>
  <r>
    <n v="4"/>
    <s v="Bogotá Humana"/>
    <x v="7"/>
    <n v="118"/>
    <s v="Secretaría Distrital del Hábitat"/>
    <n v="1"/>
    <s v="Administración central"/>
    <n v="96"/>
    <s v="Sector Hábitat"/>
    <s v="Informacion validada por la entidad"/>
    <n v="101822116000"/>
    <n v="105370643216.35016"/>
    <n v="3"/>
    <s v="Una Bogotá que defiende y fortalece lo público"/>
    <n v="31"/>
    <s v="Fortalecimiento de la función administrativa y desarrollo institucional"/>
    <n v="491"/>
    <s v="Implementación de estrategias de comunicación social y transparente"/>
    <n v="965045000"/>
    <n v="998677069.16170001"/>
  </r>
  <r>
    <n v="4"/>
    <s v="Bogotá Humana"/>
    <x v="7"/>
    <n v="118"/>
    <s v="Secretaría Distrital del Hábitat"/>
    <n v="1"/>
    <s v="Administración central"/>
    <n v="96"/>
    <s v="Sector Hábitat"/>
    <s v="Informacion validada por la entidad"/>
    <n v="101822116000"/>
    <n v="105370643216.35016"/>
    <n v="3"/>
    <s v="Una Bogotá que defiende y fortalece lo público"/>
    <n v="31"/>
    <s v="Fortalecimiento de la función administrativa y desarrollo institucional"/>
    <n v="800"/>
    <s v="Apoyo al proceso de producción de Vivienda de Interés Prioritario"/>
    <n v="1066531000"/>
    <n v="1103699882.6480601"/>
  </r>
  <r>
    <n v="4"/>
    <s v="Bogotá Humana"/>
    <x v="7"/>
    <n v="119"/>
    <s v="Secretaría Distrital de Cultura, Recreación y Deporte"/>
    <n v="1"/>
    <s v="Administración central"/>
    <n v="93"/>
    <s v="Sector Cultura, recreación y deporte"/>
    <s v="Informacion validada por la entidad"/>
    <n v="51974275000"/>
    <n v="53785591997.061501"/>
    <n v="1"/>
    <s v="Una ciudad que supera la segregación y la discriminación: el ser humano en el centro de las preocupaciones del desarrollo"/>
    <n v="1"/>
    <s v="Garantía del desarrollo integral de la primera infancia"/>
    <n v="926"/>
    <s v="Libertades y derechos culturales y deportivos para la primera infancia y la familia"/>
    <n v="474391000"/>
    <n v="490923649.69165999"/>
  </r>
  <r>
    <n v="4"/>
    <s v="Bogotá Humana"/>
    <x v="7"/>
    <n v="119"/>
    <s v="Secretaría Distrital de Cultura, Recreación y Deporte"/>
    <n v="1"/>
    <s v="Administración central"/>
    <n v="93"/>
    <s v="Sector Cultura, recreación y deporte"/>
    <s v="Informacion validada por la entidad"/>
    <n v="51974275000"/>
    <n v="53785591997.061501"/>
    <n v="1"/>
    <s v="Una ciudad que supera la segregación y la discriminación: el ser humano en el centro de las preocupaciones del desarrollo"/>
    <n v="5"/>
    <s v="Lucha contra distintos tipos de discriminación y violencias por condición, situación, identidad, diferencia, diversidad o etapa del ciclo vital"/>
    <n v="779"/>
    <s v="Bogotá reconoce y apropia la diversidad y la interculturalidad"/>
    <n v="1336541000"/>
    <n v="1383119801.3506601"/>
  </r>
  <r>
    <n v="4"/>
    <s v="Bogotá Humana"/>
    <x v="7"/>
    <n v="119"/>
    <s v="Secretaría Distrital de Cultura, Recreación y Deporte"/>
    <n v="1"/>
    <s v="Administración central"/>
    <n v="93"/>
    <s v="Sector Cultura, recreación y deporte"/>
    <s v="Informacion validada por la entidad"/>
    <n v="51974275000"/>
    <n v="53785591997.061501"/>
    <n v="1"/>
    <s v="Una ciudad que supera la segregación y la discriminación: el ser humano en el centro de las preocupaciones del desarrollo"/>
    <n v="8"/>
    <s v="Ejercicio de las libertades culturales y deportivas"/>
    <n v="209"/>
    <s v="Comunicación e información del sector cultura, recreación y deporte de Bogotá"/>
    <n v="1077770000"/>
    <n v="1115330564.7202001"/>
  </r>
  <r>
    <n v="4"/>
    <s v="Bogotá Humana"/>
    <x v="7"/>
    <n v="119"/>
    <s v="Secretaría Distrital de Cultura, Recreación y Deporte"/>
    <n v="1"/>
    <s v="Administración central"/>
    <n v="93"/>
    <s v="Sector Cultura, recreación y deporte"/>
    <s v="Informacion validada por la entidad"/>
    <n v="51974275000"/>
    <n v="53785591997.061501"/>
    <n v="1"/>
    <s v="Una ciudad que supera la segregación y la discriminación: el ser humano en el centro de las preocupaciones del desarrollo"/>
    <n v="8"/>
    <s v="Ejercicio de las libertades culturales y deportivas"/>
    <n v="763"/>
    <s v="Gestión cultural local"/>
    <n v="3845242000"/>
    <n v="3979249683.4629202"/>
  </r>
  <r>
    <n v="4"/>
    <s v="Bogotá Humana"/>
    <x v="7"/>
    <n v="119"/>
    <s v="Secretaría Distrital de Cultura, Recreación y Deporte"/>
    <n v="1"/>
    <s v="Administración central"/>
    <n v="93"/>
    <s v="Sector Cultura, recreación y deporte"/>
    <s v="Informacion validada por la entidad"/>
    <n v="51974275000"/>
    <n v="53785591997.061501"/>
    <n v="1"/>
    <s v="Una ciudad que supera la segregación y la discriminación: el ser humano en el centro de las preocupaciones del desarrollo"/>
    <n v="8"/>
    <s v="Ejercicio de las libertades culturales y deportivas"/>
    <n v="767"/>
    <s v="Fortalecimiento de la red de bibliotecas y fomento o valoración a la lectura"/>
    <n v="19784000000"/>
    <n v="20473477543.84"/>
  </r>
  <r>
    <n v="4"/>
    <s v="Bogotá Humana"/>
    <x v="7"/>
    <n v="119"/>
    <s v="Secretaría Distrital de Cultura, Recreación y Deporte"/>
    <n v="1"/>
    <s v="Administración central"/>
    <n v="93"/>
    <s v="Sector Cultura, recreación y deporte"/>
    <s v="Informacion validada por la entidad"/>
    <n v="51974275000"/>
    <n v="53785591997.061501"/>
    <n v="1"/>
    <s v="Una ciudad que supera la segregación y la discriminación: el ser humano en el centro de las preocupaciones del desarrollo"/>
    <n v="8"/>
    <s v="Ejercicio de las libertades culturales y deportivas"/>
    <n v="771"/>
    <s v="La recreación, el deporte y la actividad física incluyente, equitativa y no segregada."/>
    <n v="150000000"/>
    <n v="155227539"/>
  </r>
  <r>
    <n v="4"/>
    <s v="Bogotá Humana"/>
    <x v="7"/>
    <n v="119"/>
    <s v="Secretaría Distrital de Cultura, Recreación y Deporte"/>
    <n v="1"/>
    <s v="Administración central"/>
    <n v="93"/>
    <s v="Sector Cultura, recreación y deporte"/>
    <s v="Informacion validada por la entidad"/>
    <n v="51974275000"/>
    <n v="53785591997.061501"/>
    <n v="1"/>
    <s v="Una ciudad que supera la segregación y la discriminación: el ser humano en el centro de las preocupaciones del desarrollo"/>
    <n v="8"/>
    <s v="Ejercicio de las libertades culturales y deportivas"/>
    <n v="773"/>
    <s v="Oportunidades para el ejercicio de los derechos culturales"/>
    <n v="2817276000"/>
    <n v="2915458801.0917602"/>
  </r>
  <r>
    <n v="4"/>
    <s v="Bogotá Humana"/>
    <x v="7"/>
    <n v="119"/>
    <s v="Secretaría Distrital de Cultura, Recreación y Deporte"/>
    <n v="1"/>
    <s v="Administración central"/>
    <n v="93"/>
    <s v="Sector Cultura, recreación y deporte"/>
    <s v="Informacion validada por la entidad"/>
    <n v="51974275000"/>
    <n v="53785591997.061501"/>
    <n v="1"/>
    <s v="Una ciudad que supera la segregación y la discriminación: el ser humano en el centro de las preocupaciones del desarrollo"/>
    <n v="8"/>
    <s v="Ejercicio de las libertades culturales y deportivas"/>
    <n v="782"/>
    <s v="Territorios culturales y revitalizados / Equipamientos y corredores culturales"/>
    <n v="14364017000"/>
    <n v="14864606727.094419"/>
  </r>
  <r>
    <n v="4"/>
    <s v="Bogotá Humana"/>
    <x v="7"/>
    <n v="119"/>
    <s v="Secretaría Distrital de Cultura, Recreación y Deporte"/>
    <n v="1"/>
    <s v="Administración central"/>
    <n v="93"/>
    <s v="Sector Cultura, recreación y deporte"/>
    <s v="Informacion validada por la entidad"/>
    <n v="51974275000"/>
    <n v="53785591997.061501"/>
    <n v="1"/>
    <s v="Una ciudad que supera la segregación y la discriminación: el ser humano en el centro de las preocupaciones del desarrollo"/>
    <n v="8"/>
    <s v="Ejercicio de las libertades culturales y deportivas"/>
    <n v="922"/>
    <s v="Ciudadanías juveniles"/>
    <n v="343321000"/>
    <n v="355285826.11346"/>
  </r>
  <r>
    <n v="4"/>
    <s v="Bogotá Humana"/>
    <x v="7"/>
    <n v="119"/>
    <s v="Secretaría Distrital de Cultura, Recreación y Deporte"/>
    <n v="1"/>
    <s v="Administración central"/>
    <n v="93"/>
    <s v="Sector Cultura, recreación y deporte"/>
    <s v="Informacion validada por la entidad"/>
    <n v="51974275000"/>
    <n v="53785591997.061501"/>
    <n v="3"/>
    <s v="Una Bogotá que defiende y fortalece lo público"/>
    <n v="24"/>
    <s v="Bogotá Humana: participa y decide"/>
    <n v="720"/>
    <s v="Transformaciones culturales hacia una nueva ciudadanía"/>
    <n v="874000000"/>
    <n v="904459127.24000001"/>
  </r>
  <r>
    <n v="4"/>
    <s v="Bogotá Humana"/>
    <x v="7"/>
    <n v="119"/>
    <s v="Secretaría Distrital de Cultura, Recreación y Deporte"/>
    <n v="1"/>
    <s v="Administración central"/>
    <n v="93"/>
    <s v="Sector Cultura, recreación y deporte"/>
    <s v="Informacion validada por la entidad"/>
    <n v="51974275000"/>
    <n v="53785591997.061501"/>
    <n v="3"/>
    <s v="Una Bogotá que defiende y fortalece lo público"/>
    <n v="24"/>
    <s v="Bogotá Humana: participa y decide"/>
    <n v="755"/>
    <s v="Formalización y fortalecimiento de las entidades sin ánimo de lucro con fines culturales, recreativos y deportivos del Distrito Capital"/>
    <n v="800570000"/>
    <n v="828470072.64820004"/>
  </r>
  <r>
    <n v="4"/>
    <s v="Bogotá Humana"/>
    <x v="7"/>
    <n v="119"/>
    <s v="Secretaría Distrital de Cultura, Recreación y Deporte"/>
    <n v="1"/>
    <s v="Administración central"/>
    <n v="93"/>
    <s v="Sector Cultura, recreación y deporte"/>
    <s v="Informacion validada por la entidad"/>
    <n v="51974275000"/>
    <n v="53785591997.061501"/>
    <n v="3"/>
    <s v="Una Bogotá que defiende y fortalece lo público"/>
    <n v="24"/>
    <s v="Bogotá Humana: participa y decide"/>
    <n v="778"/>
    <s v="Participación cultural y deportiva incidente y decisoria"/>
    <n v="925125000"/>
    <n v="957365846.78250003"/>
  </r>
  <r>
    <n v="4"/>
    <s v="Bogotá Humana"/>
    <x v="7"/>
    <n v="119"/>
    <s v="Secretaría Distrital de Cultura, Recreación y Deporte"/>
    <n v="1"/>
    <s v="Administración central"/>
    <n v="93"/>
    <s v="Sector Cultura, recreación y deporte"/>
    <s v="Informacion validada por la entidad"/>
    <n v="51974275000"/>
    <n v="53785591997.061501"/>
    <n v="3"/>
    <s v="Una Bogotá que defiende y fortalece lo público"/>
    <n v="24"/>
    <s v="Bogotá Humana: participa y decide"/>
    <n v="786"/>
    <s v="Construcción de conocimiento para la participación ciudadana"/>
    <n v="779024000"/>
    <n v="806173188.94624007"/>
  </r>
  <r>
    <n v="4"/>
    <s v="Bogotá Humana"/>
    <x v="7"/>
    <n v="119"/>
    <s v="Secretaría Distrital de Cultura, Recreación y Deporte"/>
    <n v="1"/>
    <s v="Administración central"/>
    <n v="93"/>
    <s v="Sector Cultura, recreación y deporte"/>
    <s v="Informacion validada por la entidad"/>
    <n v="51974275000"/>
    <n v="53785591997.061501"/>
    <n v="3"/>
    <s v="Una Bogotá que defiende y fortalece lo público"/>
    <n v="26"/>
    <s v="Transparencia, probidad, lucha contra la corrupción y control social efectivo e incluyente"/>
    <n v="945"/>
    <s v="Fortalecimiento de la transparencia, la probidad y el control social en la gestión de la cultura, la recreación, el deporte y la actividad física."/>
    <n v="226221000"/>
    <n v="234104860.66745999"/>
  </r>
  <r>
    <n v="4"/>
    <s v="Bogotá Humana"/>
    <x v="7"/>
    <n v="119"/>
    <s v="Secretaría Distrital de Cultura, Recreación y Deporte"/>
    <n v="1"/>
    <s v="Administración central"/>
    <n v="93"/>
    <s v="Sector Cultura, recreación y deporte"/>
    <s v="Informacion validada por la entidad"/>
    <n v="51974275000"/>
    <n v="53785591997.061501"/>
    <n v="3"/>
    <s v="Una Bogotá que defiende y fortalece lo público"/>
    <n v="31"/>
    <s v="Fortalecimiento de la función administrativa y desarrollo institucional"/>
    <n v="791"/>
    <s v="Fortalecimiento sectorial e institucional para la cultura, la recreación y el deporte"/>
    <n v="4176777000"/>
    <n v="4322338764.4120197"/>
  </r>
  <r>
    <n v="4"/>
    <s v="Bogotá Humana"/>
    <x v="7"/>
    <n v="120"/>
    <s v="Secretaría Distrital de Planeación"/>
    <n v="1"/>
    <s v="Administración central"/>
    <n v="88"/>
    <s v="Sector Planeación"/>
    <s v="Informacion validada por la entidad"/>
    <n v="15252063000"/>
    <n v="15783601361.08638"/>
    <n v="1"/>
    <s v="Una ciudad que supera la segregación y la discriminación: el ser humano en el centro de las preocupaciones del desarrollo"/>
    <n v="5"/>
    <s v="Lucha contra distintos tipos de discriminación y violencias por condición, situación, identidad, diferencia, diversidad o etapa del ciclo vital"/>
    <n v="717"/>
    <s v="Coordinación de la Política pública de garantía de derechos de las personas lesbianas, gays, transgeneristas, y otras identidades de género y orientaciones sexuales"/>
    <n v="300000000"/>
    <n v="310455078"/>
  </r>
  <r>
    <n v="4"/>
    <s v="Bogotá Humana"/>
    <x v="7"/>
    <n v="120"/>
    <s v="Secretaría Distrital de Planeación"/>
    <n v="1"/>
    <s v="Administración central"/>
    <n v="88"/>
    <s v="Sector Planeación"/>
    <s v="Informacion validada por la entidad"/>
    <n v="15252063000"/>
    <n v="15783601361.08638"/>
    <n v="1"/>
    <s v="Una ciudad que supera la segregación y la discriminación: el ser humano en el centro de las preocupaciones del desarrollo"/>
    <n v="5"/>
    <s v="Lucha contra distintos tipos de discriminación y violencias por condición, situación, identidad, diferencia, diversidad o etapa del ciclo vital"/>
    <n v="797"/>
    <s v="Generación de procesos de seguimiento y evaluación de las políticas poblacionales con el fin de producir información estratégica para la formulación y el diseño de acciones que contribuyan a superar la segregación social y la discriminación"/>
    <n v="350000000"/>
    <n v="362197591"/>
  </r>
  <r>
    <n v="4"/>
    <s v="Bogotá Humana"/>
    <x v="7"/>
    <n v="120"/>
    <s v="Secretaría Distrital de Planeación"/>
    <n v="1"/>
    <s v="Administración central"/>
    <n v="88"/>
    <s v="Sector Planeación"/>
    <s v="Informacion validada por la entidad"/>
    <n v="15252063000"/>
    <n v="15783601361.08638"/>
    <n v="1"/>
    <s v="Una ciudad que supera la segregación y la discriminación: el ser humano en el centro de las preocupaciones del desarrollo"/>
    <n v="11"/>
    <s v="Ciencia, tecnología e innovación para avanzar en el desarrollo de la ciudad"/>
    <n v="798"/>
    <s v="Evaluación y seguimiento de políticas públicas sectoriales para identificar y promover la innovación social en la gestión de lo público"/>
    <n v="132000000"/>
    <n v="136600234.31999999"/>
  </r>
  <r>
    <n v="4"/>
    <s v="Bogotá Humana"/>
    <x v="7"/>
    <n v="120"/>
    <s v="Secretaría Distrital de Planeación"/>
    <n v="1"/>
    <s v="Administración central"/>
    <n v="88"/>
    <s v="Sector Planeación"/>
    <s v="Informacion validada por la entidad"/>
    <n v="15252063000"/>
    <n v="15783601361.08638"/>
    <n v="1"/>
    <s v="Una ciudad que supera la segregación y la discriminación: el ser humano en el centro de las preocupaciones del desarrollo"/>
    <n v="15"/>
    <s v="Vivienda y hábitat humanos"/>
    <n v="796"/>
    <s v="Estudios y modelaciones económicas para la estructuración de proyectos urbanos"/>
    <n v="300000000"/>
    <n v="310455078"/>
  </r>
  <r>
    <n v="4"/>
    <s v="Bogotá Humana"/>
    <x v="7"/>
    <n v="120"/>
    <s v="Secretaría Distrital de Planeación"/>
    <n v="1"/>
    <s v="Administración central"/>
    <n v="88"/>
    <s v="Sector Planeación"/>
    <s v="Informacion validada por la entidad"/>
    <n v="15252063000"/>
    <n v="15783601361.08638"/>
    <n v="1"/>
    <s v="Una ciudad que supera la segregación y la discriminación: el ser humano en el centro de las preocupaciones del desarrollo"/>
    <n v="15"/>
    <s v="Vivienda y hábitat humanos"/>
    <n v="802"/>
    <s v="Planificación urbanística e instrumentos de gestión territorial para contribuir en la reducción de la segregación socio-espacial en Bogotá D.C."/>
    <n v="1394909000"/>
    <n v="1443521941.32634"/>
  </r>
  <r>
    <n v="4"/>
    <s v="Bogotá Humana"/>
    <x v="7"/>
    <n v="120"/>
    <s v="Secretaría Distrital de Planeación"/>
    <n v="1"/>
    <s v="Administración central"/>
    <n v="88"/>
    <s v="Sector Planeación"/>
    <s v="Informacion validada por la entidad"/>
    <n v="15252063000"/>
    <n v="15783601361.08638"/>
    <n v="1"/>
    <s v="Una ciudad que supera la segregación y la discriminación: el ser humano en el centro de las preocupaciones del desarrollo"/>
    <n v="16"/>
    <s v="Revitalización del centro ampliado"/>
    <n v="805"/>
    <s v="Formulación de las intervenciones urbanas para la organización sostenible del territorio"/>
    <n v="300000000"/>
    <n v="310455078"/>
  </r>
  <r>
    <n v="4"/>
    <s v="Bogotá Humana"/>
    <x v="7"/>
    <n v="120"/>
    <s v="Secretaría Distrital de Planeación"/>
    <n v="1"/>
    <s v="Administración central"/>
    <n v="88"/>
    <s v="Sector Planeación"/>
    <s v="Informacion validada por la entidad"/>
    <n v="15252063000"/>
    <n v="15783601361.08638"/>
    <n v="2"/>
    <s v="Un territorio que enfrenta el cambio climático y se ordena alrededor del agua"/>
    <n v="18"/>
    <s v="Estrategia territorial regional frente al cambio climático"/>
    <n v="803"/>
    <s v="Planificación urbanística e instrumentos de gestión territorial para contribuir en la adaptación al cambio climático en Bogotá D.C."/>
    <n v="705091000"/>
    <n v="729663604.67366004"/>
  </r>
  <r>
    <n v="4"/>
    <s v="Bogotá Humana"/>
    <x v="7"/>
    <n v="120"/>
    <s v="Secretaría Distrital de Planeación"/>
    <n v="1"/>
    <s v="Administración central"/>
    <n v="88"/>
    <s v="Sector Planeación"/>
    <s v="Informacion validada por la entidad"/>
    <n v="15252063000"/>
    <n v="15783601361.08638"/>
    <n v="2"/>
    <s v="Un territorio que enfrenta el cambio climático y se ordena alrededor del agua"/>
    <n v="23"/>
    <s v="Bogotá, territorio en la región"/>
    <n v="799"/>
    <s v="Fortalecimiento institucional para la integración regional"/>
    <n v="300000000"/>
    <n v="310455078"/>
  </r>
  <r>
    <n v="4"/>
    <s v="Bogotá Humana"/>
    <x v="7"/>
    <n v="120"/>
    <s v="Secretaría Distrital de Planeación"/>
    <n v="1"/>
    <s v="Administración central"/>
    <n v="88"/>
    <s v="Sector Planeación"/>
    <s v="Informacion validada por la entidad"/>
    <n v="15252063000"/>
    <n v="15783601361.08638"/>
    <n v="3"/>
    <s v="Una Bogotá que defiende y fortalece lo público"/>
    <n v="24"/>
    <s v="Bogotá Humana: participa y decide"/>
    <n v="304"/>
    <s v="Implementación del Sistema Distrital de Planeación"/>
    <n v="300000000"/>
    <n v="310455078"/>
  </r>
  <r>
    <n v="4"/>
    <s v="Bogotá Humana"/>
    <x v="7"/>
    <n v="120"/>
    <s v="Secretaría Distrital de Planeación"/>
    <n v="1"/>
    <s v="Administración central"/>
    <n v="88"/>
    <s v="Sector Planeación"/>
    <s v="Informacion validada por la entidad"/>
    <n v="15252063000"/>
    <n v="15783601361.08638"/>
    <n v="3"/>
    <s v="Una Bogotá que defiende y fortalece lo público"/>
    <n v="31"/>
    <s v="Fortalecimiento de la función administrativa y desarrollo institucional"/>
    <n v="311"/>
    <s v="Calidad y fortalecimiento institucional"/>
    <n v="1730063000"/>
    <n v="1790356145.36638"/>
  </r>
  <r>
    <n v="4"/>
    <s v="Bogotá Humana"/>
    <x v="7"/>
    <n v="120"/>
    <s v="Secretaría Distrital de Planeación"/>
    <n v="1"/>
    <s v="Administración central"/>
    <n v="88"/>
    <s v="Sector Planeación"/>
    <s v="Informacion validada por la entidad"/>
    <n v="15252063000"/>
    <n v="15783601361.08638"/>
    <n v="3"/>
    <s v="Una Bogotá que defiende y fortalece lo público"/>
    <n v="31"/>
    <s v="Fortalecimiento de la función administrativa y desarrollo institucional"/>
    <n v="535"/>
    <s v="Consolidación de la información estratégica e integral para la planeación del Distrito"/>
    <n v="9440000000"/>
    <n v="9768986454.3999996"/>
  </r>
  <r>
    <n v="4"/>
    <s v="Bogotá Humana"/>
    <x v="7"/>
    <n v="121"/>
    <s v="Secretaría Distrital de la Mujer"/>
    <n v="1"/>
    <s v="Administración central"/>
    <n v="100"/>
    <s v="Sector Mujeres"/>
    <s v="Informacion validada por la entidad"/>
    <n v="25058400000"/>
    <n v="25931691755.184002"/>
    <n v="1"/>
    <s v="Una ciudad que supera la segregación y la discriminación: el ser humano en el centro de las preocupaciones del desarrollo"/>
    <n v="4"/>
    <s v="Bogotá Humana con igualdad de oportunidades y equidad de género para las mujeres"/>
    <n v="931"/>
    <s v="Litigio y justicia integral para las mujeres"/>
    <n v="8600000000"/>
    <n v="8899712236"/>
  </r>
  <r>
    <n v="4"/>
    <s v="Bogotá Humana"/>
    <x v="7"/>
    <n v="121"/>
    <s v="Secretaría Distrital de la Mujer"/>
    <n v="1"/>
    <s v="Administración central"/>
    <n v="100"/>
    <s v="Sector Mujeres"/>
    <s v="Informacion validada por la entidad"/>
    <n v="25058400000"/>
    <n v="25931691755.184002"/>
    <n v="1"/>
    <s v="Una ciudad que supera la segregación y la discriminación: el ser humano en el centro de las preocupaciones del desarrollo"/>
    <n v="4"/>
    <s v="Bogotá Humana con igualdad de oportunidades y equidad de género para las mujeres"/>
    <n v="932"/>
    <s v="Gestión estratégica del conocimiento de la Política pública de mujeres y equidad de género en el Distrito Capital"/>
    <n v="1350000000"/>
    <n v="1397047851"/>
  </r>
  <r>
    <n v="4"/>
    <s v="Bogotá Humana"/>
    <x v="7"/>
    <n v="121"/>
    <s v="Secretaría Distrital de la Mujer"/>
    <n v="1"/>
    <s v="Administración central"/>
    <n v="100"/>
    <s v="Sector Mujeres"/>
    <s v="Informacion validada por la entidad"/>
    <n v="25058400000"/>
    <n v="25931691755.184002"/>
    <n v="1"/>
    <s v="Una ciudad que supera la segregación y la discriminación: el ser humano en el centro de las preocupaciones del desarrollo"/>
    <n v="4"/>
    <s v="Bogotá Humana con igualdad de oportunidades y equidad de género para las mujeres"/>
    <n v="933"/>
    <s v="Calidad y fortalecimiento institucional"/>
    <n v="608400000"/>
    <n v="629602898.18400002"/>
  </r>
  <r>
    <n v="4"/>
    <s v="Bogotá Humana"/>
    <x v="7"/>
    <n v="121"/>
    <s v="Secretaría Distrital de la Mujer"/>
    <n v="1"/>
    <s v="Administración central"/>
    <n v="100"/>
    <s v="Sector Mujeres"/>
    <s v="Informacion validada por la entidad"/>
    <n v="25058400000"/>
    <n v="25931691755.184002"/>
    <n v="1"/>
    <s v="Una ciudad que supera la segregación y la discriminación: el ser humano en el centro de las preocupaciones del desarrollo"/>
    <n v="4"/>
    <s v="Bogotá Humana con igualdad de oportunidades y equidad de género para las mujeres"/>
    <n v="934"/>
    <s v="20 Casas de igualdad de oportunidades para el ejercicio de derechos de las mujeres en el D.C."/>
    <n v="8600000000"/>
    <n v="8899712236"/>
  </r>
  <r>
    <n v="4"/>
    <s v="Bogotá Humana"/>
    <x v="7"/>
    <n v="121"/>
    <s v="Secretaría Distrital de la Mujer"/>
    <n v="1"/>
    <s v="Administración central"/>
    <n v="100"/>
    <s v="Sector Mujeres"/>
    <s v="Informacion validada por la entidad"/>
    <n v="25058400000"/>
    <n v="25931691755.184002"/>
    <n v="1"/>
    <s v="Una ciudad que supera la segregación y la discriminación: el ser humano en el centro de las preocupaciones del desarrollo"/>
    <n v="4"/>
    <s v="Bogotá Humana con igualdad de oportunidades y equidad de género para las mujeres"/>
    <n v="966"/>
    <s v="Acciones para la implementación y seguimiento de la Política de mujeres y equidad de género en el Distrito Capital"/>
    <n v="1200000000"/>
    <n v="1241820312"/>
  </r>
  <r>
    <n v="4"/>
    <s v="Bogotá Humana"/>
    <x v="7"/>
    <n v="121"/>
    <s v="Secretaría Distrital de la Mujer"/>
    <n v="1"/>
    <s v="Administración central"/>
    <n v="100"/>
    <s v="Sector Mujeres"/>
    <s v="Informacion validada por la entidad"/>
    <n v="25058400000"/>
    <n v="25931691755.184002"/>
    <n v="1"/>
    <s v="Una ciudad que supera la segregación y la discriminación: el ser humano en el centro de las preocupaciones del desarrollo"/>
    <n v="4"/>
    <s v="Bogotá Humana con igualdad de oportunidades y equidad de género para las mujeres"/>
    <n v="973"/>
    <s v="Acciones con enfoque diferencial para el reconocimiento de la diversidad de las mujeres"/>
    <n v="1350000000"/>
    <n v="1397047851"/>
  </r>
  <r>
    <n v="4"/>
    <s v="Bogotá Humana"/>
    <x v="7"/>
    <n v="121"/>
    <s v="Secretaría Distrital de la Mujer"/>
    <n v="1"/>
    <s v="Administración central"/>
    <n v="100"/>
    <s v="Sector Mujeres"/>
    <s v="Informacion validada por la entidad"/>
    <n v="25058400000"/>
    <n v="25931691755.184002"/>
    <n v="1"/>
    <s v="Una ciudad que supera la segregación y la discriminación: el ser humano en el centro de las preocupaciones del desarrollo"/>
    <n v="5"/>
    <s v="Lucha contra distintos tipos de discriminación y violencias por condición, situación, identidad, diferencia, diversidad o etapa del ciclo vital"/>
    <n v="972"/>
    <s v="Implementación y seguimiento al modelo distrital de abordaje integral a las mujeres en ejercicio de la Prostitución"/>
    <n v="3300000000"/>
    <n v="3415005858"/>
  </r>
  <r>
    <n v="4"/>
    <s v="Bogotá Humana"/>
    <x v="7"/>
    <n v="121"/>
    <s v="Secretaría Distrital de la Mujer"/>
    <n v="1"/>
    <s v="Administración central"/>
    <n v="100"/>
    <s v="Sector Mujeres"/>
    <s v="Informacion validada por la entidad"/>
    <n v="25058400000"/>
    <n v="25931691755.184002"/>
    <n v="3"/>
    <s v="Una Bogotá que defiende y fortalece lo público"/>
    <n v="26"/>
    <s v="Transparencia, probidad, lucha contra la corrupción y control social efectivo e incluyente"/>
    <n v="935"/>
    <s v="Gobierno, transparencia y probidad"/>
    <n v="50000000"/>
    <n v="51742513"/>
  </r>
  <r>
    <n v="4"/>
    <s v="Bogotá Humana"/>
    <x v="7"/>
    <n v="122"/>
    <s v="Secretaría Distrital de Integración Social"/>
    <n v="1"/>
    <s v="Administración central"/>
    <n v="92"/>
    <s v="Sector Integración social"/>
    <s v="Informacion validada por la entidad"/>
    <n v="862774139000"/>
    <n v="892842042065.42615"/>
    <n v="1"/>
    <s v="Una ciudad que supera la segregación y la discriminación: el ser humano en el centro de las preocupaciones del desarrollo"/>
    <n v="1"/>
    <s v="Garantía del desarrollo integral de la primera infancia"/>
    <n v="735"/>
    <s v="Desarrollo integral de la primera infancia en Bogotá"/>
    <n v="190703922000"/>
    <n v="197350003264.71973"/>
  </r>
  <r>
    <n v="4"/>
    <s v="Bogotá Humana"/>
    <x v="7"/>
    <n v="122"/>
    <s v="Secretaría Distrital de Integración Social"/>
    <n v="1"/>
    <s v="Administración central"/>
    <n v="92"/>
    <s v="Sector Integración social"/>
    <s v="Informacion validada por la entidad"/>
    <n v="862774139000"/>
    <n v="892842042065.42615"/>
    <n v="1"/>
    <s v="Una ciudad que supera la segregación y la discriminación: el ser humano en el centro de las preocupaciones del desarrollo"/>
    <n v="1"/>
    <s v="Garantía del desarrollo integral de la primera infancia"/>
    <n v="739"/>
    <s v="Construcciones dignas adecuadas y seguras"/>
    <n v="36140850000"/>
    <n v="37400368019.121002"/>
  </r>
  <r>
    <n v="4"/>
    <s v="Bogotá Humana"/>
    <x v="7"/>
    <n v="122"/>
    <s v="Secretaría Distrital de Integración Social"/>
    <n v="1"/>
    <s v="Administración central"/>
    <n v="92"/>
    <s v="Sector Integración social"/>
    <s v="Informacion validada por la entidad"/>
    <n v="862774139000"/>
    <n v="892842042065.42615"/>
    <n v="1"/>
    <s v="Una ciudad que supera la segregación y la discriminación: el ser humano en el centro de las preocupaciones del desarrollo"/>
    <n v="5"/>
    <s v="Lucha contra distintos tipos de discriminación y violencias por condición, situación, identidad, diferencia, diversidad o etapa del ciclo vital"/>
    <n v="721"/>
    <s v="Atención integral a personas con discapacidad, familias y cuidadores: cerrando brechas"/>
    <n v="40774292000"/>
    <n v="42195286677.515923"/>
  </r>
  <r>
    <n v="4"/>
    <s v="Bogotá Humana"/>
    <x v="7"/>
    <n v="122"/>
    <s v="Secretaría Distrital de Integración Social"/>
    <n v="1"/>
    <s v="Administración central"/>
    <n v="92"/>
    <s v="Sector Integración social"/>
    <s v="Informacion validada por la entidad"/>
    <n v="862774139000"/>
    <n v="892842042065.42615"/>
    <n v="1"/>
    <s v="Una ciudad que supera la segregación y la discriminación: el ser humano en el centro de las preocupaciones del desarrollo"/>
    <n v="5"/>
    <s v="Lucha contra distintos tipos de discriminación y violencias por condición, situación, identidad, diferencia, diversidad o etapa del ciclo vital"/>
    <n v="742"/>
    <s v="Atención integral para personas mayores: disminuyendo la discriminación y la segregación socioeconómica"/>
    <n v="102000000000"/>
    <n v="105554726520"/>
  </r>
  <r>
    <n v="4"/>
    <s v="Bogotá Humana"/>
    <x v="7"/>
    <n v="122"/>
    <s v="Secretaría Distrital de Integración Social"/>
    <n v="1"/>
    <s v="Administración central"/>
    <n v="92"/>
    <s v="Sector Integración social"/>
    <s v="Informacion validada por la entidad"/>
    <n v="862774139000"/>
    <n v="892842042065.42615"/>
    <n v="1"/>
    <s v="Una ciudad que supera la segregación y la discriminación: el ser humano en el centro de las preocupaciones del desarrollo"/>
    <n v="5"/>
    <s v="Lucha contra distintos tipos de discriminación y violencias por condición, situación, identidad, diferencia, diversidad o etapa del ciclo vital"/>
    <n v="743"/>
    <s v="Generación de capacidades para el desarrollo de personas en prostitución o habitantes de calle"/>
    <n v="17116142000"/>
    <n v="17712643998.896919"/>
  </r>
  <r>
    <n v="4"/>
    <s v="Bogotá Humana"/>
    <x v="7"/>
    <n v="122"/>
    <s v="Secretaría Distrital de Integración Social"/>
    <n v="1"/>
    <s v="Administración central"/>
    <n v="92"/>
    <s v="Sector Integración social"/>
    <s v="Informacion validada por la entidad"/>
    <n v="862774139000"/>
    <n v="892842042065.42615"/>
    <n v="1"/>
    <s v="Una ciudad que supera la segregación y la discriminación: el ser humano en el centro de las preocupaciones del desarrollo"/>
    <n v="5"/>
    <s v="Lucha contra distintos tipos de discriminación y violencias por condición, situación, identidad, diferencia, diversidad o etapa del ciclo vital"/>
    <n v="749"/>
    <s v="Promoción del ejercicio y goce de los derechos de personas LGBTI"/>
    <n v="2300000000"/>
    <n v="2380155598"/>
  </r>
  <r>
    <n v="4"/>
    <s v="Bogotá Humana"/>
    <x v="7"/>
    <n v="122"/>
    <s v="Secretaría Distrital de Integración Social"/>
    <n v="1"/>
    <s v="Administración central"/>
    <n v="92"/>
    <s v="Sector Integración social"/>
    <s v="Informacion validada por la entidad"/>
    <n v="862774139000"/>
    <n v="892842042065.42615"/>
    <n v="1"/>
    <s v="Una ciudad que supera la segregación y la discriminación: el ser humano en el centro de las preocupaciones del desarrollo"/>
    <n v="5"/>
    <s v="Lucha contra distintos tipos de discriminación y violencias por condición, situación, identidad, diferencia, diversidad o etapa del ciclo vital"/>
    <n v="760"/>
    <s v="Protección integral y desarrollo de capacidades de niños, niñas y adolescentes"/>
    <n v="8400000000"/>
    <n v="8692742184"/>
  </r>
  <r>
    <n v="4"/>
    <s v="Bogotá Humana"/>
    <x v="7"/>
    <n v="122"/>
    <s v="Secretaría Distrital de Integración Social"/>
    <n v="1"/>
    <s v="Administración central"/>
    <n v="92"/>
    <s v="Sector Integración social"/>
    <s v="Informacion validada por la entidad"/>
    <n v="862774139000"/>
    <n v="892842042065.42615"/>
    <n v="1"/>
    <s v="Una ciudad que supera la segregación y la discriminación: el ser humano en el centro de las preocupaciones del desarrollo"/>
    <n v="5"/>
    <s v="Lucha contra distintos tipos de discriminación y violencias por condición, situación, identidad, diferencia, diversidad o etapa del ciclo vital"/>
    <n v="764"/>
    <s v="Jóvenes activando su ciudadanía"/>
    <n v="2500000000"/>
    <n v="2587125650"/>
  </r>
  <r>
    <n v="4"/>
    <s v="Bogotá Humana"/>
    <x v="7"/>
    <n v="122"/>
    <s v="Secretaría Distrital de Integración Social"/>
    <n v="1"/>
    <s v="Administración central"/>
    <n v="92"/>
    <s v="Sector Integración social"/>
    <s v="Informacion validada por la entidad"/>
    <n v="862774139000"/>
    <n v="892842042065.42615"/>
    <n v="1"/>
    <s v="Una ciudad que supera la segregación y la discriminación: el ser humano en el centro de las preocupaciones del desarrollo"/>
    <n v="7"/>
    <s v="Bogotá, un territorio que defiende, protege y promueve los derechos humanos"/>
    <n v="741"/>
    <s v="Relaciones libres de violencias para y con las familias de Bogotá"/>
    <n v="15172000000"/>
    <n v="15700748144.720001"/>
  </r>
  <r>
    <n v="4"/>
    <s v="Bogotá Humana"/>
    <x v="7"/>
    <n v="122"/>
    <s v="Secretaría Distrital de Integración Social"/>
    <n v="1"/>
    <s v="Administración central"/>
    <n v="92"/>
    <s v="Sector Integración social"/>
    <s v="Informacion validada por la entidad"/>
    <n v="862774139000"/>
    <n v="892842042065.42615"/>
    <n v="1"/>
    <s v="Una ciudad que supera la segregación y la discriminación: el ser humano en el centro de las preocupaciones del desarrollo"/>
    <n v="9"/>
    <s v="Soberanía y seguridad alimentaria y nutricional"/>
    <n v="730"/>
    <s v="Alimentando capacidades: Desarrollo de habilidades y apoyo alimentario para superar condiciones de vulnerabilidad"/>
    <n v="232300000000"/>
    <n v="240395715398"/>
  </r>
  <r>
    <n v="4"/>
    <s v="Bogotá Humana"/>
    <x v="7"/>
    <n v="122"/>
    <s v="Secretaría Distrital de Integración Social"/>
    <n v="1"/>
    <s v="Administración central"/>
    <n v="92"/>
    <s v="Sector Integración social"/>
    <s v="Informacion validada por la entidad"/>
    <n v="862774139000"/>
    <n v="892842042065.42615"/>
    <n v="2"/>
    <s v="Un territorio que enfrenta el cambio climático y se ordena alrededor del agua"/>
    <n v="20"/>
    <s v="Gestión integral de riesgos"/>
    <n v="738"/>
    <s v="Atención y acciones humanitarias para emergencias de origen social y natural"/>
    <n v="2900000000"/>
    <n v="3001065754"/>
  </r>
  <r>
    <n v="4"/>
    <s v="Bogotá Humana"/>
    <x v="7"/>
    <n v="122"/>
    <s v="Secretaría Distrital de Integración Social"/>
    <n v="1"/>
    <s v="Administración central"/>
    <n v="92"/>
    <s v="Sector Integración social"/>
    <s v="Informacion validada por la entidad"/>
    <n v="862774139000"/>
    <n v="892842042065.42615"/>
    <n v="3"/>
    <s v="Una Bogotá que defiende y fortalece lo público"/>
    <n v="25"/>
    <s v="Fortalecimiento de las capacidades de gestión y coordinación del nivel central y las localidades desde los territorios"/>
    <n v="753"/>
    <s v="Fortalecimiento de la gestión local para el desarrollo humano en Bogotá"/>
    <n v="3600000000"/>
    <n v="3725460936"/>
  </r>
  <r>
    <n v="4"/>
    <s v="Bogotá Humana"/>
    <x v="7"/>
    <n v="122"/>
    <s v="Secretaría Distrital de Integración Social"/>
    <n v="1"/>
    <s v="Administración central"/>
    <n v="92"/>
    <s v="Sector Integración social"/>
    <s v="Informacion validada por la entidad"/>
    <n v="862774139000"/>
    <n v="892842042065.42615"/>
    <n v="3"/>
    <s v="Una Bogotá que defiende y fortalece lo público"/>
    <n v="26"/>
    <s v="Transparencia, probidad, lucha contra la corrupción y control social efectivo e incluyente"/>
    <n v="974"/>
    <s v="Transparencia y probidad en la SDIS"/>
    <n v="350000000"/>
    <n v="362197591"/>
  </r>
  <r>
    <n v="4"/>
    <s v="Bogotá Humana"/>
    <x v="7"/>
    <n v="122"/>
    <s v="Secretaría Distrital de Integración Social"/>
    <n v="1"/>
    <s v="Administración central"/>
    <n v="92"/>
    <s v="Sector Integración social"/>
    <s v="Informacion validada por la entidad"/>
    <n v="862774139000"/>
    <n v="892842042065.42615"/>
    <n v="3"/>
    <s v="Una Bogotá que defiende y fortalece lo público"/>
    <n v="31"/>
    <s v="Fortalecimiento de la función administrativa y desarrollo institucional"/>
    <n v="750"/>
    <s v="Servicios de apoyo para garantizar la prestación de los servicios sociales"/>
    <n v="84778190000"/>
    <n v="87732731963.829407"/>
  </r>
  <r>
    <n v="4"/>
    <s v="Bogotá Humana"/>
    <x v="7"/>
    <n v="122"/>
    <s v="Secretaría Distrital de Integración Social"/>
    <n v="1"/>
    <s v="Administración central"/>
    <n v="92"/>
    <s v="Sector Integración social"/>
    <s v="Informacion validada por la entidad"/>
    <n v="862774139000"/>
    <n v="892842042065.42615"/>
    <n v="3"/>
    <s v="Una Bogotá que defiende y fortalece lo público"/>
    <n v="31"/>
    <s v="Fortalecimiento de la función administrativa y desarrollo institucional"/>
    <n v="758"/>
    <s v="Adopción de un modelo de desarrollo organizacional para el talento humano"/>
    <n v="112123743000"/>
    <n v="116031284595.72318"/>
  </r>
  <r>
    <n v="4"/>
    <s v="Bogotá Humana"/>
    <x v="7"/>
    <n v="122"/>
    <s v="Secretaría Distrital de Integración Social"/>
    <n v="1"/>
    <s v="Administración central"/>
    <n v="92"/>
    <s v="Sector Integración social"/>
    <s v="Informacion validada por la entidad"/>
    <n v="862774139000"/>
    <n v="892842042065.42615"/>
    <n v="3"/>
    <s v="Una Bogotá que defiende y fortalece lo público"/>
    <n v="31"/>
    <s v="Fortalecimiento de la función administrativa y desarrollo institucional"/>
    <n v="765"/>
    <s v="Políticas Humanas: servicios sociales con calidad"/>
    <n v="3615000000"/>
    <n v="3740983689.9000001"/>
  </r>
  <r>
    <n v="4"/>
    <s v="Bogotá Humana"/>
    <x v="7"/>
    <n v="122"/>
    <s v="Secretaría Distrital de Integración Social"/>
    <n v="1"/>
    <s v="Administración central"/>
    <n v="92"/>
    <s v="Sector Integración social"/>
    <s v="Informacion validada por la entidad"/>
    <n v="862774139000"/>
    <n v="892842042065.42615"/>
    <n v="3"/>
    <s v="Una Bogotá que defiende y fortalece lo público"/>
    <n v="32"/>
    <s v="TIC para Gobierno Digital, Ciudad Inteligente y sociedad del conocimiento y del emprendimiento"/>
    <n v="759"/>
    <s v="Fortalecimiento e innovación de tecnologías de la información y la comunicación"/>
    <n v="8000000000"/>
    <n v="8278802080"/>
  </r>
  <r>
    <n v="4"/>
    <s v="Bogotá Humana"/>
    <x v="7"/>
    <n v="125"/>
    <s v="Departamento Administrativo del Servicio Civil Distrital"/>
    <n v="1"/>
    <s v="Administración central"/>
    <n v="85"/>
    <s v="Sector Gestión pública"/>
    <s v="Informacion validada por la entidad"/>
    <n v="3375000000"/>
    <n v="3492619627.5"/>
    <n v="3"/>
    <s v="Una Bogotá que defiende y fortalece lo público"/>
    <n v="26"/>
    <s v="Transparencia, probidad, lucha contra la corrupción y control social efectivo e incluyente"/>
    <n v="939"/>
    <s v="El servicio, actitud de vida con probidad"/>
    <n v="50000000"/>
    <n v="51742513"/>
  </r>
  <r>
    <n v="4"/>
    <s v="Bogotá Humana"/>
    <x v="7"/>
    <n v="125"/>
    <s v="Departamento Administrativo del Servicio Civil Distrital"/>
    <n v="1"/>
    <s v="Administración central"/>
    <n v="85"/>
    <s v="Sector Gestión pública"/>
    <s v="Informacion validada por la entidad"/>
    <n v="3375000000"/>
    <n v="3492619627.5"/>
    <n v="3"/>
    <s v="Una Bogotá que defiende y fortalece lo público"/>
    <n v="31"/>
    <s v="Fortalecimiento de la función administrativa y desarrollo institucional"/>
    <n v="692"/>
    <s v="Estructuración - fortalecimiento y dignificación técnico - humana del empleo público en el Distrito Capital"/>
    <n v="3125000000"/>
    <n v="3233907062.5"/>
  </r>
  <r>
    <n v="4"/>
    <s v="Bogotá Humana"/>
    <x v="7"/>
    <n v="125"/>
    <s v="Departamento Administrativo del Servicio Civil Distrital"/>
    <n v="1"/>
    <s v="Administración central"/>
    <n v="85"/>
    <s v="Sector Gestión pública"/>
    <s v="Informacion validada por la entidad"/>
    <n v="3375000000"/>
    <n v="3492619627.5"/>
    <n v="3"/>
    <s v="Una Bogotá que defiende y fortalece lo público"/>
    <n v="31"/>
    <s v="Fortalecimiento de la función administrativa y desarrollo institucional"/>
    <n v="744"/>
    <s v="Fortalecimiento de los sistemas de gestión en el DASCD con componentes TIC's"/>
    <n v="200000000"/>
    <n v="206970052"/>
  </r>
  <r>
    <n v="4"/>
    <s v="Bogotá Humana"/>
    <x v="7"/>
    <n v="126"/>
    <s v="Secretaría Distrital de Ambiente"/>
    <n v="1"/>
    <s v="Administración central"/>
    <n v="94"/>
    <s v="Sector Ambiente"/>
    <s v="Informacion validada por la entidad"/>
    <n v="82385254000"/>
    <n v="85256401522.06604"/>
    <n v="2"/>
    <s v="Un territorio que enfrenta el cambio climático y se ordena alrededor del agua"/>
    <n v="17"/>
    <s v="Recuperación, rehabilitación y restauración de la estructura ecológica principal y de los espacios del agua"/>
    <n v="131"/>
    <s v="Participación ciudadana y educación ambiental como instrumentos de gestión para la apropiación social de los territorios ambientales del Distrito Capital"/>
    <n v="2800000000"/>
    <n v="2897580728"/>
  </r>
  <r>
    <n v="4"/>
    <s v="Bogotá Humana"/>
    <x v="7"/>
    <n v="126"/>
    <s v="Secretaría Distrital de Ambiente"/>
    <n v="1"/>
    <s v="Administración central"/>
    <n v="94"/>
    <s v="Sector Ambiente"/>
    <s v="Informacion validada por la entidad"/>
    <n v="82385254000"/>
    <n v="85256401522.06604"/>
    <n v="2"/>
    <s v="Un territorio que enfrenta el cambio climático y se ordena alrededor del agua"/>
    <n v="17"/>
    <s v="Recuperación, rehabilitación y restauración de la estructura ecológica principal y de los espacios del agua"/>
    <n v="820"/>
    <s v="Control ambiental a los recursos hídrico y del suelo en el Distrito Capital"/>
    <n v="12000000000"/>
    <n v="12418203120"/>
  </r>
  <r>
    <n v="4"/>
    <s v="Bogotá Humana"/>
    <x v="7"/>
    <n v="126"/>
    <s v="Secretaría Distrital de Ambiente"/>
    <n v="1"/>
    <s v="Administración central"/>
    <n v="94"/>
    <s v="Sector Ambiente"/>
    <s v="Informacion validada por la entidad"/>
    <n v="82385254000"/>
    <n v="85256401522.06604"/>
    <n v="2"/>
    <s v="Un territorio que enfrenta el cambio climático y se ordena alrededor del agua"/>
    <n v="17"/>
    <s v="Recuperación, rehabilitación y restauración de la estructura ecológica principal y de los espacios del agua"/>
    <n v="821"/>
    <s v="Fortalecimiento de la gestión ambiental para la restauración, conservación, manejo y uso sostenible de los ecosistemas urbanos y las áreas rurales del Distrito Capital"/>
    <n v="14500000000"/>
    <n v="15005328770"/>
  </r>
  <r>
    <n v="4"/>
    <s v="Bogotá Humana"/>
    <x v="7"/>
    <n v="126"/>
    <s v="Secretaría Distrital de Ambiente"/>
    <n v="1"/>
    <s v="Administración central"/>
    <n v="94"/>
    <s v="Sector Ambiente"/>
    <s v="Informacion validada por la entidad"/>
    <n v="82385254000"/>
    <n v="85256401522.06604"/>
    <n v="2"/>
    <s v="Un territorio que enfrenta el cambio climático y se ordena alrededor del agua"/>
    <n v="18"/>
    <s v="Estrategia territorial regional frente al cambio climático"/>
    <n v="811"/>
    <s v="Planeación ambiental con visión regional para la adaptación y mitigación al cambio climático en el Distrito Capital."/>
    <n v="4705000000"/>
    <n v="4868970473.3000002"/>
  </r>
  <r>
    <n v="4"/>
    <s v="Bogotá Humana"/>
    <x v="7"/>
    <n v="126"/>
    <s v="Secretaría Distrital de Ambiente"/>
    <n v="1"/>
    <s v="Administración central"/>
    <n v="94"/>
    <s v="Sector Ambiente"/>
    <s v="Informacion validada por la entidad"/>
    <n v="82385254000"/>
    <n v="85256401522.06604"/>
    <n v="2"/>
    <s v="Un territorio que enfrenta el cambio climático y se ordena alrededor del agua"/>
    <n v="21"/>
    <s v="Basura cero"/>
    <n v="826"/>
    <s v="Control y gestión ambiental a residuos peligrosos, orgánicos y escombros generados en Bogotá"/>
    <n v="4200000000"/>
    <n v="4346371092"/>
  </r>
  <r>
    <n v="4"/>
    <s v="Bogotá Humana"/>
    <x v="7"/>
    <n v="126"/>
    <s v="Secretaría Distrital de Ambiente"/>
    <n v="1"/>
    <s v="Administración central"/>
    <n v="94"/>
    <s v="Sector Ambiente"/>
    <s v="Informacion validada por la entidad"/>
    <n v="82385254000"/>
    <n v="85256401522.06604"/>
    <n v="2"/>
    <s v="Un territorio que enfrenta el cambio climático y se ordena alrededor del agua"/>
    <n v="22"/>
    <s v="Bogotá Humana ambientalmente saludable"/>
    <n v="574"/>
    <s v="Control de deterioro ambiental en los componentes aire y paisaje"/>
    <n v="12000000000"/>
    <n v="12418203120"/>
  </r>
  <r>
    <n v="4"/>
    <s v="Bogotá Humana"/>
    <x v="7"/>
    <n v="126"/>
    <s v="Secretaría Distrital de Ambiente"/>
    <n v="1"/>
    <s v="Administración central"/>
    <n v="94"/>
    <s v="Sector Ambiente"/>
    <s v="Informacion validada por la entidad"/>
    <n v="82385254000"/>
    <n v="85256401522.06604"/>
    <n v="2"/>
    <s v="Un territorio que enfrenta el cambio climático y se ordena alrededor del agua"/>
    <n v="22"/>
    <s v="Bogotá Humana ambientalmente saludable"/>
    <n v="819"/>
    <s v="Evaluación, control, seguimiento y conservación de la flora, fauna silvestre y arbolado urbano"/>
    <n v="6000000000"/>
    <n v="6209101560"/>
  </r>
  <r>
    <n v="4"/>
    <s v="Bogotá Humana"/>
    <x v="7"/>
    <n v="126"/>
    <s v="Secretaría Distrital de Ambiente"/>
    <n v="1"/>
    <s v="Administración central"/>
    <n v="94"/>
    <s v="Sector Ambiente"/>
    <s v="Informacion validada por la entidad"/>
    <n v="82385254000"/>
    <n v="85256401522.06604"/>
    <n v="2"/>
    <s v="Un territorio que enfrenta el cambio climático y se ordena alrededor del agua"/>
    <n v="22"/>
    <s v="Bogotá Humana ambientalmente saludable"/>
    <n v="961"/>
    <s v="Gestión integral a la fauna doméstica en el Distrito Capital"/>
    <n v="15885254000"/>
    <n v="16438859232.06604"/>
  </r>
  <r>
    <n v="4"/>
    <s v="Bogotá Humana"/>
    <x v="7"/>
    <n v="126"/>
    <s v="Secretaría Distrital de Ambiente"/>
    <n v="1"/>
    <s v="Administración central"/>
    <n v="94"/>
    <s v="Sector Ambiente"/>
    <s v="Informacion validada por la entidad"/>
    <n v="82385254000"/>
    <n v="85256401522.06604"/>
    <n v="3"/>
    <s v="Una Bogotá que defiende y fortalece lo público"/>
    <n v="24"/>
    <s v="Bogotá Humana: participa y decide"/>
    <n v="817"/>
    <s v="Planeación ambiental participativa, comunicación estratégica y fortalecimiento de procesos de formación para la participación, con énfasis en adaptación al cambio climático"/>
    <n v="1200000000"/>
    <n v="1241820312"/>
  </r>
  <r>
    <n v="4"/>
    <s v="Bogotá Humana"/>
    <x v="7"/>
    <n v="126"/>
    <s v="Secretaría Distrital de Ambiente"/>
    <n v="1"/>
    <s v="Administración central"/>
    <n v="94"/>
    <s v="Sector Ambiente"/>
    <s v="Informacion validada por la entidad"/>
    <n v="82385254000"/>
    <n v="85256401522.06604"/>
    <n v="3"/>
    <s v="Una Bogotá que defiende y fortalece lo público"/>
    <n v="26"/>
    <s v="Transparencia, probidad, lucha contra la corrupción y control social efectivo e incluyente"/>
    <n v="956"/>
    <s v="Cultura de transparencia, probidad y control social a la gestión pública en la Secretaría Distrital de Ambiente"/>
    <n v="690000000"/>
    <n v="714046679.39999998"/>
  </r>
  <r>
    <n v="4"/>
    <s v="Bogotá Humana"/>
    <x v="7"/>
    <n v="126"/>
    <s v="Secretaría Distrital de Ambiente"/>
    <n v="1"/>
    <s v="Administración central"/>
    <n v="94"/>
    <s v="Sector Ambiente"/>
    <s v="Informacion validada por la entidad"/>
    <n v="82385254000"/>
    <n v="85256401522.06604"/>
    <n v="3"/>
    <s v="Una Bogotá que defiende y fortalece lo público"/>
    <n v="31"/>
    <s v="Fortalecimiento de la función administrativa y desarrollo institucional"/>
    <n v="844"/>
    <s v="Fortalecimiento de la función administrativa y desarrollo institucional"/>
    <n v="3405000000"/>
    <n v="3523665135.3000002"/>
  </r>
  <r>
    <n v="4"/>
    <s v="Bogotá Humana"/>
    <x v="7"/>
    <n v="126"/>
    <s v="Secretaría Distrital de Ambiente"/>
    <n v="1"/>
    <s v="Administración central"/>
    <n v="94"/>
    <s v="Sector Ambiente"/>
    <s v="Informacion validada por la entidad"/>
    <n v="82385254000"/>
    <n v="85256401522.06604"/>
    <n v="3"/>
    <s v="Una Bogotá que defiende y fortalece lo público"/>
    <n v="32"/>
    <s v="TIC para Gobierno Digital, Ciudad Inteligente y sociedad del conocimiento y del emprendimiento"/>
    <n v="957"/>
    <s v="Gobierno electrónico, gestión del conocimiento y fortalecimiento del uso de las tecnologías de la información y comunicaciones, para una gestión eficiente y efectiva en la SDA"/>
    <n v="5000000000"/>
    <n v="5174251300"/>
  </r>
  <r>
    <n v="4"/>
    <s v="Bogotá Humana"/>
    <x v="7"/>
    <n v="127"/>
    <s v="Departamento Administrativo de la Defensoría del Espacio Público"/>
    <n v="1"/>
    <s v="Administración central"/>
    <n v="86"/>
    <s v="Sector Gobierno, seguridad y convivencia"/>
    <s v="Informacion validada por la entidad"/>
    <n v="16500000000"/>
    <n v="17075029290"/>
    <n v="3"/>
    <s v="Una Bogotá que defiende y fortalece lo público"/>
    <n v="24"/>
    <s v="Bogotá Humana: participa y decide"/>
    <n v="751"/>
    <s v="Gestión efectiva de administración del patrimonio inmobiliario distrital"/>
    <n v="10157440000"/>
    <n v="10511429424.934401"/>
  </r>
  <r>
    <n v="4"/>
    <s v="Bogotá Humana"/>
    <x v="7"/>
    <n v="127"/>
    <s v="Departamento Administrativo de la Defensoría del Espacio Público"/>
    <n v="1"/>
    <s v="Administración central"/>
    <n v="86"/>
    <s v="Sector Gobierno, seguridad y convivencia"/>
    <s v="Informacion validada por la entidad"/>
    <n v="16500000000"/>
    <n v="17075029290"/>
    <n v="3"/>
    <s v="Una Bogotá que defiende y fortalece lo público"/>
    <n v="25"/>
    <s v="Fortalecimiento de las capacidades de gestión y coordinación del nivel central y las localidades desde los territorios"/>
    <n v="711"/>
    <s v="Centro de estudios y análisis de espacio público"/>
    <n v="495000000"/>
    <n v="512250878.69999999"/>
  </r>
  <r>
    <n v="4"/>
    <s v="Bogotá Humana"/>
    <x v="7"/>
    <n v="127"/>
    <s v="Departamento Administrativo de la Defensoría del Espacio Público"/>
    <n v="1"/>
    <s v="Administración central"/>
    <n v="86"/>
    <s v="Sector Gobierno, seguridad y convivencia"/>
    <s v="Informacion validada por la entidad"/>
    <n v="16500000000"/>
    <n v="17075029290"/>
    <n v="3"/>
    <s v="Una Bogotá que defiende y fortalece lo público"/>
    <n v="31"/>
    <s v="Fortalecimiento de la función administrativa y desarrollo institucional"/>
    <n v="761"/>
    <s v="Modernización organizacional"/>
    <n v="1062691000"/>
    <n v="1099726057.6496601"/>
  </r>
  <r>
    <n v="4"/>
    <s v="Bogotá Humana"/>
    <x v="7"/>
    <n v="127"/>
    <s v="Departamento Administrativo de la Defensoría del Espacio Público"/>
    <n v="1"/>
    <s v="Administración central"/>
    <n v="86"/>
    <s v="Sector Gobierno, seguridad y convivencia"/>
    <s v="Informacion validada por la entidad"/>
    <n v="16500000000"/>
    <n v="17075029290"/>
    <n v="3"/>
    <s v="Una Bogotá que defiende y fortalece lo público"/>
    <n v="32"/>
    <s v="TIC para Gobierno Digital, Ciudad Inteligente y sociedad del conocimiento y del emprendimiento"/>
    <n v="734"/>
    <s v="Consolidación del sistema de información geográfica del inventario del patrimonio inmobiliario distrital"/>
    <n v="4784869000"/>
    <n v="4951622928.7159405"/>
  </r>
  <r>
    <n v="4"/>
    <s v="Bogotá Humana"/>
    <x v="7"/>
    <n v="131"/>
    <s v="Unidad Administrativa Especial Cuerpo Oficial de Bomberos"/>
    <n v="1"/>
    <s v="Administración central"/>
    <n v="86"/>
    <s v="Sector Gobierno, seguridad y convivencia"/>
    <s v="Informacion validada por la entidad"/>
    <n v="40454000000"/>
    <n v="41863832418.040001"/>
    <n v="2"/>
    <s v="Un territorio que enfrenta el cambio climático y se ordena alrededor del agua"/>
    <n v="20"/>
    <s v="Gestión integral de riesgos"/>
    <n v="412"/>
    <s v="Modernización Cuerpo Oficial de Bomberos"/>
    <n v="35468924000"/>
    <n v="36705025223.320244"/>
  </r>
  <r>
    <n v="4"/>
    <s v="Bogotá Humana"/>
    <x v="7"/>
    <n v="131"/>
    <s v="Unidad Administrativa Especial Cuerpo Oficial de Bomberos"/>
    <n v="1"/>
    <s v="Administración central"/>
    <n v="86"/>
    <s v="Sector Gobierno, seguridad y convivencia"/>
    <s v="Informacion validada por la entidad"/>
    <n v="40454000000"/>
    <n v="41863832418.040001"/>
    <n v="3"/>
    <s v="Una Bogotá que defiende y fortalece lo público"/>
    <n v="31"/>
    <s v="Fortalecimiento de la función administrativa y desarrollo institucional"/>
    <n v="908"/>
    <s v="Fortalecimiento del Sistema integrado de gestión de la UAECOB"/>
    <n v="4985076000"/>
    <n v="5158807194.7197599"/>
  </r>
  <r>
    <n v="4"/>
    <s v="Bogotá Humana"/>
    <x v="7"/>
    <n v="200"/>
    <s v="Instituto para la Economía Social"/>
    <n v="2"/>
    <s v="Establecimientos públicos"/>
    <n v="89"/>
    <s v="Sector Desarrollo económico, industria y turismo"/>
    <s v="Informacion validada por la entidad"/>
    <n v="37509000000"/>
    <n v="38816198402.340004"/>
    <n v="1"/>
    <s v="Una ciudad que supera la segregación y la discriminación: el ser humano en el centro de las preocupaciones del desarrollo"/>
    <n v="9"/>
    <s v="Soberanía y seguridad alimentaria y nutricional"/>
    <n v="431"/>
    <s v="Fortalecimiento del sistema distrital de plazas de mercado"/>
    <n v="12939899000"/>
    <n v="13390857844.523741"/>
  </r>
  <r>
    <n v="4"/>
    <s v="Bogotá Humana"/>
    <x v="7"/>
    <n v="200"/>
    <s v="Instituto para la Economía Social"/>
    <n v="2"/>
    <s v="Establecimientos públicos"/>
    <n v="89"/>
    <s v="Sector Desarrollo económico, industria y turismo"/>
    <s v="Informacion validada por la entidad"/>
    <n v="37509000000"/>
    <n v="38816198402.340004"/>
    <n v="1"/>
    <s v="Una ciudad que supera la segregación y la discriminación: el ser humano en el centro de las preocupaciones del desarrollo"/>
    <n v="12"/>
    <s v="Apoyo a la economía popular, emprendimiento y productividad"/>
    <n v="725"/>
    <s v="Desarrollo de iniciativas productivas para el fortalecimiento de la economía popular"/>
    <n v="20807400000"/>
    <n v="21532543299.924"/>
  </r>
  <r>
    <n v="4"/>
    <s v="Bogotá Humana"/>
    <x v="7"/>
    <n v="200"/>
    <s v="Instituto para la Economía Social"/>
    <n v="2"/>
    <s v="Establecimientos públicos"/>
    <n v="89"/>
    <s v="Sector Desarrollo económico, industria y turismo"/>
    <s v="Informacion validada por la entidad"/>
    <n v="37509000000"/>
    <n v="38816198402.340004"/>
    <n v="1"/>
    <s v="Una ciudad que supera la segregación y la discriminación: el ser humano en el centro de las preocupaciones del desarrollo"/>
    <n v="13"/>
    <s v="Trabajo decente y digno"/>
    <n v="604"/>
    <s v="Formación, capacitación e intermediación para el trabajo"/>
    <n v="959000000"/>
    <n v="992421399.34000003"/>
  </r>
  <r>
    <n v="4"/>
    <s v="Bogotá Humana"/>
    <x v="7"/>
    <n v="200"/>
    <s v="Instituto para la Economía Social"/>
    <n v="2"/>
    <s v="Establecimientos públicos"/>
    <n v="89"/>
    <s v="Sector Desarrollo económico, industria y turismo"/>
    <s v="Informacion validada por la entidad"/>
    <n v="37509000000"/>
    <n v="38816198402.340004"/>
    <n v="3"/>
    <s v="Una Bogotá que defiende y fortalece lo público"/>
    <n v="26"/>
    <s v="Transparencia, probidad, lucha contra la corrupción y control social efectivo e incluyente"/>
    <n v="947"/>
    <s v="Fortalecimiento de la participación ciudadana y de la cultura de la legalidad"/>
    <n v="103450000"/>
    <n v="107055259.397"/>
  </r>
  <r>
    <n v="4"/>
    <s v="Bogotá Humana"/>
    <x v="7"/>
    <n v="200"/>
    <s v="Instituto para la Economía Social"/>
    <n v="2"/>
    <s v="Establecimientos públicos"/>
    <n v="89"/>
    <s v="Sector Desarrollo económico, industria y turismo"/>
    <s v="Informacion validada por la entidad"/>
    <n v="37509000000"/>
    <n v="38816198402.340004"/>
    <n v="3"/>
    <s v="Una Bogotá que defiende y fortalece lo público"/>
    <n v="31"/>
    <s v="Fortalecimiento de la función administrativa y desarrollo institucional"/>
    <n v="611"/>
    <s v="Fortalecimiento institucional"/>
    <n v="2699251000"/>
    <n v="2793320599.1552601"/>
  </r>
  <r>
    <n v="4"/>
    <s v="Bogotá Humana"/>
    <x v="7"/>
    <n v="201"/>
    <s v="Secretaría Distrital de Salud / Fondo Financiero Distrital de Salud"/>
    <n v="2"/>
    <s v="Establecimientos públicos"/>
    <n v="91"/>
    <s v="Sector Salud"/>
    <s v="Informacion validada por la entidad"/>
    <n v="1939977935000"/>
    <n v="2007586670429.0132"/>
    <n v="1"/>
    <s v="Una ciudad que supera la segregación y la discriminación: el ser humano en el centro de las preocupaciones del desarrollo"/>
    <n v="2"/>
    <s v="Territorios saludables y red de salud para la vida desde la diversidad"/>
    <n v="869"/>
    <s v="Salud para el buen vivir"/>
    <n v="291965943000"/>
    <n v="302141032024.69519"/>
  </r>
  <r>
    <n v="4"/>
    <s v="Bogotá Humana"/>
    <x v="7"/>
    <n v="201"/>
    <s v="Secretaría Distrital de Salud / Fondo Financiero Distrital de Salud"/>
    <n v="2"/>
    <s v="Establecimientos públicos"/>
    <n v="91"/>
    <s v="Sector Salud"/>
    <s v="Informacion validada por la entidad"/>
    <n v="1939977935000"/>
    <n v="2007586670429.0132"/>
    <n v="1"/>
    <s v="Una ciudad que supera la segregación y la discriminación: el ser humano en el centro de las preocupaciones del desarrollo"/>
    <n v="2"/>
    <s v="Territorios saludables y red de salud para la vida desde la diversidad"/>
    <n v="872"/>
    <s v="Conocimiento para la salud"/>
    <n v="100000000"/>
    <n v="103485026"/>
  </r>
  <r>
    <n v="4"/>
    <s v="Bogotá Humana"/>
    <x v="7"/>
    <n v="201"/>
    <s v="Secretaría Distrital de Salud / Fondo Financiero Distrital de Salud"/>
    <n v="2"/>
    <s v="Establecimientos públicos"/>
    <n v="91"/>
    <s v="Sector Salud"/>
    <s v="Informacion validada por la entidad"/>
    <n v="1939977935000"/>
    <n v="2007586670429.0132"/>
    <n v="1"/>
    <s v="Una ciudad que supera la segregación y la discriminación: el ser humano en el centro de las preocupaciones del desarrollo"/>
    <n v="2"/>
    <s v="Territorios saludables y red de salud para la vida desde la diversidad"/>
    <n v="874"/>
    <s v="Acceso universal y efectivo a la salud"/>
    <n v="1126221146000"/>
    <n v="1165470245755.5979"/>
  </r>
  <r>
    <n v="4"/>
    <s v="Bogotá Humana"/>
    <x v="7"/>
    <n v="201"/>
    <s v="Secretaría Distrital de Salud / Fondo Financiero Distrital de Salud"/>
    <n v="2"/>
    <s v="Establecimientos públicos"/>
    <n v="91"/>
    <s v="Sector Salud"/>
    <s v="Informacion validada por la entidad"/>
    <n v="1939977935000"/>
    <n v="2007586670429.0132"/>
    <n v="1"/>
    <s v="Una ciudad que supera la segregación y la discriminación: el ser humano en el centro de las preocupaciones del desarrollo"/>
    <n v="2"/>
    <s v="Territorios saludables y red de salud para la vida desde la diversidad"/>
    <n v="875"/>
    <s v="Atención a la población pobre no asegurada"/>
    <n v="196298403000"/>
    <n v="203139453382.1348"/>
  </r>
  <r>
    <n v="4"/>
    <s v="Bogotá Humana"/>
    <x v="7"/>
    <n v="201"/>
    <s v="Secretaría Distrital de Salud / Fondo Financiero Distrital de Salud"/>
    <n v="2"/>
    <s v="Establecimientos públicos"/>
    <n v="91"/>
    <s v="Sector Salud"/>
    <s v="Informacion validada por la entidad"/>
    <n v="1939977935000"/>
    <n v="2007586670429.0132"/>
    <n v="1"/>
    <s v="Una ciudad que supera la segregación y la discriminación: el ser humano en el centro de las preocupaciones del desarrollo"/>
    <n v="2"/>
    <s v="Territorios saludables y red de salud para la vida desde la diversidad"/>
    <n v="876"/>
    <s v="Redes para la salud y la vida"/>
    <n v="96813495000"/>
    <n v="100187470472.2587"/>
  </r>
  <r>
    <n v="4"/>
    <s v="Bogotá Humana"/>
    <x v="7"/>
    <n v="201"/>
    <s v="Secretaría Distrital de Salud / Fondo Financiero Distrital de Salud"/>
    <n v="2"/>
    <s v="Establecimientos públicos"/>
    <n v="91"/>
    <s v="Sector Salud"/>
    <s v="Informacion validada por la entidad"/>
    <n v="1939977935000"/>
    <n v="2007586670429.0132"/>
    <n v="1"/>
    <s v="Una ciudad que supera la segregación y la discriminación: el ser humano en el centro de las preocupaciones del desarrollo"/>
    <n v="2"/>
    <s v="Territorios saludables y red de salud para la vida desde la diversidad"/>
    <n v="877"/>
    <s v="Calidad de los servicios de salud en Bogotá D. C."/>
    <n v="6800000000"/>
    <n v="7036981768"/>
  </r>
  <r>
    <n v="4"/>
    <s v="Bogotá Humana"/>
    <x v="7"/>
    <n v="201"/>
    <s v="Secretaría Distrital de Salud / Fondo Financiero Distrital de Salud"/>
    <n v="2"/>
    <s v="Establecimientos públicos"/>
    <n v="91"/>
    <s v="Sector Salud"/>
    <s v="Informacion validada por la entidad"/>
    <n v="1939977935000"/>
    <n v="2007586670429.0132"/>
    <n v="1"/>
    <s v="Una ciudad que supera la segregación y la discriminación: el ser humano en el centro de las preocupaciones del desarrollo"/>
    <n v="2"/>
    <s v="Territorios saludables y red de salud para la vida desde la diversidad"/>
    <n v="878"/>
    <s v="Hospital San Juan de Dios"/>
    <n v="171006000"/>
    <n v="176965603.56156"/>
  </r>
  <r>
    <n v="4"/>
    <s v="Bogotá Humana"/>
    <x v="7"/>
    <n v="201"/>
    <s v="Secretaría Distrital de Salud / Fondo Financiero Distrital de Salud"/>
    <n v="2"/>
    <s v="Establecimientos públicos"/>
    <n v="91"/>
    <s v="Sector Salud"/>
    <s v="Informacion validada por la entidad"/>
    <n v="1939977935000"/>
    <n v="2007586670429.0132"/>
    <n v="1"/>
    <s v="Una ciudad que supera la segregación y la discriminación: el ser humano en el centro de las preocupaciones del desarrollo"/>
    <n v="2"/>
    <s v="Territorios saludables y red de salud para la vida desde la diversidad"/>
    <n v="879"/>
    <s v="Ciudad Salud"/>
    <n v="69869000"/>
    <n v="72303952.815940008"/>
  </r>
  <r>
    <n v="4"/>
    <s v="Bogotá Humana"/>
    <x v="7"/>
    <n v="201"/>
    <s v="Secretaría Distrital de Salud / Fondo Financiero Distrital de Salud"/>
    <n v="2"/>
    <s v="Establecimientos públicos"/>
    <n v="91"/>
    <s v="Sector Salud"/>
    <s v="Informacion validada por la entidad"/>
    <n v="1939977935000"/>
    <n v="2007586670429.0132"/>
    <n v="1"/>
    <s v="Una ciudad que supera la segregación y la discriminación: el ser humano en el centro de las preocupaciones del desarrollo"/>
    <n v="2"/>
    <s v="Territorios saludables y red de salud para la vida desde la diversidad"/>
    <n v="880"/>
    <s v="Modernización e infraestructura de salud"/>
    <n v="131385780000"/>
    <n v="135964608593.3028"/>
  </r>
  <r>
    <n v="4"/>
    <s v="Bogotá Humana"/>
    <x v="7"/>
    <n v="201"/>
    <s v="Secretaría Distrital de Salud / Fondo Financiero Distrital de Salud"/>
    <n v="2"/>
    <s v="Establecimientos públicos"/>
    <n v="91"/>
    <s v="Sector Salud"/>
    <s v="Informacion validada por la entidad"/>
    <n v="1939977935000"/>
    <n v="2007586670429.0132"/>
    <n v="1"/>
    <s v="Una ciudad que supera la segregación y la discriminación: el ser humano en el centro de las preocupaciones del desarrollo"/>
    <n v="2"/>
    <s v="Territorios saludables y red de salud para la vida desde la diversidad"/>
    <n v="881"/>
    <s v="Ampliación y mejoramiento de la atención prehospitalaria"/>
    <n v="20415000000"/>
    <n v="21126468057.900002"/>
  </r>
  <r>
    <n v="4"/>
    <s v="Bogotá Humana"/>
    <x v="7"/>
    <n v="201"/>
    <s v="Secretaría Distrital de Salud / Fondo Financiero Distrital de Salud"/>
    <n v="2"/>
    <s v="Establecimientos públicos"/>
    <n v="91"/>
    <s v="Sector Salud"/>
    <s v="Informacion validada por la entidad"/>
    <n v="1939977935000"/>
    <n v="2007586670429.0132"/>
    <n v="1"/>
    <s v="Una ciudad que supera la segregación y la discriminación: el ser humano en el centro de las preocupaciones del desarrollo"/>
    <n v="2"/>
    <s v="Territorios saludables y red de salud para la vida desde la diversidad"/>
    <n v="882"/>
    <s v="Centro Distrital de ciencia biotecnología e innovación para la vida y la salud humana"/>
    <n v="7545700000"/>
    <n v="7808669606.882"/>
  </r>
  <r>
    <n v="4"/>
    <s v="Bogotá Humana"/>
    <x v="7"/>
    <n v="201"/>
    <s v="Secretaría Distrital de Salud / Fondo Financiero Distrital de Salud"/>
    <n v="2"/>
    <s v="Establecimientos públicos"/>
    <n v="91"/>
    <s v="Sector Salud"/>
    <s v="Informacion validada por la entidad"/>
    <n v="1939977935000"/>
    <n v="2007586670429.0132"/>
    <n v="1"/>
    <s v="Una ciudad que supera la segregación y la discriminación: el ser humano en el centro de las preocupaciones del desarrollo"/>
    <n v="2"/>
    <s v="Territorios saludables y red de salud para la vida desde la diversidad"/>
    <n v="883"/>
    <s v="Salud en línea"/>
    <n v="6297271000"/>
    <n v="6516732531.64046"/>
  </r>
  <r>
    <n v="4"/>
    <s v="Bogotá Humana"/>
    <x v="7"/>
    <n v="201"/>
    <s v="Secretaría Distrital de Salud / Fondo Financiero Distrital de Salud"/>
    <n v="2"/>
    <s v="Establecimientos públicos"/>
    <n v="91"/>
    <s v="Sector Salud"/>
    <s v="Informacion validada por la entidad"/>
    <n v="1939977935000"/>
    <n v="2007586670429.0132"/>
    <n v="1"/>
    <s v="Una ciudad que supera la segregación y la discriminación: el ser humano en el centro de las preocupaciones del desarrollo"/>
    <n v="2"/>
    <s v="Territorios saludables y red de salud para la vida desde la diversidad"/>
    <n v="948"/>
    <s v="Divulgación y promoción de proyectos, programas y acciones de interés público en salud"/>
    <n v="100000000"/>
    <n v="103485026"/>
  </r>
  <r>
    <n v="4"/>
    <s v="Bogotá Humana"/>
    <x v="7"/>
    <n v="201"/>
    <s v="Secretaría Distrital de Salud / Fondo Financiero Distrital de Salud"/>
    <n v="2"/>
    <s v="Establecimientos públicos"/>
    <n v="91"/>
    <s v="Sector Salud"/>
    <s v="Informacion validada por la entidad"/>
    <n v="1939977935000"/>
    <n v="2007586670429.0132"/>
    <n v="1"/>
    <s v="Una ciudad que supera la segregación y la discriminación: el ser humano en el centro de las preocupaciones del desarrollo"/>
    <n v="13"/>
    <s v="Trabajo decente y digno"/>
    <n v="884"/>
    <s v="Trabajo digno y decente para los trabajadores de salud"/>
    <n v="500000000"/>
    <n v="517425130"/>
  </r>
  <r>
    <n v="4"/>
    <s v="Bogotá Humana"/>
    <x v="7"/>
    <n v="201"/>
    <s v="Secretaría Distrital de Salud / Fondo Financiero Distrital de Salud"/>
    <n v="2"/>
    <s v="Establecimientos públicos"/>
    <n v="91"/>
    <s v="Sector Salud"/>
    <s v="Informacion validada por la entidad"/>
    <n v="1939977935000"/>
    <n v="2007586670429.0132"/>
    <n v="2"/>
    <s v="Un territorio que enfrenta el cambio climático y se ordena alrededor del agua"/>
    <n v="22"/>
    <s v="Bogotá Humana ambientalmente saludable"/>
    <n v="885"/>
    <s v="Salud ambiental"/>
    <n v="45921464000"/>
    <n v="47521838959.980644"/>
  </r>
  <r>
    <n v="4"/>
    <s v="Bogotá Humana"/>
    <x v="7"/>
    <n v="201"/>
    <s v="Secretaría Distrital de Salud / Fondo Financiero Distrital de Salud"/>
    <n v="2"/>
    <s v="Establecimientos públicos"/>
    <n v="91"/>
    <s v="Sector Salud"/>
    <s v="Informacion validada por la entidad"/>
    <n v="1939977935000"/>
    <n v="2007586670429.0132"/>
    <n v="3"/>
    <s v="Una Bogotá que defiende y fortalece lo público"/>
    <n v="26"/>
    <s v="Transparencia, probidad, lucha contra la corrupción y control social efectivo e incluyente"/>
    <n v="946"/>
    <s v="Transparencia, probidad y lucha contra la corrupción en salud en Bogotá, D.C."/>
    <n v="100000000"/>
    <n v="103485026"/>
  </r>
  <r>
    <n v="4"/>
    <s v="Bogotá Humana"/>
    <x v="7"/>
    <n v="201"/>
    <s v="Secretaría Distrital de Salud / Fondo Financiero Distrital de Salud"/>
    <n v="2"/>
    <s v="Establecimientos públicos"/>
    <n v="91"/>
    <s v="Sector Salud"/>
    <s v="Informacion validada por la entidad"/>
    <n v="1939977935000"/>
    <n v="2007586670429.0132"/>
    <n v="3"/>
    <s v="Una Bogotá que defiende y fortalece lo público"/>
    <n v="30"/>
    <s v="Bogotá decide y protege el derecho fundamental a la salud pública"/>
    <n v="886"/>
    <s v="Fortalecimiento de la gestión y planeación para la salud"/>
    <n v="5000000000"/>
    <n v="5174251300"/>
  </r>
  <r>
    <n v="4"/>
    <s v="Bogotá Humana"/>
    <x v="7"/>
    <n v="201"/>
    <s v="Secretaría Distrital de Salud / Fondo Financiero Distrital de Salud"/>
    <n v="2"/>
    <s v="Establecimientos públicos"/>
    <n v="91"/>
    <s v="Sector Salud"/>
    <s v="Informacion validada por la entidad"/>
    <n v="1939977935000"/>
    <n v="2007586670429.0132"/>
    <n v="3"/>
    <s v="Una Bogotá que defiende y fortalece lo público"/>
    <n v="30"/>
    <s v="Bogotá decide y protege el derecho fundamental a la salud pública"/>
    <n v="887"/>
    <s v="Bogotá decide en salud"/>
    <n v="4272858000"/>
    <n v="4421768212.2430801"/>
  </r>
  <r>
    <n v="4"/>
    <s v="Bogotá Humana"/>
    <x v="7"/>
    <n v="203"/>
    <s v="Instituto Distrital de Gestión de Riesgos y Cambio Climático"/>
    <n v="2"/>
    <s v="Establecimientos públicos"/>
    <n v="94"/>
    <s v="Sector Ambiente"/>
    <s v="Informacion validada por la entidad"/>
    <n v="14001976000"/>
    <n v="14489948504.11376"/>
    <n v="2"/>
    <s v="Un territorio que enfrenta el cambio climático y se ordena alrededor del agua"/>
    <n v="20"/>
    <s v="Gestión integral de riesgos"/>
    <n v="729"/>
    <s v="Generación y actualización del conocimiento en el marco de la gestión del riesgo"/>
    <n v="1280689000"/>
    <n v="1325321344.6291401"/>
  </r>
  <r>
    <n v="4"/>
    <s v="Bogotá Humana"/>
    <x v="7"/>
    <n v="203"/>
    <s v="Instituto Distrital de Gestión de Riesgos y Cambio Climático"/>
    <n v="2"/>
    <s v="Establecimientos públicos"/>
    <n v="94"/>
    <s v="Sector Ambiente"/>
    <s v="Informacion validada por la entidad"/>
    <n v="14001976000"/>
    <n v="14489948504.11376"/>
    <n v="2"/>
    <s v="Un territorio que enfrenta el cambio climático y se ordena alrededor del agua"/>
    <n v="20"/>
    <s v="Gestión integral de riesgos"/>
    <n v="780"/>
    <s v="Mitigación y manejo de zonas de alto riesgo para su recuperación e integración al espacio urbano y rural"/>
    <n v="1088016000"/>
    <n v="1125933640.4841599"/>
  </r>
  <r>
    <n v="4"/>
    <s v="Bogotá Humana"/>
    <x v="7"/>
    <n v="203"/>
    <s v="Instituto Distrital de Gestión de Riesgos y Cambio Climático"/>
    <n v="2"/>
    <s v="Establecimientos públicos"/>
    <n v="94"/>
    <s v="Sector Ambiente"/>
    <s v="Informacion validada por la entidad"/>
    <n v="14001976000"/>
    <n v="14489948504.11376"/>
    <n v="2"/>
    <s v="Un territorio que enfrenta el cambio climático y se ordena alrededor del agua"/>
    <n v="20"/>
    <s v="Gestión integral de riesgos"/>
    <n v="785"/>
    <s v="Optimización de la capacidad del Sistema distrital de gestión del riesgo en el manejo de emergencias y desastres"/>
    <n v="1514050000"/>
    <n v="1566815036.1530001"/>
  </r>
  <r>
    <n v="4"/>
    <s v="Bogotá Humana"/>
    <x v="7"/>
    <n v="203"/>
    <s v="Instituto Distrital de Gestión de Riesgos y Cambio Climático"/>
    <n v="2"/>
    <s v="Establecimientos públicos"/>
    <n v="94"/>
    <s v="Sector Ambiente"/>
    <s v="Informacion validada por la entidad"/>
    <n v="14001976000"/>
    <n v="14489948504.11376"/>
    <n v="2"/>
    <s v="Un territorio que enfrenta el cambio climático y se ordena alrededor del agua"/>
    <n v="20"/>
    <s v="Gestión integral de riesgos"/>
    <n v="788"/>
    <s v="Reducción y manejo integral del riesgo de familias localizadas en zonas de alto riesgo no mitigable"/>
    <n v="438000000"/>
    <n v="453264413.88"/>
  </r>
  <r>
    <n v="4"/>
    <s v="Bogotá Humana"/>
    <x v="7"/>
    <n v="203"/>
    <s v="Instituto Distrital de Gestión de Riesgos y Cambio Climático"/>
    <n v="2"/>
    <s v="Establecimientos públicos"/>
    <n v="94"/>
    <s v="Sector Ambiente"/>
    <s v="Informacion validada por la entidad"/>
    <n v="14001976000"/>
    <n v="14489948504.11376"/>
    <n v="2"/>
    <s v="Un territorio que enfrenta el cambio climático y se ordena alrededor del agua"/>
    <n v="20"/>
    <s v="Gestión integral de riesgos"/>
    <n v="789"/>
    <s v="Fortalecimiento del sistema de información de gestión del riesgo - SIRE para la toma de decisiones del Sistema Distrital de Gestión del Riesgo"/>
    <n v="2115000000"/>
    <n v="2188708299.9000001"/>
  </r>
  <r>
    <n v="4"/>
    <s v="Bogotá Humana"/>
    <x v="7"/>
    <n v="203"/>
    <s v="Instituto Distrital de Gestión de Riesgos y Cambio Climático"/>
    <n v="2"/>
    <s v="Establecimientos públicos"/>
    <n v="94"/>
    <s v="Sector Ambiente"/>
    <s v="Informacion validada por la entidad"/>
    <n v="14001976000"/>
    <n v="14489948504.11376"/>
    <n v="2"/>
    <s v="Un territorio que enfrenta el cambio climático y se ordena alrededor del agua"/>
    <n v="20"/>
    <s v="Gestión integral de riesgos"/>
    <n v="790"/>
    <s v="Fortalecimiento de capacidades sociales, sectoriales y comunitarias para la gestión integral del riesgo"/>
    <n v="2912651000"/>
    <n v="3014157644.6392603"/>
  </r>
  <r>
    <n v="4"/>
    <s v="Bogotá Humana"/>
    <x v="7"/>
    <n v="203"/>
    <s v="Instituto Distrital de Gestión de Riesgos y Cambio Climático"/>
    <n v="2"/>
    <s v="Establecimientos públicos"/>
    <n v="94"/>
    <s v="Sector Ambiente"/>
    <s v="Informacion validada por la entidad"/>
    <n v="14001976000"/>
    <n v="14489948504.11376"/>
    <n v="2"/>
    <s v="Un territorio que enfrenta el cambio climático y se ordena alrededor del agua"/>
    <n v="20"/>
    <s v="Gestión integral de riesgos"/>
    <n v="793"/>
    <s v="Consolidar el sistema distrital de gestión del riesgo"/>
    <n v="650000000"/>
    <n v="672652669"/>
  </r>
  <r>
    <n v="4"/>
    <s v="Bogotá Humana"/>
    <x v="7"/>
    <n v="203"/>
    <s v="Instituto Distrital de Gestión de Riesgos y Cambio Climático"/>
    <n v="2"/>
    <s v="Establecimientos públicos"/>
    <n v="94"/>
    <s v="Sector Ambiente"/>
    <s v="Informacion validada por la entidad"/>
    <n v="14001976000"/>
    <n v="14489948504.11376"/>
    <n v="2"/>
    <s v="Un territorio que enfrenta el cambio climático y se ordena alrededor del agua"/>
    <n v="20"/>
    <s v="Gestión integral de riesgos"/>
    <n v="970"/>
    <s v="Recuperación de suelos de protección por riesgo"/>
    <n v="300000000"/>
    <n v="310455078"/>
  </r>
  <r>
    <n v="4"/>
    <s v="Bogotá Humana"/>
    <x v="7"/>
    <n v="203"/>
    <s v="Instituto Distrital de Gestión de Riesgos y Cambio Climático"/>
    <n v="2"/>
    <s v="Establecimientos públicos"/>
    <n v="94"/>
    <s v="Sector Ambiente"/>
    <s v="Informacion validada por la entidad"/>
    <n v="14001976000"/>
    <n v="14489948504.11376"/>
    <n v="3"/>
    <s v="Una Bogotá que defiende y fortalece lo público"/>
    <n v="31"/>
    <s v="Fortalecimiento de la función administrativa y desarrollo institucional"/>
    <n v="906"/>
    <s v="Fortalecimiento institucional del IDIGER (antes FOPAE) para la gestión del riesgo"/>
    <n v="3703570000"/>
    <n v="3832640377.4282002"/>
  </r>
  <r>
    <n v="4"/>
    <s v="Bogotá Humana"/>
    <x v="7"/>
    <n v="204"/>
    <s v="Instituto de Desarrollo Urbano"/>
    <n v="2"/>
    <s v="Establecimientos públicos"/>
    <n v="95"/>
    <s v="Sector Movilidad"/>
    <s v="Informacion validada por la entidad"/>
    <n v="1092183320000"/>
    <n v="1130246192669.6633"/>
    <n v="2"/>
    <s v="Un territorio que enfrenta el cambio climático y se ordena alrededor del agua"/>
    <n v="19"/>
    <s v="Movilidad Humana"/>
    <n v="543"/>
    <s v="Infraestructura para el Sistema Integrado de Transporte Público"/>
    <n v="44439834000"/>
    <n v="45988573769.256844"/>
  </r>
  <r>
    <n v="4"/>
    <s v="Bogotá Humana"/>
    <x v="7"/>
    <n v="204"/>
    <s v="Instituto de Desarrollo Urbano"/>
    <n v="2"/>
    <s v="Establecimientos públicos"/>
    <n v="95"/>
    <s v="Sector Movilidad"/>
    <s v="Informacion validada por la entidad"/>
    <n v="1092183320000"/>
    <n v="1130246192669.6633"/>
    <n v="2"/>
    <s v="Un territorio que enfrenta el cambio climático y se ordena alrededor del agua"/>
    <n v="19"/>
    <s v="Movilidad Humana"/>
    <n v="809"/>
    <s v="Desarrollo y sostenibilidad de la infraestructura para la movilidad"/>
    <n v="877567805000"/>
    <n v="908151271171.87927"/>
  </r>
  <r>
    <n v="4"/>
    <s v="Bogotá Humana"/>
    <x v="7"/>
    <n v="204"/>
    <s v="Instituto de Desarrollo Urbano"/>
    <n v="2"/>
    <s v="Establecimientos públicos"/>
    <n v="95"/>
    <s v="Sector Movilidad"/>
    <s v="Informacion validada por la entidad"/>
    <n v="1092183320000"/>
    <n v="1130246192669.6633"/>
    <n v="2"/>
    <s v="Un territorio que enfrenta el cambio climático y se ordena alrededor del agua"/>
    <n v="19"/>
    <s v="Movilidad Humana"/>
    <n v="810"/>
    <s v="Desarrollo y conservación del espacio público y la red de ciclo-rutas"/>
    <n v="95681783000"/>
    <n v="99016318014.813583"/>
  </r>
  <r>
    <n v="4"/>
    <s v="Bogotá Humana"/>
    <x v="7"/>
    <n v="204"/>
    <s v="Instituto de Desarrollo Urbano"/>
    <n v="2"/>
    <s v="Establecimientos públicos"/>
    <n v="95"/>
    <s v="Sector Movilidad"/>
    <s v="Informacion validada por la entidad"/>
    <n v="1092183320000"/>
    <n v="1130246192669.6633"/>
    <n v="2"/>
    <s v="Un territorio que enfrenta el cambio climático y se ordena alrededor del agua"/>
    <n v="20"/>
    <s v="Gestión integral de riesgos"/>
    <n v="762"/>
    <s v="Atención integral del riesgo al sistema de movilidad y espacio público frente a la ocurrencia de eventos de emergencia y catastróficos"/>
    <n v="2200000000"/>
    <n v="2276670572"/>
  </r>
  <r>
    <n v="4"/>
    <s v="Bogotá Humana"/>
    <x v="7"/>
    <n v="204"/>
    <s v="Instituto de Desarrollo Urbano"/>
    <n v="2"/>
    <s v="Establecimientos públicos"/>
    <n v="95"/>
    <s v="Sector Movilidad"/>
    <s v="Informacion validada por la entidad"/>
    <n v="1092183320000"/>
    <n v="1130246192669.6633"/>
    <n v="3"/>
    <s v="Una Bogotá que defiende y fortalece lo público"/>
    <n v="26"/>
    <s v="Transparencia, probidad, lucha contra la corrupción y control social efectivo e incluyente"/>
    <n v="955"/>
    <s v="Transparencia, probidad, lucha contra la corrupción y control social efectivo e incluyente en el IDU"/>
    <n v="312000000"/>
    <n v="322873281.12"/>
  </r>
  <r>
    <n v="4"/>
    <s v="Bogotá Humana"/>
    <x v="7"/>
    <n v="204"/>
    <s v="Instituto de Desarrollo Urbano"/>
    <n v="2"/>
    <s v="Establecimientos públicos"/>
    <n v="95"/>
    <s v="Sector Movilidad"/>
    <s v="Informacion validada por la entidad"/>
    <n v="1092183320000"/>
    <n v="1130246192669.6633"/>
    <n v="3"/>
    <s v="Una Bogotá que defiende y fortalece lo público"/>
    <n v="31"/>
    <s v="Fortalecimiento de la función administrativa y desarrollo institucional"/>
    <n v="232"/>
    <s v="Fortalecimiento institucional para el mejoramiento de la gestión del IDU"/>
    <n v="60941898000"/>
    <n v="63065738990.193481"/>
  </r>
  <r>
    <n v="4"/>
    <s v="Bogotá Humana"/>
    <x v="7"/>
    <n v="204"/>
    <s v="Instituto de Desarrollo Urbano"/>
    <n v="2"/>
    <s v="Establecimientos públicos"/>
    <n v="95"/>
    <s v="Sector Movilidad"/>
    <s v="Informacion validada por la entidad"/>
    <n v="1092183320000"/>
    <n v="1130246192669.6633"/>
    <n v="3"/>
    <s v="Una Bogotá que defiende y fortalece lo público"/>
    <n v="32"/>
    <s v="TIC para Gobierno Digital, Ciudad Inteligente y sociedad del conocimiento y del emprendimiento"/>
    <n v="954"/>
    <s v="Fortalecimiento de las tecnologías de la información y las comunicaciones - TIC"/>
    <n v="11040000000"/>
    <n v="11424746870.4"/>
  </r>
  <r>
    <n v="4"/>
    <s v="Bogotá Humana"/>
    <x v="7"/>
    <n v="206"/>
    <s v="Fondo de Prestaciones Económicas, Cesantías y Pensiones"/>
    <n v="2"/>
    <s v="Establecimientos públicos"/>
    <n v="87"/>
    <s v="Sector Hacienda"/>
    <s v="Informacion validada por la entidad"/>
    <n v="5000000000"/>
    <n v="5174251300"/>
    <n v="3"/>
    <s v="Una Bogotá que defiende y fortalece lo público"/>
    <n v="31"/>
    <s v="Fortalecimiento de la función administrativa y desarrollo institucional"/>
    <n v="710"/>
    <s v="Gestión Institucional"/>
    <n v="5000000000"/>
    <n v="5174251300"/>
  </r>
  <r>
    <n v="4"/>
    <s v="Bogotá Humana"/>
    <x v="7"/>
    <n v="208"/>
    <s v="Caja de Vivienda Popular"/>
    <n v="2"/>
    <s v="Establecimientos públicos"/>
    <n v="96"/>
    <s v="Sector Hábitat"/>
    <s v="Informacion validada por la entidad"/>
    <n v="73118000000"/>
    <n v="75666181310.680008"/>
    <n v="1"/>
    <s v="Una ciudad que supera la segregación y la discriminación: el ser humano en el centro de las preocupaciones del desarrollo"/>
    <n v="10"/>
    <s v="Ruralidad humana"/>
    <n v="962"/>
    <s v="Gestión para la construcción y mejoramiento de vivienda rural"/>
    <n v="626992000"/>
    <n v="648842834.21792006"/>
  </r>
  <r>
    <n v="4"/>
    <s v="Bogotá Humana"/>
    <x v="7"/>
    <n v="208"/>
    <s v="Caja de Vivienda Popular"/>
    <n v="2"/>
    <s v="Establecimientos públicos"/>
    <n v="96"/>
    <s v="Sector Hábitat"/>
    <s v="Informacion validada por la entidad"/>
    <n v="73118000000"/>
    <n v="75666181310.680008"/>
    <n v="1"/>
    <s v="Una ciudad que supera la segregación y la discriminación: el ser humano en el centro de las preocupaciones del desarrollo"/>
    <n v="15"/>
    <s v="Vivienda y hábitat humanos"/>
    <n v="208"/>
    <s v="Mejoramiento integral de barrios"/>
    <n v="7793535000"/>
    <n v="8065141721.0691004"/>
  </r>
  <r>
    <n v="4"/>
    <s v="Bogotá Humana"/>
    <x v="7"/>
    <n v="208"/>
    <s v="Caja de Vivienda Popular"/>
    <n v="2"/>
    <s v="Establecimientos públicos"/>
    <n v="96"/>
    <s v="Sector Hábitat"/>
    <s v="Informacion validada por la entidad"/>
    <n v="73118000000"/>
    <n v="75666181310.680008"/>
    <n v="1"/>
    <s v="Una ciudad que supera la segregación y la discriminación: el ser humano en el centro de las preocupaciones del desarrollo"/>
    <n v="15"/>
    <s v="Vivienda y hábitat humanos"/>
    <n v="471"/>
    <s v="Titulación de predios"/>
    <n v="3323132000"/>
    <n v="3438944014.2143202"/>
  </r>
  <r>
    <n v="4"/>
    <s v="Bogotá Humana"/>
    <x v="7"/>
    <n v="208"/>
    <s v="Caja de Vivienda Popular"/>
    <n v="2"/>
    <s v="Establecimientos públicos"/>
    <n v="96"/>
    <s v="Sector Hábitat"/>
    <s v="Informacion validada por la entidad"/>
    <n v="73118000000"/>
    <n v="75666181310.680008"/>
    <n v="1"/>
    <s v="Una ciudad que supera la segregación y la discriminación: el ser humano en el centro de las preocupaciones del desarrollo"/>
    <n v="15"/>
    <s v="Vivienda y hábitat humanos"/>
    <n v="691"/>
    <s v="Desarrollo de proyectos de vivienda de interés prioritario"/>
    <n v="2853512000"/>
    <n v="2952957635.1131201"/>
  </r>
  <r>
    <n v="4"/>
    <s v="Bogotá Humana"/>
    <x v="7"/>
    <n v="208"/>
    <s v="Caja de Vivienda Popular"/>
    <n v="2"/>
    <s v="Establecimientos públicos"/>
    <n v="96"/>
    <s v="Sector Hábitat"/>
    <s v="Informacion validada por la entidad"/>
    <n v="73118000000"/>
    <n v="75666181310.680008"/>
    <n v="1"/>
    <s v="Una ciudad que supera la segregación y la discriminación: el ser humano en el centro de las preocupaciones del desarrollo"/>
    <n v="15"/>
    <s v="Vivienda y hábitat humanos"/>
    <n v="7328"/>
    <s v="Mejoramiento de vivienda en sus condiciones físicas"/>
    <n v="4103563000"/>
    <n v="4246573237.4763799"/>
  </r>
  <r>
    <n v="4"/>
    <s v="Bogotá Humana"/>
    <x v="7"/>
    <n v="208"/>
    <s v="Caja de Vivienda Popular"/>
    <n v="2"/>
    <s v="Establecimientos públicos"/>
    <n v="96"/>
    <s v="Sector Hábitat"/>
    <s v="Informacion validada por la entidad"/>
    <n v="73118000000"/>
    <n v="75666181310.680008"/>
    <n v="2"/>
    <s v="Un territorio que enfrenta el cambio climático y se ordena alrededor del agua"/>
    <n v="20"/>
    <s v="Gestión integral de riesgos"/>
    <n v="3075"/>
    <s v="Reasentamiento de hogares localizados en zonas de alto riesgo no mitigable"/>
    <n v="48446151000"/>
    <n v="50134511958.349258"/>
  </r>
  <r>
    <n v="4"/>
    <s v="Bogotá Humana"/>
    <x v="7"/>
    <n v="208"/>
    <s v="Caja de Vivienda Popular"/>
    <n v="2"/>
    <s v="Establecimientos públicos"/>
    <n v="96"/>
    <s v="Sector Hábitat"/>
    <s v="Informacion validada por la entidad"/>
    <n v="73118000000"/>
    <n v="75666181310.680008"/>
    <n v="3"/>
    <s v="Una Bogotá que defiende y fortalece lo público"/>
    <n v="26"/>
    <s v="Transparencia, probidad, lucha contra la corrupción y control social efectivo e incluyente"/>
    <n v="943"/>
    <s v="Fortalecimiento institucional para la transparencia, participación ciudadana, control y responsabilidad social y anticorrupción"/>
    <n v="193080000"/>
    <n v="199808888.2008"/>
  </r>
  <r>
    <n v="4"/>
    <s v="Bogotá Humana"/>
    <x v="7"/>
    <n v="208"/>
    <s v="Caja de Vivienda Popular"/>
    <n v="2"/>
    <s v="Establecimientos públicos"/>
    <n v="96"/>
    <s v="Sector Hábitat"/>
    <s v="Informacion validada por la entidad"/>
    <n v="73118000000"/>
    <n v="75666181310.680008"/>
    <n v="3"/>
    <s v="Una Bogotá que defiende y fortalece lo público"/>
    <n v="31"/>
    <s v="Fortalecimiento de la función administrativa y desarrollo institucional"/>
    <n v="404"/>
    <s v="Fortalecimiento institucional para aumentar la eficiencia de la gestión"/>
    <n v="5778035000"/>
    <n v="5979401022.0390997"/>
  </r>
  <r>
    <n v="4"/>
    <s v="Bogotá Humana"/>
    <x v="7"/>
    <n v="211"/>
    <s v="Instituto Distrital de Recreación y Deporte"/>
    <n v="2"/>
    <s v="Establecimientos públicos"/>
    <n v="93"/>
    <s v="Sector Cultura, recreación y deporte"/>
    <s v="Informacion validada por la entidad"/>
    <n v="266225150000"/>
    <n v="275503165696.039"/>
    <n v="1"/>
    <s v="Una ciudad que supera la segregación y la discriminación: el ser humano en el centro de las preocupaciones del desarrollo"/>
    <n v="3"/>
    <s v="Construcción de saberes. Educación incluyente, diversa y de calidad para disfrutar y aprender"/>
    <n v="928"/>
    <s v="Jornada escolar 40 horas semanales"/>
    <n v="32221069000"/>
    <n v="33343981632.127941"/>
  </r>
  <r>
    <n v="4"/>
    <s v="Bogotá Humana"/>
    <x v="7"/>
    <n v="211"/>
    <s v="Instituto Distrital de Recreación y Deporte"/>
    <n v="2"/>
    <s v="Establecimientos públicos"/>
    <n v="93"/>
    <s v="Sector Cultura, recreación y deporte"/>
    <s v="Informacion validada por la entidad"/>
    <n v="266225150000"/>
    <n v="275503165696.039"/>
    <n v="1"/>
    <s v="Una ciudad que supera la segregación y la discriminación: el ser humano en el centro de las preocupaciones del desarrollo"/>
    <n v="5"/>
    <s v="Lucha contra distintos tipos de discriminación y violencias por condición, situación, identidad, diferencia, diversidad o etapa del ciclo vital"/>
    <n v="847"/>
    <s v="Tiempo libre Tiempo activo"/>
    <n v="4028795000"/>
    <n v="4169199553.2367001"/>
  </r>
  <r>
    <n v="4"/>
    <s v="Bogotá Humana"/>
    <x v="7"/>
    <n v="211"/>
    <s v="Instituto Distrital de Recreación y Deporte"/>
    <n v="2"/>
    <s v="Establecimientos públicos"/>
    <n v="93"/>
    <s v="Sector Cultura, recreación y deporte"/>
    <s v="Informacion validada por la entidad"/>
    <n v="266225150000"/>
    <n v="275503165696.039"/>
    <n v="1"/>
    <s v="Una ciudad que supera la segregación y la discriminación: el ser humano en el centro de las preocupaciones del desarrollo"/>
    <n v="8"/>
    <s v="Ejercicio de las libertades culturales y deportivas"/>
    <n v="708"/>
    <s v="Construcción y adecuación de parques y escenarios para la inclusión"/>
    <n v="126331508000"/>
    <n v="130734193899.99208"/>
  </r>
  <r>
    <n v="4"/>
    <s v="Bogotá Humana"/>
    <x v="7"/>
    <n v="211"/>
    <s v="Instituto Distrital de Recreación y Deporte"/>
    <n v="2"/>
    <s v="Establecimientos públicos"/>
    <n v="93"/>
    <s v="Sector Cultura, recreación y deporte"/>
    <s v="Informacion validada por la entidad"/>
    <n v="266225150000"/>
    <n v="275503165696.039"/>
    <n v="1"/>
    <s v="Una ciudad que supera la segregación y la discriminación: el ser humano en el centro de las preocupaciones del desarrollo"/>
    <n v="8"/>
    <s v="Ejercicio de las libertades culturales y deportivas"/>
    <n v="814"/>
    <s v="Bogotá ParticipActiva"/>
    <n v="4290012000"/>
    <n v="4439520033.6031199"/>
  </r>
  <r>
    <n v="4"/>
    <s v="Bogotá Humana"/>
    <x v="7"/>
    <n v="211"/>
    <s v="Instituto Distrital de Recreación y Deporte"/>
    <n v="2"/>
    <s v="Establecimientos públicos"/>
    <n v="93"/>
    <s v="Sector Cultura, recreación y deporte"/>
    <s v="Informacion validada por la entidad"/>
    <n v="266225150000"/>
    <n v="275503165696.039"/>
    <n v="1"/>
    <s v="Una ciudad que supera la segregación y la discriminación: el ser humano en el centro de las preocupaciones del desarrollo"/>
    <n v="8"/>
    <s v="Ejercicio de las libertades culturales y deportivas"/>
    <n v="816"/>
    <s v="Bogotá forjador de campeones"/>
    <n v="13210171000"/>
    <n v="13670548893.994461"/>
  </r>
  <r>
    <n v="4"/>
    <s v="Bogotá Humana"/>
    <x v="7"/>
    <n v="211"/>
    <s v="Instituto Distrital de Recreación y Deporte"/>
    <n v="2"/>
    <s v="Establecimientos públicos"/>
    <n v="93"/>
    <s v="Sector Cultura, recreación y deporte"/>
    <s v="Informacion validada por la entidad"/>
    <n v="266225150000"/>
    <n v="275503165696.039"/>
    <n v="1"/>
    <s v="Una ciudad que supera la segregación y la discriminación: el ser humano en el centro de las preocupaciones del desarrollo"/>
    <n v="8"/>
    <s v="Ejercicio de las libertades culturales y deportivas"/>
    <n v="842"/>
    <s v="Parques inclusivos: física, social , económica y ambientalmente"/>
    <n v="55326595000"/>
    <n v="57254741220.664703"/>
  </r>
  <r>
    <n v="4"/>
    <s v="Bogotá Humana"/>
    <x v="7"/>
    <n v="211"/>
    <s v="Instituto Distrital de Recreación y Deporte"/>
    <n v="2"/>
    <s v="Establecimientos públicos"/>
    <n v="93"/>
    <s v="Sector Cultura, recreación y deporte"/>
    <s v="Informacion validada por la entidad"/>
    <n v="266225150000"/>
    <n v="275503165696.039"/>
    <n v="1"/>
    <s v="Una ciudad que supera la segregación y la discriminación: el ser humano en el centro de las preocupaciones del desarrollo"/>
    <n v="8"/>
    <s v="Ejercicio de las libertades culturales y deportivas"/>
    <n v="846"/>
    <s v="Acciones metropolitanas para la convivencia"/>
    <n v="8541000000"/>
    <n v="8838656070.6599998"/>
  </r>
  <r>
    <n v="4"/>
    <s v="Bogotá Humana"/>
    <x v="7"/>
    <n v="211"/>
    <s v="Instituto Distrital de Recreación y Deporte"/>
    <n v="2"/>
    <s v="Establecimientos públicos"/>
    <n v="93"/>
    <s v="Sector Cultura, recreación y deporte"/>
    <s v="Informacion validada por la entidad"/>
    <n v="266225150000"/>
    <n v="275503165696.039"/>
    <n v="1"/>
    <s v="Una ciudad que supera la segregación y la discriminación: el ser humano en el centro de las preocupaciones del desarrollo"/>
    <n v="8"/>
    <s v="Ejercicio de las libertades culturales y deportivas"/>
    <n v="862"/>
    <s v="Bogotá es mi parche"/>
    <n v="100000000"/>
    <n v="103485026"/>
  </r>
  <r>
    <n v="4"/>
    <s v="Bogotá Humana"/>
    <x v="7"/>
    <n v="211"/>
    <s v="Instituto Distrital de Recreación y Deporte"/>
    <n v="2"/>
    <s v="Establecimientos públicos"/>
    <n v="93"/>
    <s v="Sector Cultura, recreación y deporte"/>
    <s v="Informacion validada por la entidad"/>
    <n v="266225150000"/>
    <n v="275503165696.039"/>
    <n v="1"/>
    <s v="Una ciudad que supera la segregación y la discriminación: el ser humano en el centro de las preocupaciones del desarrollo"/>
    <n v="8"/>
    <s v="Ejercicio de las libertades culturales y deportivas"/>
    <n v="867"/>
    <s v="Corredores vitales"/>
    <n v="100000000"/>
    <n v="103485026"/>
  </r>
  <r>
    <n v="4"/>
    <s v="Bogotá Humana"/>
    <x v="7"/>
    <n v="211"/>
    <s v="Instituto Distrital de Recreación y Deporte"/>
    <n v="2"/>
    <s v="Establecimientos públicos"/>
    <n v="93"/>
    <s v="Sector Cultura, recreación y deporte"/>
    <s v="Informacion validada por la entidad"/>
    <n v="266225150000"/>
    <n v="275503165696.039"/>
    <n v="2"/>
    <s v="Un territorio que enfrenta el cambio climático y se ordena alrededor del agua"/>
    <n v="19"/>
    <s v="Movilidad Humana"/>
    <n v="845"/>
    <s v="Pedalea por Bogotá"/>
    <n v="1221000000"/>
    <n v="1263552167.46"/>
  </r>
  <r>
    <n v="4"/>
    <s v="Bogotá Humana"/>
    <x v="7"/>
    <n v="211"/>
    <s v="Instituto Distrital de Recreación y Deporte"/>
    <n v="2"/>
    <s v="Establecimientos públicos"/>
    <n v="93"/>
    <s v="Sector Cultura, recreación y deporte"/>
    <s v="Informacion validada por la entidad"/>
    <n v="266225150000"/>
    <n v="275503165696.039"/>
    <n v="3"/>
    <s v="Una Bogotá que defiende y fortalece lo público"/>
    <n v="26"/>
    <s v="Transparencia, probidad, lucha contra la corrupción y control social efectivo e incluyente"/>
    <n v="949"/>
    <s v="Probidad y transparencia en el IDRD"/>
    <n v="20000000"/>
    <n v="20697005.199999999"/>
  </r>
  <r>
    <n v="4"/>
    <s v="Bogotá Humana"/>
    <x v="7"/>
    <n v="211"/>
    <s v="Instituto Distrital de Recreación y Deporte"/>
    <n v="2"/>
    <s v="Establecimientos públicos"/>
    <n v="93"/>
    <s v="Sector Cultura, recreación y deporte"/>
    <s v="Informacion validada por la entidad"/>
    <n v="266225150000"/>
    <n v="275503165696.039"/>
    <n v="3"/>
    <s v="Una Bogotá que defiende y fortalece lo público"/>
    <n v="31"/>
    <s v="Fortalecimiento de la función administrativa y desarrollo institucional"/>
    <n v="818"/>
    <s v="Fortalecimiento Institucional"/>
    <n v="20835000000"/>
    <n v="21561105167.100002"/>
  </r>
  <r>
    <n v="4"/>
    <s v="Bogotá Humana"/>
    <x v="7"/>
    <n v="213"/>
    <s v="Instituto Distrital del Patrimonio Cultural"/>
    <n v="2"/>
    <s v="Establecimientos públicos"/>
    <n v="93"/>
    <s v="Sector Cultura, recreación y deporte"/>
    <s v="Informacion validada por la entidad"/>
    <n v="17336099000"/>
    <n v="17940266557.53574"/>
    <n v="1"/>
    <s v="Una ciudad que supera la segregación y la discriminación: el ser humano en el centro de las preocupaciones del desarrollo"/>
    <n v="3"/>
    <s v="Construcción de saberes. Educación incluyente, diversa y de calidad para disfrutar y aprender"/>
    <n v="911"/>
    <s v="Jornada educativa única para la excelencia académica y la formación integral"/>
    <n v="700000000"/>
    <n v="724395182"/>
  </r>
  <r>
    <n v="4"/>
    <s v="Bogotá Humana"/>
    <x v="7"/>
    <n v="213"/>
    <s v="Instituto Distrital del Patrimonio Cultural"/>
    <n v="2"/>
    <s v="Establecimientos públicos"/>
    <n v="93"/>
    <s v="Sector Cultura, recreación y deporte"/>
    <s v="Informacion validada por la entidad"/>
    <n v="17336099000"/>
    <n v="17940266557.53574"/>
    <n v="1"/>
    <s v="Una ciudad que supera la segregación y la discriminación: el ser humano en el centro de las preocupaciones del desarrollo"/>
    <n v="5"/>
    <s v="Lucha contra distintos tipos de discriminación y violencias por condición, situación, identidad, diferencia, diversidad o etapa del ciclo vital"/>
    <n v="439"/>
    <s v="Memoria histórica y patrimonio cultural"/>
    <n v="75000000"/>
    <n v="77613769.5"/>
  </r>
  <r>
    <n v="4"/>
    <s v="Bogotá Humana"/>
    <x v="7"/>
    <n v="213"/>
    <s v="Instituto Distrital del Patrimonio Cultural"/>
    <n v="2"/>
    <s v="Establecimientos públicos"/>
    <n v="93"/>
    <s v="Sector Cultura, recreación y deporte"/>
    <s v="Informacion validada por la entidad"/>
    <n v="17336099000"/>
    <n v="17940266557.53574"/>
    <n v="1"/>
    <s v="Una ciudad que supera la segregación y la discriminación: el ser humano en el centro de las preocupaciones del desarrollo"/>
    <n v="8"/>
    <s v="Ejercicio de las libertades culturales y deportivas"/>
    <n v="498"/>
    <s v="Gestión e intervención del patrimonio cultural material del Distrito Capital"/>
    <n v="1963422000"/>
    <n v="2031847767.1897202"/>
  </r>
  <r>
    <n v="4"/>
    <s v="Bogotá Humana"/>
    <x v="7"/>
    <n v="213"/>
    <s v="Instituto Distrital del Patrimonio Cultural"/>
    <n v="2"/>
    <s v="Establecimientos públicos"/>
    <n v="93"/>
    <s v="Sector Cultura, recreación y deporte"/>
    <s v="Informacion validada por la entidad"/>
    <n v="17336099000"/>
    <n v="17940266557.53574"/>
    <n v="1"/>
    <s v="Una ciudad que supera la segregación y la discriminación: el ser humano en el centro de las preocupaciones del desarrollo"/>
    <n v="8"/>
    <s v="Ejercicio de las libertades culturales y deportivas"/>
    <n v="746"/>
    <s v="Circulación y divulgación de los valores del patrimonio cultural"/>
    <n v="1300000000"/>
    <n v="1345305338"/>
  </r>
  <r>
    <n v="4"/>
    <s v="Bogotá Humana"/>
    <x v="7"/>
    <n v="213"/>
    <s v="Instituto Distrital del Patrimonio Cultural"/>
    <n v="2"/>
    <s v="Establecimientos públicos"/>
    <n v="93"/>
    <s v="Sector Cultura, recreación y deporte"/>
    <s v="Informacion validada por la entidad"/>
    <n v="17336099000"/>
    <n v="17940266557.53574"/>
    <n v="1"/>
    <s v="Una ciudad que supera la segregación y la discriminación: el ser humano en el centro de las preocupaciones del desarrollo"/>
    <n v="16"/>
    <s v="Revitalización del centro ampliado"/>
    <n v="440"/>
    <s v="Revitalización del Centro tradicional y de sectores e inmuebles de interés cultural en el Distrito Capital"/>
    <n v="12236578000"/>
    <n v="12663025924.81028"/>
  </r>
  <r>
    <n v="4"/>
    <s v="Bogotá Humana"/>
    <x v="7"/>
    <n v="213"/>
    <s v="Instituto Distrital del Patrimonio Cultural"/>
    <n v="2"/>
    <s v="Establecimientos públicos"/>
    <n v="93"/>
    <s v="Sector Cultura, recreación y deporte"/>
    <s v="Informacion validada por la entidad"/>
    <n v="17336099000"/>
    <n v="17940266557.53574"/>
    <n v="3"/>
    <s v="Una Bogotá que defiende y fortalece lo público"/>
    <n v="26"/>
    <s v="Transparencia, probidad, lucha contra la corrupción y control social efectivo e incluyente"/>
    <n v="942"/>
    <s v="Transparencia en la gestión institucional"/>
    <n v="150000000"/>
    <n v="155227539"/>
  </r>
  <r>
    <n v="4"/>
    <s v="Bogotá Humana"/>
    <x v="7"/>
    <n v="213"/>
    <s v="Instituto Distrital del Patrimonio Cultural"/>
    <n v="2"/>
    <s v="Establecimientos públicos"/>
    <n v="93"/>
    <s v="Sector Cultura, recreación y deporte"/>
    <s v="Informacion validada por la entidad"/>
    <n v="17336099000"/>
    <n v="17940266557.53574"/>
    <n v="3"/>
    <s v="Una Bogotá que defiende y fortalece lo público"/>
    <n v="31"/>
    <s v="Fortalecimiento de la función administrativa y desarrollo institucional"/>
    <n v="733"/>
    <s v="Fortalecimiento y mejoramiento de la gestión institucional"/>
    <n v="911099000"/>
    <n v="942851037.03574002"/>
  </r>
  <r>
    <n v="4"/>
    <s v="Bogotá Humana"/>
    <x v="7"/>
    <n v="214"/>
    <s v="Instituto Distrital para la Protección de la Niñez y la Juventud"/>
    <n v="2"/>
    <s v="Establecimientos públicos"/>
    <n v="92"/>
    <s v="Sector Integración social"/>
    <s v="Informacion validada por la entidad"/>
    <n v="112004327000"/>
    <n v="115907706917.07503"/>
    <n v="1"/>
    <s v="Una ciudad que supera la segregación y la discriminación: el ser humano en el centro de las preocupaciones del desarrollo"/>
    <n v="5"/>
    <s v="Lucha contra distintos tipos de discriminación y violencias por condición, situación, identidad, diferencia, diversidad o etapa del ciclo vital"/>
    <n v="640"/>
    <s v="Modernización y fortalecimiento de las tecnologías de información y comunicaciones TIC"/>
    <n v="1350000000"/>
    <n v="1397047851"/>
  </r>
  <r>
    <n v="4"/>
    <s v="Bogotá Humana"/>
    <x v="7"/>
    <n v="214"/>
    <s v="Instituto Distrital para la Protección de la Niñez y la Juventud"/>
    <n v="2"/>
    <s v="Establecimientos públicos"/>
    <n v="92"/>
    <s v="Sector Integración social"/>
    <s v="Informacion validada por la entidad"/>
    <n v="112004327000"/>
    <n v="115907706917.07503"/>
    <n v="1"/>
    <s v="Una ciudad que supera la segregación y la discriminación: el ser humano en el centro de las preocupaciones del desarrollo"/>
    <n v="5"/>
    <s v="Lucha contra distintos tipos de discriminación y violencias por condición, situación, identidad, diferencia, diversidad o etapa del ciclo vital"/>
    <n v="722"/>
    <s v="Protección, prevención y atención integral a niños, niñas, adolescentes y jóvenes en situación de vida de y en calle y pandilleros en condición de fragilidad social"/>
    <n v="20938935000"/>
    <n v="21668662328.8731"/>
  </r>
  <r>
    <n v="4"/>
    <s v="Bogotá Humana"/>
    <x v="7"/>
    <n v="214"/>
    <s v="Instituto Distrital para la Protección de la Niñez y la Juventud"/>
    <n v="2"/>
    <s v="Establecimientos públicos"/>
    <n v="92"/>
    <s v="Sector Integración social"/>
    <s v="Informacion validada por la entidad"/>
    <n v="112004327000"/>
    <n v="115907706917.07503"/>
    <n v="1"/>
    <s v="Una ciudad que supera la segregación y la discriminación: el ser humano en el centro de las preocupaciones del desarrollo"/>
    <n v="5"/>
    <s v="Lucha contra distintos tipos de discriminación y violencias por condición, situación, identidad, diferencia, diversidad o etapa del ciclo vital"/>
    <n v="959"/>
    <s v="Fortalecimiento institucional y de la infraestructura de Unidades de protección integral y dependencias"/>
    <n v="18850000000"/>
    <n v="19506927401"/>
  </r>
  <r>
    <n v="4"/>
    <s v="Bogotá Humana"/>
    <x v="7"/>
    <n v="214"/>
    <s v="Instituto Distrital para la Protección de la Niñez y la Juventud"/>
    <n v="2"/>
    <s v="Establecimientos públicos"/>
    <n v="92"/>
    <s v="Sector Integración social"/>
    <s v="Informacion validada por la entidad"/>
    <n v="112004327000"/>
    <n v="115907706917.07503"/>
    <n v="1"/>
    <s v="Una ciudad que supera la segregación y la discriminación: el ser humano en el centro de las preocupaciones del desarrollo"/>
    <n v="5"/>
    <s v="Lucha contra distintos tipos de discriminación y violencias por condición, situación, identidad, diferencia, diversidad o etapa del ciclo vital"/>
    <n v="960"/>
    <s v="Protección integral a niñez y juventud en situación de vulneración de derechos"/>
    <n v="4277080000"/>
    <n v="4426137350.0408001"/>
  </r>
  <r>
    <n v="4"/>
    <s v="Bogotá Humana"/>
    <x v="7"/>
    <n v="214"/>
    <s v="Instituto Distrital para la Protección de la Niñez y la Juventud"/>
    <n v="2"/>
    <s v="Establecimientos públicos"/>
    <n v="92"/>
    <s v="Sector Integración social"/>
    <s v="Informacion validada por la entidad"/>
    <n v="112004327000"/>
    <n v="115907706917.07503"/>
    <n v="1"/>
    <s v="Una ciudad que supera la segregación y la discriminación: el ser humano en el centro de las preocupaciones del desarrollo"/>
    <n v="7"/>
    <s v="Bogotá, un territorio que defiende, protege y promueve los derechos humanos"/>
    <n v="969"/>
    <s v="Atención integral y preventiva a adolescentes en conflicto con la ley"/>
    <n v="2396000000"/>
    <n v="2479501222.96"/>
  </r>
  <r>
    <n v="4"/>
    <s v="Bogotá Humana"/>
    <x v="7"/>
    <n v="214"/>
    <s v="Instituto Distrital para la Protección de la Niñez y la Juventud"/>
    <n v="2"/>
    <s v="Establecimientos públicos"/>
    <n v="92"/>
    <s v="Sector Integración social"/>
    <s v="Informacion validada por la entidad"/>
    <n v="112004327000"/>
    <n v="115907706917.07503"/>
    <n v="1"/>
    <s v="Una ciudad que supera la segregación y la discriminación: el ser humano en el centro de las preocupaciones del desarrollo"/>
    <n v="13"/>
    <s v="Trabajo decente y digno"/>
    <n v="968"/>
    <s v="Generación de ingresos y oportunidades Misión Bogotá Humana"/>
    <n v="64192312000"/>
    <n v="66429430763.201118"/>
  </r>
  <r>
    <n v="4"/>
    <s v="Bogotá Humana"/>
    <x v="7"/>
    <n v="215"/>
    <s v="Fundación Gilberto Alzate Avendaño"/>
    <n v="2"/>
    <s v="Establecimientos públicos"/>
    <n v="93"/>
    <s v="Sector Cultura, recreación y deporte"/>
    <s v="Informacion validada por la entidad"/>
    <n v="3486694000"/>
    <n v="3608206192.4404402"/>
    <n v="1"/>
    <s v="Una ciudad que supera la segregación y la discriminación: el ser humano en el centro de las preocupaciones del desarrollo"/>
    <n v="5"/>
    <s v="Lucha contra distintos tipos de discriminación y violencias por condición, situación, identidad, diferencia, diversidad o etapa del ciclo vital"/>
    <n v="912"/>
    <s v="Culturas en la diversidad"/>
    <n v="1029000000"/>
    <n v="1064860917.5400001"/>
  </r>
  <r>
    <n v="4"/>
    <s v="Bogotá Humana"/>
    <x v="7"/>
    <n v="215"/>
    <s v="Fundación Gilberto Alzate Avendaño"/>
    <n v="2"/>
    <s v="Establecimientos públicos"/>
    <n v="93"/>
    <s v="Sector Cultura, recreación y deporte"/>
    <s v="Informacion validada por la entidad"/>
    <n v="3486694000"/>
    <n v="3608206192.4404402"/>
    <n v="1"/>
    <s v="Una ciudad que supera la segregación y la discriminación: el ser humano en el centro de las preocupaciones del desarrollo"/>
    <n v="8"/>
    <s v="Ejercicio de las libertades culturales y deportivas"/>
    <n v="477"/>
    <s v="Formación para la democracia"/>
    <n v="120000000"/>
    <n v="124182031.2"/>
  </r>
  <r>
    <n v="4"/>
    <s v="Bogotá Humana"/>
    <x v="7"/>
    <n v="215"/>
    <s v="Fundación Gilberto Alzate Avendaño"/>
    <n v="2"/>
    <s v="Establecimientos públicos"/>
    <n v="93"/>
    <s v="Sector Cultura, recreación y deporte"/>
    <s v="Informacion validada por la entidad"/>
    <n v="3486694000"/>
    <n v="3608206192.4404402"/>
    <n v="1"/>
    <s v="Una ciudad que supera la segregación y la discriminación: el ser humano en el centro de las preocupaciones del desarrollo"/>
    <n v="8"/>
    <s v="Ejercicio de las libertades culturales y deportivas"/>
    <n v="656"/>
    <s v="Realización de actividades artísticas y culturales"/>
    <n v="1642694000"/>
    <n v="1699942313.0004401"/>
  </r>
  <r>
    <n v="4"/>
    <s v="Bogotá Humana"/>
    <x v="7"/>
    <n v="215"/>
    <s v="Fundación Gilberto Alzate Avendaño"/>
    <n v="2"/>
    <s v="Establecimientos públicos"/>
    <n v="93"/>
    <s v="Sector Cultura, recreación y deporte"/>
    <s v="Informacion validada por la entidad"/>
    <n v="3486694000"/>
    <n v="3608206192.4404402"/>
    <n v="3"/>
    <s v="Una Bogotá que defiende y fortalece lo público"/>
    <n v="26"/>
    <s v="Transparencia, probidad, lucha contra la corrupción y control social efectivo e incluyente"/>
    <n v="958"/>
    <s v="Capital humano y probidad"/>
    <n v="26000000"/>
    <n v="26906106.760000002"/>
  </r>
  <r>
    <n v="4"/>
    <s v="Bogotá Humana"/>
    <x v="7"/>
    <n v="215"/>
    <s v="Fundación Gilberto Alzate Avendaño"/>
    <n v="2"/>
    <s v="Establecimientos públicos"/>
    <n v="93"/>
    <s v="Sector Cultura, recreación y deporte"/>
    <s v="Informacion validada por la entidad"/>
    <n v="3486694000"/>
    <n v="3608206192.4404402"/>
    <n v="3"/>
    <s v="Una Bogotá que defiende y fortalece lo público"/>
    <n v="31"/>
    <s v="Fortalecimiento de la función administrativa y desarrollo institucional"/>
    <n v="475"/>
    <s v="Fortalecimiento institucional"/>
    <n v="99000000"/>
    <n v="102450175.74000001"/>
  </r>
  <r>
    <n v="4"/>
    <s v="Bogotá Humana"/>
    <x v="7"/>
    <n v="215"/>
    <s v="Fundación Gilberto Alzate Avendaño"/>
    <n v="2"/>
    <s v="Establecimientos públicos"/>
    <n v="93"/>
    <s v="Sector Cultura, recreación y deporte"/>
    <s v="Informacion validada por la entidad"/>
    <n v="3486694000"/>
    <n v="3608206192.4404402"/>
    <n v="3"/>
    <s v="Una Bogotá que defiende y fortalece lo público"/>
    <n v="31"/>
    <s v="Fortalecimiento de la función administrativa y desarrollo institucional"/>
    <n v="7032"/>
    <s v="Dotación, adecuación y mantenimiento de la infraestructura física, técnica e informática"/>
    <n v="570000000"/>
    <n v="589864648.20000005"/>
  </r>
  <r>
    <n v="4"/>
    <s v="Bogotá Humana"/>
    <x v="7"/>
    <n v="216"/>
    <s v="Orquesta Filarmónica de Bogotá"/>
    <n v="2"/>
    <s v="Establecimientos públicos"/>
    <n v="93"/>
    <s v="Sector Cultura, recreación y deporte"/>
    <s v="Informacion validada por la entidad"/>
    <n v="49836922000"/>
    <n v="51573751689.299721"/>
    <n v="1"/>
    <s v="Una ciudad que supera la segregación y la discriminación: el ser humano en el centro de las preocupaciones del desarrollo"/>
    <n v="3"/>
    <s v="Construcción de saberes. Educación incluyente, diversa y de calidad para disfrutar y aprender"/>
    <n v="919"/>
    <s v="Músicas de la OFB para la jornada única"/>
    <n v="17212079000"/>
    <n v="17811924428.290539"/>
  </r>
  <r>
    <n v="4"/>
    <s v="Bogotá Humana"/>
    <x v="7"/>
    <n v="216"/>
    <s v="Orquesta Filarmónica de Bogotá"/>
    <n v="2"/>
    <s v="Establecimientos públicos"/>
    <n v="93"/>
    <s v="Sector Cultura, recreación y deporte"/>
    <s v="Informacion validada por la entidad"/>
    <n v="49836922000"/>
    <n v="51573751689.299721"/>
    <n v="1"/>
    <s v="Una ciudad que supera la segregación y la discriminación: el ser humano en el centro de las preocupaciones del desarrollo"/>
    <n v="5"/>
    <s v="Lucha contra distintos tipos de discriminación y violencias por condición, situación, identidad, diferencia, diversidad o etapa del ciclo vital"/>
    <n v="920"/>
    <s v="Música sinfónica para todos y todas"/>
    <n v="1073726000"/>
    <n v="1111145630.26876"/>
  </r>
  <r>
    <n v="4"/>
    <s v="Bogotá Humana"/>
    <x v="7"/>
    <n v="216"/>
    <s v="Orquesta Filarmónica de Bogotá"/>
    <n v="2"/>
    <s v="Establecimientos públicos"/>
    <n v="93"/>
    <s v="Sector Cultura, recreación y deporte"/>
    <s v="Informacion validada por la entidad"/>
    <n v="49836922000"/>
    <n v="51573751689.299721"/>
    <n v="1"/>
    <s v="Una ciudad que supera la segregación y la discriminación: el ser humano en el centro de las preocupaciones del desarrollo"/>
    <n v="8"/>
    <s v="Ejercicio de las libertades culturales y deportivas"/>
    <n v="450"/>
    <s v="Mantenimiento y sostenimiento de la infraestructura cultural pública"/>
    <n v="15677203000"/>
    <n v="16223557600.62278"/>
  </r>
  <r>
    <n v="4"/>
    <s v="Bogotá Humana"/>
    <x v="7"/>
    <n v="216"/>
    <s v="Orquesta Filarmónica de Bogotá"/>
    <n v="2"/>
    <s v="Establecimientos públicos"/>
    <n v="93"/>
    <s v="Sector Cultura, recreación y deporte"/>
    <s v="Informacion validada por la entidad"/>
    <n v="49836922000"/>
    <n v="51573751689.299721"/>
    <n v="1"/>
    <s v="Una ciudad que supera la segregación y la discriminación: el ser humano en el centro de las preocupaciones del desarrollo"/>
    <n v="8"/>
    <s v="Ejercicio de las libertades culturales y deportivas"/>
    <n v="513"/>
    <s v="Fomento de la música sinfónica"/>
    <n v="14597750000"/>
    <n v="15106485382.915001"/>
  </r>
  <r>
    <n v="4"/>
    <s v="Bogotá Humana"/>
    <x v="7"/>
    <n v="216"/>
    <s v="Orquesta Filarmónica de Bogotá"/>
    <n v="2"/>
    <s v="Establecimientos públicos"/>
    <n v="93"/>
    <s v="Sector Cultura, recreación y deporte"/>
    <s v="Informacion validada por la entidad"/>
    <n v="49836922000"/>
    <n v="51573751689.299721"/>
    <n v="3"/>
    <s v="Una Bogotá que defiende y fortalece lo público"/>
    <n v="26"/>
    <s v="Transparencia, probidad, lucha contra la corrupción y control social efectivo e incluyente"/>
    <n v="952"/>
    <s v="Transparencia en la OFB"/>
    <n v="20600000"/>
    <n v="21317915.355999999"/>
  </r>
  <r>
    <n v="4"/>
    <s v="Bogotá Humana"/>
    <x v="7"/>
    <n v="216"/>
    <s v="Orquesta Filarmónica de Bogotá"/>
    <n v="2"/>
    <s v="Establecimientos públicos"/>
    <n v="93"/>
    <s v="Sector Cultura, recreación y deporte"/>
    <s v="Informacion validada por la entidad"/>
    <n v="49836922000"/>
    <n v="51573751689.299721"/>
    <n v="3"/>
    <s v="Una Bogotá que defiende y fortalece lo público"/>
    <n v="31"/>
    <s v="Fortalecimiento de la función administrativa y desarrollo institucional"/>
    <n v="518"/>
    <s v="Fortalecimiento institucional"/>
    <n v="1255564000"/>
    <n v="1299320731.8466401"/>
  </r>
  <r>
    <n v="4"/>
    <s v="Bogotá Humana"/>
    <x v="7"/>
    <n v="217"/>
    <s v="Fondo de Vigilancia y Seguridad"/>
    <n v="2"/>
    <s v="Establecimientos públicos"/>
    <n v="86"/>
    <s v="Sector Gobierno, seguridad y convivencia"/>
    <s v="Informacion validada por la entidad"/>
    <n v="190190713000"/>
    <n v="196818908797.63538"/>
    <n v="3"/>
    <s v="Una Bogotá que defiende y fortalece lo público"/>
    <n v="26"/>
    <s v="Transparencia, probidad, lucha contra la corrupción y control social efectivo e incluyente"/>
    <n v="937"/>
    <s v="Fortalecimiento de la gestión ética institucional y lucha contra la corrupción"/>
    <n v="131000000"/>
    <n v="135565384.06"/>
  </r>
  <r>
    <n v="4"/>
    <s v="Bogotá Humana"/>
    <x v="7"/>
    <n v="217"/>
    <s v="Fondo de Vigilancia y Seguridad"/>
    <n v="2"/>
    <s v="Establecimientos públicos"/>
    <n v="86"/>
    <s v="Sector Gobierno, seguridad y convivencia"/>
    <s v="Informacion validada por la entidad"/>
    <n v="190190713000"/>
    <n v="196818908797.63538"/>
    <n v="3"/>
    <s v="Una Bogotá que defiende y fortalece lo público"/>
    <n v="28"/>
    <s v="Fortalecimiento de la seguridad ciudadana"/>
    <n v="383"/>
    <s v="Número Único de Seguridad y Emergencias (NUSE 123)"/>
    <n v="40359000000"/>
    <n v="41765521643.340004"/>
  </r>
  <r>
    <n v="4"/>
    <s v="Bogotá Humana"/>
    <x v="7"/>
    <n v="217"/>
    <s v="Fondo de Vigilancia y Seguridad"/>
    <n v="2"/>
    <s v="Establecimientos públicos"/>
    <n v="86"/>
    <s v="Sector Gobierno, seguridad y convivencia"/>
    <s v="Informacion validada por la entidad"/>
    <n v="190190713000"/>
    <n v="196818908797.63538"/>
    <n v="3"/>
    <s v="Una Bogotá que defiende y fortalece lo público"/>
    <n v="28"/>
    <s v="Fortalecimiento de la seguridad ciudadana"/>
    <n v="681"/>
    <s v="Fortalecimiento integral de equipamientos para la seguridad, la defensa y justicia de la ciudad"/>
    <n v="40926000000"/>
    <n v="42352281740.760002"/>
  </r>
  <r>
    <n v="4"/>
    <s v="Bogotá Humana"/>
    <x v="7"/>
    <n v="217"/>
    <s v="Fondo de Vigilancia y Seguridad"/>
    <n v="2"/>
    <s v="Establecimientos públicos"/>
    <n v="86"/>
    <s v="Sector Gobierno, seguridad y convivencia"/>
    <s v="Informacion validada por la entidad"/>
    <n v="190190713000"/>
    <n v="196818908797.63538"/>
    <n v="3"/>
    <s v="Una Bogotá que defiende y fortalece lo público"/>
    <n v="28"/>
    <s v="Fortalecimiento de la seguridad ciudadana"/>
    <n v="682"/>
    <s v="Adquisición y dotación de bienes y servicios para el fortalecimiento integral de la seguridad, defensa y justicia en la ciudad"/>
    <n v="86621413000"/>
    <n v="89640191764.617386"/>
  </r>
  <r>
    <n v="4"/>
    <s v="Bogotá Humana"/>
    <x v="7"/>
    <n v="217"/>
    <s v="Fondo de Vigilancia y Seguridad"/>
    <n v="2"/>
    <s v="Establecimientos públicos"/>
    <n v="86"/>
    <s v="Sector Gobierno, seguridad y convivencia"/>
    <s v="Informacion validada por la entidad"/>
    <n v="190190713000"/>
    <n v="196818908797.63538"/>
    <n v="3"/>
    <s v="Una Bogotá que defiende y fortalece lo público"/>
    <n v="28"/>
    <s v="Fortalecimiento de la seguridad ciudadana"/>
    <n v="683"/>
    <s v="Apoyo logístico especializado destinado a la seguridad, defensa y justicia"/>
    <n v="12827280000"/>
    <n v="13274314043.0928"/>
  </r>
  <r>
    <n v="4"/>
    <s v="Bogotá Humana"/>
    <x v="7"/>
    <n v="217"/>
    <s v="Fondo de Vigilancia y Seguridad"/>
    <n v="2"/>
    <s v="Establecimientos públicos"/>
    <n v="86"/>
    <s v="Sector Gobierno, seguridad y convivencia"/>
    <s v="Informacion validada por la entidad"/>
    <n v="190190713000"/>
    <n v="196818908797.63538"/>
    <n v="3"/>
    <s v="Una Bogotá que defiende y fortalece lo público"/>
    <n v="31"/>
    <s v="Fortalecimiento de la función administrativa y desarrollo institucional"/>
    <n v="684"/>
    <s v="Desarrollo y fortalecimiento institucional del FVS"/>
    <n v="9326020000"/>
    <n v="9651034221.7651997"/>
  </r>
  <r>
    <n v="4"/>
    <s v="Bogotá Humana"/>
    <x v="7"/>
    <n v="218"/>
    <s v="Jardín Botánico José Celestino Mutis"/>
    <n v="2"/>
    <s v="Establecimientos públicos"/>
    <n v="94"/>
    <s v="Sector Ambiente"/>
    <s v="Informacion validada por la entidad"/>
    <n v="39922393000"/>
    <n v="41313698775.872177"/>
    <n v="2"/>
    <s v="Un territorio que enfrenta el cambio climático y se ordena alrededor del agua"/>
    <n v="17"/>
    <s v="Recuperación, rehabilitación y restauración de la estructura ecológica principal y de los espacios del agua"/>
    <n v="863"/>
    <s v="Intervención territorial para el mejoramiento de la cobertura vegetal del Distrito Capital"/>
    <n v="15500000000"/>
    <n v="16040179030"/>
  </r>
  <r>
    <n v="4"/>
    <s v="Bogotá Humana"/>
    <x v="7"/>
    <n v="218"/>
    <s v="Jardín Botánico José Celestino Mutis"/>
    <n v="2"/>
    <s v="Establecimientos públicos"/>
    <n v="94"/>
    <s v="Sector Ambiente"/>
    <s v="Informacion validada por la entidad"/>
    <n v="39922393000"/>
    <n v="41313698775.872177"/>
    <n v="2"/>
    <s v="Un territorio que enfrenta el cambio climático y se ordena alrededor del agua"/>
    <n v="17"/>
    <s v="Recuperación, rehabilitación y restauración de la estructura ecológica principal y de los espacios del agua"/>
    <n v="864"/>
    <s v="Investigación y conservación de la flora y ecosistemas de la Región Capital como estrategia de adaptación al cambio climático"/>
    <n v="13000000000"/>
    <n v="13453053380"/>
  </r>
  <r>
    <n v="4"/>
    <s v="Bogotá Humana"/>
    <x v="7"/>
    <n v="218"/>
    <s v="Jardín Botánico José Celestino Mutis"/>
    <n v="2"/>
    <s v="Establecimientos públicos"/>
    <n v="94"/>
    <s v="Sector Ambiente"/>
    <s v="Informacion validada por la entidad"/>
    <n v="39922393000"/>
    <n v="41313698775.872177"/>
    <n v="2"/>
    <s v="Un territorio que enfrenta el cambio climático y se ordena alrededor del agua"/>
    <n v="17"/>
    <s v="Recuperación, rehabilitación y restauración de la estructura ecológica principal y de los espacios del agua"/>
    <n v="865"/>
    <s v="Armonización de las relaciones ecosistema-cultura para disminuir la vulnerabilidad de la región capital frente a los efectos del cambio climático"/>
    <n v="5434393000"/>
    <n v="5623783008.9921799"/>
  </r>
  <r>
    <n v="4"/>
    <s v="Bogotá Humana"/>
    <x v="7"/>
    <n v="218"/>
    <s v="Jardín Botánico José Celestino Mutis"/>
    <n v="2"/>
    <s v="Establecimientos públicos"/>
    <n v="94"/>
    <s v="Sector Ambiente"/>
    <s v="Informacion validada por la entidad"/>
    <n v="39922393000"/>
    <n v="41313698775.872177"/>
    <n v="3"/>
    <s v="Una Bogotá que defiende y fortalece lo público"/>
    <n v="31"/>
    <s v="Fortalecimiento de la función administrativa y desarrollo institucional"/>
    <n v="866"/>
    <s v="Modernización y fortalecimiento institucional"/>
    <n v="5988000000"/>
    <n v="6196683356.8800001"/>
  </r>
  <r>
    <n v="4"/>
    <s v="Bogotá Humana"/>
    <x v="7"/>
    <n v="219"/>
    <s v="Instituto para la Investigación Educativa y el Desarrollo Pedagógico"/>
    <n v="2"/>
    <s v="Establecimientos públicos"/>
    <n v="90"/>
    <s v="Sector Educación"/>
    <s v="Informacion validada por la entidad"/>
    <n v="3892000000"/>
    <n v="4027637211.9200001"/>
    <n v="1"/>
    <s v="Una ciudad que supera la segregación y la discriminación: el ser humano en el centro de las preocupaciones del desarrollo"/>
    <n v="3"/>
    <s v="Construcción de saberes. Educación incluyente, diversa y de calidad para disfrutar y aprender"/>
    <n v="702"/>
    <s v="Investigación e innovación para la construcción de conocimiento educativo y pedagógico"/>
    <n v="3168000000"/>
    <n v="3278405623.6800003"/>
  </r>
  <r>
    <n v="4"/>
    <s v="Bogotá Humana"/>
    <x v="7"/>
    <n v="219"/>
    <s v="Instituto para la Investigación Educativa y el Desarrollo Pedagógico"/>
    <n v="2"/>
    <s v="Establecimientos públicos"/>
    <n v="90"/>
    <s v="Sector Educación"/>
    <s v="Informacion validada por la entidad"/>
    <n v="3892000000"/>
    <n v="4027637211.9200001"/>
    <n v="3"/>
    <s v="Una Bogotá que defiende y fortalece lo público"/>
    <n v="31"/>
    <s v="Fortalecimiento de la función administrativa y desarrollo institucional"/>
    <n v="907"/>
    <s v="Fortalecimiento institucional"/>
    <n v="724000000"/>
    <n v="749231588.24000001"/>
  </r>
  <r>
    <n v="4"/>
    <s v="Bogotá Humana"/>
    <x v="7"/>
    <n v="220"/>
    <s v="Instituto Distrital de la Participación y Acción Comunal"/>
    <n v="2"/>
    <s v="Establecimientos públicos"/>
    <n v="86"/>
    <s v="Sector Gobierno, seguridad y convivencia"/>
    <s v="Informacion validada por la entidad"/>
    <n v="15431000000"/>
    <n v="15968774362.059999"/>
    <n v="3"/>
    <s v="Una Bogotá que defiende y fortalece lo público"/>
    <n v="24"/>
    <s v="Bogotá Humana: participa y decide"/>
    <n v="853"/>
    <s v="Revitalización de la organización comunal"/>
    <n v="2861000000"/>
    <n v="2960706593.8600001"/>
  </r>
  <r>
    <n v="4"/>
    <s v="Bogotá Humana"/>
    <x v="7"/>
    <n v="220"/>
    <s v="Instituto Distrital de la Participación y Acción Comunal"/>
    <n v="2"/>
    <s v="Establecimientos públicos"/>
    <n v="86"/>
    <s v="Sector Gobierno, seguridad y convivencia"/>
    <s v="Informacion validada por la entidad"/>
    <n v="15431000000"/>
    <n v="15968774362.059999"/>
    <n v="3"/>
    <s v="Una Bogotá que defiende y fortalece lo público"/>
    <n v="24"/>
    <s v="Bogotá Humana: participa y decide"/>
    <n v="857"/>
    <s v="Comunicación pública para la movilización"/>
    <n v="915000000"/>
    <n v="946887987.89999998"/>
  </r>
  <r>
    <n v="4"/>
    <s v="Bogotá Humana"/>
    <x v="7"/>
    <n v="220"/>
    <s v="Instituto Distrital de la Participación y Acción Comunal"/>
    <n v="2"/>
    <s v="Establecimientos públicos"/>
    <n v="86"/>
    <s v="Sector Gobierno, seguridad y convivencia"/>
    <s v="Informacion validada por la entidad"/>
    <n v="15431000000"/>
    <n v="15968774362.059999"/>
    <n v="3"/>
    <s v="Una Bogotá que defiende y fortalece lo público"/>
    <n v="24"/>
    <s v="Bogotá Humana: participa y decide"/>
    <n v="870"/>
    <s v="Planeación y presupuestación participativa para la superación de la segregación y las discriminaciones"/>
    <n v="7348000000"/>
    <n v="7604079710.4800005"/>
  </r>
  <r>
    <n v="4"/>
    <s v="Bogotá Humana"/>
    <x v="7"/>
    <n v="220"/>
    <s v="Instituto Distrital de la Participación y Acción Comunal"/>
    <n v="2"/>
    <s v="Establecimientos públicos"/>
    <n v="86"/>
    <s v="Sector Gobierno, seguridad y convivencia"/>
    <s v="Informacion validada por la entidad"/>
    <n v="15431000000"/>
    <n v="15968774362.059999"/>
    <n v="3"/>
    <s v="Una Bogotá que defiende y fortalece lo público"/>
    <n v="31"/>
    <s v="Fortalecimiento de la función administrativa y desarrollo institucional"/>
    <n v="873"/>
    <s v="Gestión estratégica y fortalecimiento institucional"/>
    <n v="4307000000"/>
    <n v="4457100069.8199997"/>
  </r>
  <r>
    <n v="4"/>
    <s v="Bogotá Humana"/>
    <x v="7"/>
    <n v="221"/>
    <s v="Instituto Distrital de Turismo"/>
    <n v="2"/>
    <s v="Establecimientos públicos"/>
    <n v="89"/>
    <s v="Sector Desarrollo económico, industria y turismo"/>
    <s v="Informacion validada por la entidad"/>
    <n v="7563000000"/>
    <n v="7826572516.3800001"/>
    <n v="1"/>
    <s v="Una ciudad que supera la segregación y la discriminación: el ser humano en el centro de las preocupaciones del desarrollo"/>
    <n v="12"/>
    <s v="Apoyo a la economía popular, emprendimiento y productividad"/>
    <n v="731"/>
    <s v="Desarrollo turístico social y productivo de Bogotá"/>
    <n v="2799094000"/>
    <n v="2896643153.6644402"/>
  </r>
  <r>
    <n v="4"/>
    <s v="Bogotá Humana"/>
    <x v="7"/>
    <n v="221"/>
    <s v="Instituto Distrital de Turismo"/>
    <n v="2"/>
    <s v="Establecimientos públicos"/>
    <n v="89"/>
    <s v="Sector Desarrollo económico, industria y turismo"/>
    <s v="Informacion validada por la entidad"/>
    <n v="7563000000"/>
    <n v="7826572516.3800001"/>
    <n v="1"/>
    <s v="Una ciudad que supera la segregación y la discriminación: el ser humano en el centro de las preocupaciones del desarrollo"/>
    <n v="12"/>
    <s v="Apoyo a la economía popular, emprendimiento y productividad"/>
    <n v="740"/>
    <s v="Bogotá ciudad turística para el disfrute de todos"/>
    <n v="2730015000"/>
    <n v="2825156732.5539002"/>
  </r>
  <r>
    <n v="4"/>
    <s v="Bogotá Humana"/>
    <x v="7"/>
    <n v="221"/>
    <s v="Instituto Distrital de Turismo"/>
    <n v="2"/>
    <s v="Establecimientos públicos"/>
    <n v="89"/>
    <s v="Sector Desarrollo económico, industria y turismo"/>
    <s v="Informacion validada por la entidad"/>
    <n v="7563000000"/>
    <n v="7826572516.3800001"/>
    <n v="3"/>
    <s v="Una Bogotá que defiende y fortalece lo público"/>
    <n v="31"/>
    <s v="Fortalecimiento de la función administrativa y desarrollo institucional"/>
    <n v="712"/>
    <s v="Sistemas de mejoramiento de la gestión y de la capacidad operativa de las entidades"/>
    <n v="2033891000"/>
    <n v="2104772630.16166"/>
  </r>
  <r>
    <n v="4"/>
    <s v="Bogotá Humana"/>
    <x v="7"/>
    <n v="222"/>
    <s v="Instituto Distrital de las Artes"/>
    <n v="2"/>
    <s v="Establecimientos públicos"/>
    <n v="93"/>
    <s v="Sector Cultura, recreación y deporte"/>
    <s v="Informacion validada por la entidad"/>
    <n v="130668120000"/>
    <n v="135221937955.7112"/>
    <n v="1"/>
    <s v="Una ciudad que supera la segregación y la discriminación: el ser humano en el centro de las preocupaciones del desarrollo"/>
    <n v="1"/>
    <s v="Garantía del desarrollo integral de la primera infancia"/>
    <n v="914"/>
    <s v="Promoción de la creación y la apropiación artística en niños y niñas en primera infancia"/>
    <n v="7500000000"/>
    <n v="7761376950"/>
  </r>
  <r>
    <n v="4"/>
    <s v="Bogotá Humana"/>
    <x v="7"/>
    <n v="222"/>
    <s v="Instituto Distrital de las Artes"/>
    <n v="2"/>
    <s v="Establecimientos públicos"/>
    <n v="93"/>
    <s v="Sector Cultura, recreación y deporte"/>
    <s v="Informacion validada por la entidad"/>
    <n v="130668120000"/>
    <n v="135221937955.7112"/>
    <n v="1"/>
    <s v="Una ciudad que supera la segregación y la discriminación: el ser humano en el centro de las preocupaciones del desarrollo"/>
    <n v="3"/>
    <s v="Construcción de saberes. Educación incluyente, diversa y de calidad para disfrutar y aprender"/>
    <n v="915"/>
    <s v="Promoción de la formación, apropiación y creación artística en niños, niñas y adolescentes en colegios de Bogotá"/>
    <n v="38000000000"/>
    <n v="39324309880"/>
  </r>
  <r>
    <n v="4"/>
    <s v="Bogotá Humana"/>
    <x v="7"/>
    <n v="222"/>
    <s v="Instituto Distrital de las Artes"/>
    <n v="2"/>
    <s v="Establecimientos públicos"/>
    <n v="93"/>
    <s v="Sector Cultura, recreación y deporte"/>
    <s v="Informacion validada por la entidad"/>
    <n v="130668120000"/>
    <n v="135221937955.7112"/>
    <n v="1"/>
    <s v="Una ciudad que supera la segregación y la discriminación: el ser humano en el centro de las preocupaciones del desarrollo"/>
    <n v="5"/>
    <s v="Lucha contra distintos tipos de discriminación y violencias por condición, situación, identidad, diferencia, diversidad o etapa del ciclo vital"/>
    <n v="772"/>
    <s v="Reconocimiento de la diversidad y la interculturalidad a través de las artes"/>
    <n v="1800000000"/>
    <n v="1862730468"/>
  </r>
  <r>
    <n v="4"/>
    <s v="Bogotá Humana"/>
    <x v="7"/>
    <n v="222"/>
    <s v="Instituto Distrital de las Artes"/>
    <n v="2"/>
    <s v="Establecimientos públicos"/>
    <n v="93"/>
    <s v="Sector Cultura, recreación y deporte"/>
    <s v="Informacion validada por la entidad"/>
    <n v="130668120000"/>
    <n v="135221937955.7112"/>
    <n v="1"/>
    <s v="Una ciudad que supera la segregación y la discriminación: el ser humano en el centro de las preocupaciones del desarrollo"/>
    <n v="8"/>
    <s v="Ejercicio de las libertades culturales y deportivas"/>
    <n v="783"/>
    <s v="Gestión, dotación, programación y aprovechamiento económico de los escenarios culturales públicos"/>
    <n v="28011000000"/>
    <n v="28987190632.860001"/>
  </r>
  <r>
    <n v="4"/>
    <s v="Bogotá Humana"/>
    <x v="7"/>
    <n v="222"/>
    <s v="Instituto Distrital de las Artes"/>
    <n v="2"/>
    <s v="Establecimientos públicos"/>
    <n v="93"/>
    <s v="Sector Cultura, recreación y deporte"/>
    <s v="Informacion validada por la entidad"/>
    <n v="130668120000"/>
    <n v="135221937955.7112"/>
    <n v="1"/>
    <s v="Una ciudad que supera la segregación y la discriminación: el ser humano en el centro de las preocupaciones del desarrollo"/>
    <n v="8"/>
    <s v="Ejercicio de las libertades culturales y deportivas"/>
    <n v="792"/>
    <s v="Adecuación, mantenimiento y amoblamiento de la infraestructura pública para las artes"/>
    <n v="14940000000"/>
    <n v="15460662884.4"/>
  </r>
  <r>
    <n v="4"/>
    <s v="Bogotá Humana"/>
    <x v="7"/>
    <n v="222"/>
    <s v="Instituto Distrital de las Artes"/>
    <n v="2"/>
    <s v="Establecimientos públicos"/>
    <n v="93"/>
    <s v="Sector Cultura, recreación y deporte"/>
    <s v="Informacion validada por la entidad"/>
    <n v="130668120000"/>
    <n v="135221937955.7112"/>
    <n v="1"/>
    <s v="Una ciudad que supera la segregación y la discriminación: el ser humano en el centro de las preocupaciones del desarrollo"/>
    <n v="8"/>
    <s v="Ejercicio de las libertades culturales y deportivas"/>
    <n v="795"/>
    <s v="Fortalecimiento de las prácticas artísticas en el Distrito Capital"/>
    <n v="34452120000"/>
    <n v="35652785339.551201"/>
  </r>
  <r>
    <n v="4"/>
    <s v="Bogotá Humana"/>
    <x v="7"/>
    <n v="222"/>
    <s v="Instituto Distrital de las Artes"/>
    <n v="2"/>
    <s v="Establecimientos públicos"/>
    <n v="93"/>
    <s v="Sector Cultura, recreación y deporte"/>
    <s v="Informacion validada por la entidad"/>
    <n v="130668120000"/>
    <n v="135221937955.7112"/>
    <n v="1"/>
    <s v="Una ciudad que supera la segregación y la discriminación: el ser humano en el centro de las preocupaciones del desarrollo"/>
    <n v="16"/>
    <s v="Revitalización del centro ampliado"/>
    <n v="787"/>
    <s v="Intervenciones urbanas a través de las artes"/>
    <n v="900000000"/>
    <n v="931365234"/>
  </r>
  <r>
    <n v="4"/>
    <s v="Bogotá Humana"/>
    <x v="7"/>
    <n v="222"/>
    <s v="Instituto Distrital de las Artes"/>
    <n v="2"/>
    <s v="Establecimientos públicos"/>
    <n v="93"/>
    <s v="Sector Cultura, recreación y deporte"/>
    <s v="Informacion validada por la entidad"/>
    <n v="130668120000"/>
    <n v="135221937955.7112"/>
    <n v="3"/>
    <s v="Una Bogotá que defiende y fortalece lo público"/>
    <n v="26"/>
    <s v="Transparencia, probidad, lucha contra la corrupción y control social efectivo e incluyente"/>
    <n v="944"/>
    <s v="Promoción de la participación ciudadana y la construcción de probidad"/>
    <n v="50000000"/>
    <n v="51742513"/>
  </r>
  <r>
    <n v="4"/>
    <s v="Bogotá Humana"/>
    <x v="7"/>
    <n v="222"/>
    <s v="Instituto Distrital de las Artes"/>
    <n v="2"/>
    <s v="Establecimientos públicos"/>
    <n v="93"/>
    <s v="Sector Cultura, recreación y deporte"/>
    <s v="Informacion validada por la entidad"/>
    <n v="130668120000"/>
    <n v="135221937955.7112"/>
    <n v="3"/>
    <s v="Una Bogotá que defiende y fortalece lo público"/>
    <n v="31"/>
    <s v="Fortalecimiento de la función administrativa y desarrollo institucional"/>
    <n v="784"/>
    <s v="Fortalecimiento de la gestión institucional del Instituto Distrital de las Artes"/>
    <n v="3247000000"/>
    <n v="3360158794.2200003"/>
  </r>
  <r>
    <n v="4"/>
    <s v="Bogotá Humana"/>
    <x v="7"/>
    <n v="222"/>
    <s v="Instituto Distrital de las Artes"/>
    <n v="2"/>
    <s v="Establecimientos públicos"/>
    <n v="93"/>
    <s v="Sector Cultura, recreación y deporte"/>
    <s v="Informacion validada por la entidad"/>
    <n v="130668120000"/>
    <n v="135221937955.7112"/>
    <n v="3"/>
    <s v="Una Bogotá que defiende y fortalece lo público"/>
    <n v="31"/>
    <s v="Fortalecimiento de la función administrativa y desarrollo institucional"/>
    <n v="794"/>
    <s v="Gestión de la divulgación, difusión y las comunicaciones en el Instituto Distrital de las Artes"/>
    <n v="1768000000"/>
    <n v="1829615259.6800001"/>
  </r>
  <r>
    <n v="4"/>
    <s v="Bogotá Humana"/>
    <x v="7"/>
    <n v="226"/>
    <s v="Unidad Administrativa Especial de Catastro Distrital"/>
    <n v="2"/>
    <s v="Establecimientos públicos"/>
    <n v="87"/>
    <s v="Sector Hacienda"/>
    <s v="Informacion validada por la entidad"/>
    <n v="10536032000"/>
    <n v="10903215454.568319"/>
    <n v="3"/>
    <s v="Una Bogotá que defiende y fortalece lo público"/>
    <n v="26"/>
    <s v="Transparencia, probidad, lucha contra la corrupción y control social efectivo e incluyente"/>
    <n v="364"/>
    <s v="Confianza ciudadana: Fortalecimiento de la experiencia del servicio de Catastro Bogotá"/>
    <n v="115032000"/>
    <n v="119040895.10832"/>
  </r>
  <r>
    <n v="4"/>
    <s v="Bogotá Humana"/>
    <x v="7"/>
    <n v="226"/>
    <s v="Unidad Administrativa Especial de Catastro Distrital"/>
    <n v="2"/>
    <s v="Establecimientos públicos"/>
    <n v="87"/>
    <s v="Sector Hacienda"/>
    <s v="Informacion validada por la entidad"/>
    <n v="10536032000"/>
    <n v="10903215454.568319"/>
    <n v="3"/>
    <s v="Una Bogotá que defiende y fortalece lo público"/>
    <n v="31"/>
    <s v="Fortalecimiento de la función administrativa y desarrollo institucional"/>
    <n v="143"/>
    <s v="Consolidación y fortalecimiento de la infraestructura de datos espaciales de Bogotá IDECA"/>
    <n v="138000000"/>
    <n v="142809335.88"/>
  </r>
  <r>
    <n v="4"/>
    <s v="Bogotá Humana"/>
    <x v="7"/>
    <n v="226"/>
    <s v="Unidad Administrativa Especial de Catastro Distrital"/>
    <n v="2"/>
    <s v="Establecimientos públicos"/>
    <n v="87"/>
    <s v="Sector Hacienda"/>
    <s v="Informacion validada por la entidad"/>
    <n v="10536032000"/>
    <n v="10903215454.568319"/>
    <n v="3"/>
    <s v="Una Bogotá que defiende y fortalece lo público"/>
    <n v="31"/>
    <s v="Fortalecimiento de la función administrativa y desarrollo institucional"/>
    <n v="353"/>
    <s v="Sostenibilidad, consolidación y gobernabilidad institucional"/>
    <n v="1396000000"/>
    <n v="1444650962.96"/>
  </r>
  <r>
    <n v="4"/>
    <s v="Bogotá Humana"/>
    <x v="7"/>
    <n v="226"/>
    <s v="Unidad Administrativa Especial de Catastro Distrital"/>
    <n v="2"/>
    <s v="Establecimientos públicos"/>
    <n v="87"/>
    <s v="Sector Hacienda"/>
    <s v="Informacion validada por la entidad"/>
    <n v="10536032000"/>
    <n v="10903215454.568319"/>
    <n v="3"/>
    <s v="Una Bogotá que defiende y fortalece lo público"/>
    <n v="31"/>
    <s v="Fortalecimiento de la función administrativa y desarrollo institucional"/>
    <n v="358"/>
    <s v="Censo inmobiliario de Bogotá"/>
    <n v="6012000000"/>
    <n v="6221519763.1199999"/>
  </r>
  <r>
    <n v="4"/>
    <s v="Bogotá Humana"/>
    <x v="7"/>
    <n v="226"/>
    <s v="Unidad Administrativa Especial de Catastro Distrital"/>
    <n v="2"/>
    <s v="Establecimientos públicos"/>
    <n v="87"/>
    <s v="Sector Hacienda"/>
    <s v="Informacion validada por la entidad"/>
    <n v="10536032000"/>
    <n v="10903215454.568319"/>
    <n v="3"/>
    <s v="Una Bogotá que defiende y fortalece lo público"/>
    <n v="31"/>
    <s v="Fortalecimiento de la función administrativa y desarrollo institucional"/>
    <n v="586"/>
    <s v="Fortalecimiento y modernización tecnológica de la UAECD"/>
    <n v="2875000000"/>
    <n v="2975194497.5"/>
  </r>
  <r>
    <n v="4"/>
    <s v="Bogotá Humana"/>
    <x v="7"/>
    <n v="227"/>
    <s v="Unidad Administrativa Especial de Rehabilitación y Mantenimiento Vial"/>
    <n v="2"/>
    <s v="Establecimientos públicos"/>
    <n v="95"/>
    <s v="Sector Movilidad"/>
    <s v="Informacion validada por la entidad"/>
    <n v="104959572000"/>
    <n v="108617440373.68872"/>
    <n v="2"/>
    <s v="Un territorio que enfrenta el cambio climático y se ordena alrededor del agua"/>
    <n v="19"/>
    <s v="Movilidad Humana"/>
    <n v="408"/>
    <s v="Recuperación, rehabilitación y mantenimiento de la malla vial"/>
    <n v="80896339000"/>
    <n v="83715597447.198135"/>
  </r>
  <r>
    <n v="4"/>
    <s v="Bogotá Humana"/>
    <x v="7"/>
    <n v="227"/>
    <s v="Unidad Administrativa Especial de Rehabilitación y Mantenimiento Vial"/>
    <n v="2"/>
    <s v="Establecimientos públicos"/>
    <n v="95"/>
    <s v="Sector Movilidad"/>
    <s v="Informacion validada por la entidad"/>
    <n v="104959572000"/>
    <n v="108617440373.68872"/>
    <n v="2"/>
    <s v="Un territorio que enfrenta el cambio climático y se ordena alrededor del agua"/>
    <n v="20"/>
    <s v="Gestión integral de riesgos"/>
    <n v="680"/>
    <s v="Mitigación de riesgos en zonas alto impacto"/>
    <n v="1600000000"/>
    <n v="1655760416"/>
  </r>
  <r>
    <n v="4"/>
    <s v="Bogotá Humana"/>
    <x v="7"/>
    <n v="227"/>
    <s v="Unidad Administrativa Especial de Rehabilitación y Mantenimiento Vial"/>
    <n v="2"/>
    <s v="Establecimientos públicos"/>
    <n v="95"/>
    <s v="Sector Movilidad"/>
    <s v="Informacion validada por la entidad"/>
    <n v="104959572000"/>
    <n v="108617440373.68872"/>
    <n v="3"/>
    <s v="Una Bogotá que defiende y fortalece lo público"/>
    <n v="31"/>
    <s v="Fortalecimiento de la función administrativa y desarrollo institucional"/>
    <n v="398"/>
    <s v="Fortalecimiento y desarrollo institucional"/>
    <n v="22463233000"/>
    <n v="23246082510.490582"/>
  </r>
  <r>
    <n v="4"/>
    <s v="Bogotá Humana"/>
    <x v="7"/>
    <n v="228"/>
    <s v="Unidad Administrativa Especial de Servicios Públicos"/>
    <n v="2"/>
    <s v="Establecimientos públicos"/>
    <n v="96"/>
    <s v="Sector Hábitat"/>
    <s v="Informacion validada por la entidad"/>
    <n v="64782000000"/>
    <n v="67039669543.32"/>
    <n v="1"/>
    <s v="Una ciudad que supera la segregación y la discriminación: el ser humano en el centro de las preocupaciones del desarrollo"/>
    <n v="14"/>
    <s v="Fortalecimiento y mejoramiento de la calidad y cobertura de los servicios públicos"/>
    <n v="582"/>
    <s v="Gestión para el servicio de alumbrado público en Bogotá, D. C."/>
    <n v="3050000000"/>
    <n v="3156293293"/>
  </r>
  <r>
    <n v="4"/>
    <s v="Bogotá Humana"/>
    <x v="7"/>
    <n v="228"/>
    <s v="Unidad Administrativa Especial de Servicios Públicos"/>
    <n v="2"/>
    <s v="Establecimientos públicos"/>
    <n v="96"/>
    <s v="Sector Hábitat"/>
    <s v="Informacion validada por la entidad"/>
    <n v="64782000000"/>
    <n v="67039669543.32"/>
    <n v="1"/>
    <s v="Una ciudad que supera la segregación y la discriminación: el ser humano en el centro de las preocupaciones del desarrollo"/>
    <n v="14"/>
    <s v="Fortalecimiento y mejoramiento de la calidad y cobertura de los servicios públicos"/>
    <n v="583"/>
    <s v="Gestión para los servicios funerarios distritales"/>
    <n v="3080000000"/>
    <n v="3187338800.8000002"/>
  </r>
  <r>
    <n v="4"/>
    <s v="Bogotá Humana"/>
    <x v="7"/>
    <n v="228"/>
    <s v="Unidad Administrativa Especial de Servicios Públicos"/>
    <n v="2"/>
    <s v="Establecimientos públicos"/>
    <n v="96"/>
    <s v="Sector Hábitat"/>
    <s v="Informacion validada por la entidad"/>
    <n v="64782000000"/>
    <n v="67039669543.32"/>
    <n v="2"/>
    <s v="Un territorio que enfrenta el cambio climático y se ordena alrededor del agua"/>
    <n v="21"/>
    <s v="Basura cero"/>
    <n v="584"/>
    <s v="Gestión integral de residuos sólidos para el Distrito Capital y la región"/>
    <n v="53350000000"/>
    <n v="55209261371"/>
  </r>
  <r>
    <n v="4"/>
    <s v="Bogotá Humana"/>
    <x v="7"/>
    <n v="228"/>
    <s v="Unidad Administrativa Especial de Servicios Públicos"/>
    <n v="2"/>
    <s v="Establecimientos públicos"/>
    <n v="96"/>
    <s v="Sector Hábitat"/>
    <s v="Informacion validada por la entidad"/>
    <n v="64782000000"/>
    <n v="67039669543.32"/>
    <n v="3"/>
    <s v="Una Bogotá que defiende y fortalece lo público"/>
    <n v="26"/>
    <s v="Transparencia, probidad, lucha contra la corrupción y control social efectivo e incluyente"/>
    <n v="226"/>
    <s v="Ojo Ciudadano"/>
    <n v="345000000"/>
    <n v="357023339.69999999"/>
  </r>
  <r>
    <n v="4"/>
    <s v="Bogotá Humana"/>
    <x v="7"/>
    <n v="228"/>
    <s v="Unidad Administrativa Especial de Servicios Públicos"/>
    <n v="2"/>
    <s v="Establecimientos públicos"/>
    <n v="96"/>
    <s v="Sector Hábitat"/>
    <s v="Informacion validada por la entidad"/>
    <n v="64782000000"/>
    <n v="67039669543.32"/>
    <n v="3"/>
    <s v="Una Bogotá que defiende y fortalece lo público"/>
    <n v="31"/>
    <s v="Fortalecimiento de la función administrativa y desarrollo institucional"/>
    <n v="581"/>
    <s v="Gestión institucional"/>
    <n v="4957000000"/>
    <n v="5129752738.8199997"/>
  </r>
  <r>
    <n v="4"/>
    <s v="Bogotá Humana"/>
    <x v="7"/>
    <n v="230"/>
    <s v="Universidad Distrital Francisco José de Caldas"/>
    <n v="2"/>
    <s v="Establecimientos públicos"/>
    <n v="90"/>
    <s v="Sector Educación"/>
    <s v="Informacion validada por la entidad"/>
    <n v="42949140000"/>
    <n v="44445928695.776398"/>
    <n v="1"/>
    <s v="Una ciudad que supera la segregación y la discriminación: el ser humano en el centro de las preocupaciones del desarrollo"/>
    <n v="3"/>
    <s v="Construcción de saberes. Educación incluyente, diversa y de calidad para disfrutar y aprender"/>
    <n v="379"/>
    <s v="Construcción nueva sede universitaria Ciudadela El Porvenir - Bosa"/>
    <n v="2500000000"/>
    <n v="2587125650"/>
  </r>
  <r>
    <n v="4"/>
    <s v="Bogotá Humana"/>
    <x v="7"/>
    <n v="230"/>
    <s v="Universidad Distrital Francisco José de Caldas"/>
    <n v="2"/>
    <s v="Establecimientos públicos"/>
    <n v="90"/>
    <s v="Sector Educación"/>
    <s v="Informacion validada por la entidad"/>
    <n v="42949140000"/>
    <n v="44445928695.776398"/>
    <n v="1"/>
    <s v="Una ciudad que supera la segregación y la discriminación: el ser humano en el centro de las preocupaciones del desarrollo"/>
    <n v="3"/>
    <s v="Construcción de saberes. Educación incluyente, diversa y de calidad para disfrutar y aprender"/>
    <n v="380"/>
    <s v="Mejoramiento y ampliación de la infraestructura física de la Universidad"/>
    <n v="7525471000"/>
    <n v="7787735620.9724598"/>
  </r>
  <r>
    <n v="4"/>
    <s v="Bogotá Humana"/>
    <x v="7"/>
    <n v="230"/>
    <s v="Universidad Distrital Francisco José de Caldas"/>
    <n v="2"/>
    <s v="Establecimientos públicos"/>
    <n v="90"/>
    <s v="Sector Educación"/>
    <s v="Informacion validada por la entidad"/>
    <n v="42949140000"/>
    <n v="44445928695.776398"/>
    <n v="1"/>
    <s v="Una ciudad que supera la segregación y la discriminación: el ser humano en el centro de las preocupaciones del desarrollo"/>
    <n v="3"/>
    <s v="Construcción de saberes. Educación incluyente, diversa y de calidad para disfrutar y aprender"/>
    <n v="382"/>
    <s v="Mejoramiento del bienestar institucional de la Universidad Distrital"/>
    <n v="500000000"/>
    <n v="517425130"/>
  </r>
  <r>
    <n v="4"/>
    <s v="Bogotá Humana"/>
    <x v="7"/>
    <n v="230"/>
    <s v="Universidad Distrital Francisco José de Caldas"/>
    <n v="2"/>
    <s v="Establecimientos públicos"/>
    <n v="90"/>
    <s v="Sector Educación"/>
    <s v="Informacion validada por la entidad"/>
    <n v="42949140000"/>
    <n v="44445928695.776398"/>
    <n v="1"/>
    <s v="Una ciudad que supera la segregación y la discriminación: el ser humano en el centro de las preocupaciones del desarrollo"/>
    <n v="3"/>
    <s v="Construcción de saberes. Educación incluyente, diversa y de calidad para disfrutar y aprender"/>
    <n v="4149"/>
    <s v="Dotación de laboratorios Universidad Distrital"/>
    <n v="11150625000"/>
    <n v="11539227180.4125"/>
  </r>
  <r>
    <n v="4"/>
    <s v="Bogotá Humana"/>
    <x v="7"/>
    <n v="230"/>
    <s v="Universidad Distrital Francisco José de Caldas"/>
    <n v="2"/>
    <s v="Establecimientos públicos"/>
    <n v="90"/>
    <s v="Sector Educación"/>
    <s v="Informacion validada por la entidad"/>
    <n v="42949140000"/>
    <n v="44445928695.776398"/>
    <n v="1"/>
    <s v="Una ciudad que supera la segregación y la discriminación: el ser humano en el centro de las preocupaciones del desarrollo"/>
    <n v="3"/>
    <s v="Construcción de saberes. Educación incluyente, diversa y de calidad para disfrutar y aprender"/>
    <n v="4150"/>
    <s v="Dotación y actualización biblioteca"/>
    <n v="5050944000"/>
    <n v="5226970711.6454401"/>
  </r>
  <r>
    <n v="4"/>
    <s v="Bogotá Humana"/>
    <x v="7"/>
    <n v="230"/>
    <s v="Universidad Distrital Francisco José de Caldas"/>
    <n v="2"/>
    <s v="Establecimientos públicos"/>
    <n v="90"/>
    <s v="Sector Educación"/>
    <s v="Informacion validada por la entidad"/>
    <n v="42949140000"/>
    <n v="44445928695.776398"/>
    <n v="1"/>
    <s v="Una ciudad que supera la segregación y la discriminación: el ser humano en el centro de las preocupaciones del desarrollo"/>
    <n v="11"/>
    <s v="Ciencia, tecnología e innovación para avanzar en el desarrollo de la ciudad"/>
    <n v="378"/>
    <s v="Promoción de la investigación y desarrollo científico"/>
    <n v="8297900000"/>
    <n v="8587083972.4540005"/>
  </r>
  <r>
    <n v="4"/>
    <s v="Bogotá Humana"/>
    <x v="7"/>
    <n v="230"/>
    <s v="Universidad Distrital Francisco José de Caldas"/>
    <n v="2"/>
    <s v="Establecimientos públicos"/>
    <n v="90"/>
    <s v="Sector Educación"/>
    <s v="Informacion validada por la entidad"/>
    <n v="42949140000"/>
    <n v="44445928695.776398"/>
    <n v="1"/>
    <s v="Una ciudad que supera la segregación y la discriminación: el ser humano en el centro de las preocupaciones del desarrollo"/>
    <n v="11"/>
    <s v="Ciencia, tecnología e innovación para avanzar en el desarrollo de la ciudad"/>
    <n v="389"/>
    <s v="Desarrollo y fortalecimiento doctorados y maestrías"/>
    <n v="4856386000"/>
    <n v="5025632314.7603598"/>
  </r>
  <r>
    <n v="4"/>
    <s v="Bogotá Humana"/>
    <x v="7"/>
    <n v="230"/>
    <s v="Universidad Distrital Francisco José de Caldas"/>
    <n v="2"/>
    <s v="Establecimientos públicos"/>
    <n v="90"/>
    <s v="Sector Educación"/>
    <s v="Informacion validada por la entidad"/>
    <n v="42949140000"/>
    <n v="44445928695.776398"/>
    <n v="3"/>
    <s v="Una Bogotá que defiende y fortalece lo público"/>
    <n v="32"/>
    <s v="TIC para Gobierno Digital, Ciudad Inteligente y sociedad del conocimiento y del emprendimiento"/>
    <n v="188"/>
    <s v="Sistema integral de información"/>
    <n v="3067814000"/>
    <n v="3174728115.5316401"/>
  </r>
  <r>
    <n v="4"/>
    <s v="Bogotá Humana"/>
    <x v="7"/>
    <n v="235"/>
    <s v="Contraloría Distrital"/>
    <n v="2"/>
    <s v="Establecimientos públicos"/>
    <n v="198"/>
    <s v="Otras entidades distritales"/>
    <s v="Informacion validada por la entidad"/>
    <n v="8111000000"/>
    <n v="8393670458.8600006"/>
    <n v="3"/>
    <s v="Una Bogotá que defiende y fortalece lo público"/>
    <n v="24"/>
    <s v="Bogotá Humana: participa y decide"/>
    <n v="770"/>
    <s v="Control social a la gestión pública"/>
    <n v="1190000000"/>
    <n v="1231471809.4000001"/>
  </r>
  <r>
    <n v="4"/>
    <s v="Bogotá Humana"/>
    <x v="7"/>
    <n v="235"/>
    <s v="Contraloría Distrital"/>
    <n v="2"/>
    <s v="Establecimientos públicos"/>
    <n v="198"/>
    <s v="Otras entidades distritales"/>
    <s v="Informacion validada por la entidad"/>
    <n v="8111000000"/>
    <n v="8393670458.8600006"/>
    <n v="3"/>
    <s v="Una Bogotá que defiende y fortalece lo público"/>
    <n v="26"/>
    <s v="Transparencia, probidad, lucha contra la corrupción y control social efectivo e incluyente"/>
    <n v="776"/>
    <s v="Fortalecimiento de la capacidad institucional para un control fiscal efectivo y transparente"/>
    <n v="6921000000"/>
    <n v="7162198649.46"/>
  </r>
  <r>
    <n v="5"/>
    <s v="Bogotá mejor para todos"/>
    <x v="8"/>
    <n v="102"/>
    <s v="Personería Distrital"/>
    <n v="1"/>
    <s v="Administración central"/>
    <n v="198"/>
    <s v="Otras entidades distritales"/>
    <s v="Informacion validada por la entidad"/>
    <n v="20080544000"/>
    <n v="20080544000"/>
    <n v="7"/>
    <s v="Eje transversal Gobierno legítimo, fortalecimiento local y eficiencia"/>
    <n v="42"/>
    <s v="Transparencia, gestión pública y servicio a la ciudadanía"/>
    <n v="1202"/>
    <s v="Promoción y defensa de los Derechos Humanos desde una perspectiva de género y del posconflicto"/>
    <n v="3604000000"/>
    <n v="3604000000"/>
  </r>
  <r>
    <n v="5"/>
    <s v="Bogotá mejor para todos"/>
    <x v="8"/>
    <n v="102"/>
    <s v="Personería Distrital"/>
    <n v="1"/>
    <s v="Administración central"/>
    <n v="198"/>
    <s v="Otras entidades distritales"/>
    <s v="Informacion validada por la entidad"/>
    <n v="20080544000"/>
    <n v="20080544000"/>
    <n v="7"/>
    <s v="Eje transversal Gobierno legítimo, fortalecimiento local y eficiencia"/>
    <n v="42"/>
    <s v="Transparencia, gestión pública y servicio a la ciudadanía"/>
    <n v="1203"/>
    <s v="Servicio integral a la ciudadanía"/>
    <n v="4604000000"/>
    <n v="4604000000"/>
  </r>
  <r>
    <n v="5"/>
    <s v="Bogotá mejor para todos"/>
    <x v="8"/>
    <n v="102"/>
    <s v="Personería Distrital"/>
    <n v="1"/>
    <s v="Administración central"/>
    <n v="198"/>
    <s v="Otras entidades distritales"/>
    <s v="Informacion validada por la entidad"/>
    <n v="20080544000"/>
    <n v="20080544000"/>
    <n v="7"/>
    <s v="Eje transversal Gobierno legítimo, fortalecimiento local y eficiencia"/>
    <n v="43"/>
    <s v="Modernización institucional"/>
    <n v="1201"/>
    <s v="Modernización para el fortalecimiento integral de la Personería de Bogotá D. C."/>
    <n v="11872544000"/>
    <n v="11872544000"/>
  </r>
  <r>
    <n v="5"/>
    <s v="Bogotá mejor para todos"/>
    <x v="8"/>
    <n v="104"/>
    <s v="Secretaría General"/>
    <n v="1"/>
    <s v="Administración central"/>
    <n v="85"/>
    <s v="Sector Gestión pública"/>
    <s v="Informacion validada por la entidad"/>
    <n v="117337213000"/>
    <n v="117337213000"/>
    <n v="3"/>
    <s v="Pilar Construcción de comunidad y cultura ciudadana"/>
    <n v="23"/>
    <s v="Bogotá mejor para las víctimas, la paz y la reconciliación"/>
    <n v="1156"/>
    <s v="Bogotá Mejor para las víctimas, la paz y la reconciliación"/>
    <n v="31542000000"/>
    <n v="31542000000"/>
  </r>
  <r>
    <n v="5"/>
    <s v="Bogotá mejor para todos"/>
    <x v="8"/>
    <n v="104"/>
    <s v="Secretaría General"/>
    <n v="1"/>
    <s v="Administración central"/>
    <n v="85"/>
    <s v="Sector Gestión pública"/>
    <s v="Informacion validada por la entidad"/>
    <n v="117337213000"/>
    <n v="117337213000"/>
    <n v="5"/>
    <s v="Eje transversal Desarrollo económico basado en el conocimiento"/>
    <n v="36"/>
    <s v="Bogotá, una ciudad digital"/>
    <n v="1111"/>
    <s v="Fortalecimiento de la economía, el gobierno y la ciudad digital de Bogotá D. C."/>
    <n v="5343919000"/>
    <n v="5343919000"/>
  </r>
  <r>
    <n v="5"/>
    <s v="Bogotá mejor para todos"/>
    <x v="8"/>
    <n v="104"/>
    <s v="Secretaría General"/>
    <n v="1"/>
    <s v="Administración central"/>
    <n v="85"/>
    <s v="Sector Gestión pública"/>
    <s v="Informacion validada por la entidad"/>
    <n v="117337213000"/>
    <n v="117337213000"/>
    <n v="7"/>
    <s v="Eje transversal Gobierno legítimo, fortalecimiento local y eficiencia"/>
    <n v="42"/>
    <s v="Transparencia, gestión pública y servicio a la ciudadanía"/>
    <n v="976"/>
    <s v="Mejoramiento para la planeación y la eficiencia administrativa en la Secretaría General"/>
    <n v="410000000"/>
    <n v="410000000"/>
  </r>
  <r>
    <n v="5"/>
    <s v="Bogotá mejor para todos"/>
    <x v="8"/>
    <n v="104"/>
    <s v="Secretaría General"/>
    <n v="1"/>
    <s v="Administración central"/>
    <n v="85"/>
    <s v="Sector Gestión pública"/>
    <s v="Informacion validada por la entidad"/>
    <n v="117337213000"/>
    <n v="117337213000"/>
    <n v="7"/>
    <s v="Eje transversal Gobierno legítimo, fortalecimiento local y eficiencia"/>
    <n v="42"/>
    <s v="Transparencia, gestión pública y servicio a la ciudadanía"/>
    <n v="1085"/>
    <s v="Gestión pública efectiva y transparente por una Bogotá mejor para todos"/>
    <n v="3535250000"/>
    <n v="3535250000"/>
  </r>
  <r>
    <n v="5"/>
    <s v="Bogotá mejor para todos"/>
    <x v="8"/>
    <n v="104"/>
    <s v="Secretaría General"/>
    <n v="1"/>
    <s v="Administración central"/>
    <n v="85"/>
    <s v="Sector Gestión pública"/>
    <s v="Informacion validada por la entidad"/>
    <n v="117337213000"/>
    <n v="117337213000"/>
    <n v="7"/>
    <s v="Eje transversal Gobierno legítimo, fortalecimiento local y eficiencia"/>
    <n v="42"/>
    <s v="Transparencia, gestión pública y servicio a la ciudadanía"/>
    <n v="1125"/>
    <s v="Fortalecimiento y modernización de la gestión pública distrital"/>
    <n v="3869000000"/>
    <n v="3869000000"/>
  </r>
  <r>
    <n v="5"/>
    <s v="Bogotá mejor para todos"/>
    <x v="8"/>
    <n v="104"/>
    <s v="Secretaría General"/>
    <n v="1"/>
    <s v="Administración central"/>
    <n v="85"/>
    <s v="Sector Gestión pública"/>
    <s v="Informacion validada por la entidad"/>
    <n v="117337213000"/>
    <n v="117337213000"/>
    <n v="7"/>
    <s v="Eje transversal Gobierno legítimo, fortalecimiento local y eficiencia"/>
    <n v="42"/>
    <s v="Transparencia, gestión pública y servicio a la ciudadanía"/>
    <n v="1126"/>
    <s v="Implementación de un nuevo enfoque de servicio a la ciudadanía"/>
    <n v="11329511000"/>
    <n v="11329511000"/>
  </r>
  <r>
    <n v="5"/>
    <s v="Bogotá mejor para todos"/>
    <x v="8"/>
    <n v="104"/>
    <s v="Secretaría General"/>
    <n v="1"/>
    <s v="Administración central"/>
    <n v="85"/>
    <s v="Sector Gestión pública"/>
    <s v="Informacion validada por la entidad"/>
    <n v="117337213000"/>
    <n v="117337213000"/>
    <n v="7"/>
    <s v="Eje transversal Gobierno legítimo, fortalecimiento local y eficiencia"/>
    <n v="42"/>
    <s v="Transparencia, gestión pública y servicio a la ciudadanía"/>
    <n v="1142"/>
    <s v="Archivo de Bogotá para Todos: Transparencia, identidad ciudadana y democratización de la información"/>
    <n v="3840000000"/>
    <n v="3840000000"/>
  </r>
  <r>
    <n v="5"/>
    <s v="Bogotá mejor para todos"/>
    <x v="8"/>
    <n v="104"/>
    <s v="Secretaría General"/>
    <n v="1"/>
    <s v="Administración central"/>
    <n v="85"/>
    <s v="Sector Gestión pública"/>
    <s v="Informacion validada por la entidad"/>
    <n v="117337213000"/>
    <n v="117337213000"/>
    <n v="7"/>
    <s v="Eje transversal Gobierno legítimo, fortalecimiento local y eficiencia"/>
    <n v="42"/>
    <s v="Transparencia, gestión pública y servicio a la ciudadanía"/>
    <n v="1143"/>
    <s v="Comunicación para fortalecer las instituciones y acercar a la ciudadanía a la Alcaldía Mayor de Bogotá"/>
    <n v="20700000000"/>
    <n v="20700000000"/>
  </r>
  <r>
    <n v="5"/>
    <s v="Bogotá mejor para todos"/>
    <x v="8"/>
    <n v="104"/>
    <s v="Secretaría General"/>
    <n v="1"/>
    <s v="Administración central"/>
    <n v="85"/>
    <s v="Sector Gestión pública"/>
    <s v="Informacion validada por la entidad"/>
    <n v="117337213000"/>
    <n v="117337213000"/>
    <n v="7"/>
    <s v="Eje transversal Gobierno legítimo, fortalecimiento local y eficiencia"/>
    <n v="42"/>
    <s v="Transparencia, gestión pública y servicio a la ciudadanía"/>
    <n v="1152"/>
    <s v="Implementación de un modelo de Gestión Documental para la Secretaria General de la Alcaldía Mayor de Bogotá"/>
    <n v="1300000000"/>
    <n v="1300000000"/>
  </r>
  <r>
    <n v="5"/>
    <s v="Bogotá mejor para todos"/>
    <x v="8"/>
    <n v="104"/>
    <s v="Secretaría General"/>
    <n v="1"/>
    <s v="Administración central"/>
    <n v="85"/>
    <s v="Sector Gestión pública"/>
    <s v="Informacion validada por la entidad"/>
    <n v="117337213000"/>
    <n v="117337213000"/>
    <n v="7"/>
    <s v="Eje transversal Gobierno legítimo, fortalecimiento local y eficiencia"/>
    <n v="42"/>
    <s v="Transparencia, gestión pública y servicio a la ciudadanía"/>
    <n v="1165"/>
    <s v="Mejoramiento de la capacidad física y de la maquinaria de la Imprenta Distrital"/>
    <n v="700000000"/>
    <n v="700000000"/>
  </r>
  <r>
    <n v="5"/>
    <s v="Bogotá mejor para todos"/>
    <x v="8"/>
    <n v="104"/>
    <s v="Secretaría General"/>
    <n v="1"/>
    <s v="Administración central"/>
    <n v="85"/>
    <s v="Sector Gestión pública"/>
    <s v="Informacion validada por la entidad"/>
    <n v="117337213000"/>
    <n v="117337213000"/>
    <n v="7"/>
    <s v="Eje transversal Gobierno legítimo, fortalecimiento local y eficiencia"/>
    <n v="43"/>
    <s v="Modernización institucional"/>
    <n v="1127"/>
    <s v="Infraestructura adecuada para todos en la Secretaría General"/>
    <n v="4095000000"/>
    <n v="4095000000"/>
  </r>
  <r>
    <n v="5"/>
    <s v="Bogotá mejor para todos"/>
    <x v="8"/>
    <n v="104"/>
    <s v="Secretaría General"/>
    <n v="1"/>
    <s v="Administración central"/>
    <n v="85"/>
    <s v="Sector Gestión pública"/>
    <s v="Informacion validada por la entidad"/>
    <n v="117337213000"/>
    <n v="117337213000"/>
    <n v="7"/>
    <s v="Eje transversal Gobierno legítimo, fortalecimiento local y eficiencia"/>
    <n v="43"/>
    <s v="Modernización institucional"/>
    <n v="7516"/>
    <s v="Implementación de Asociaciones Público Privadas para una Bogotá Mejor para Todos"/>
    <n v="23700000000"/>
    <n v="23700000000"/>
  </r>
  <r>
    <n v="5"/>
    <s v="Bogotá mejor para todos"/>
    <x v="8"/>
    <n v="104"/>
    <s v="Secretaría General"/>
    <n v="1"/>
    <s v="Administración central"/>
    <n v="85"/>
    <s v="Sector Gestión pública"/>
    <s v="Informacion validada por la entidad"/>
    <n v="117337213000"/>
    <n v="117337213000"/>
    <n v="7"/>
    <s v="Eje transversal Gobierno legítimo, fortalecimiento local y eficiencia"/>
    <n v="44"/>
    <s v="Gobierno y ciudadanía digital"/>
    <n v="1081"/>
    <s v="Rediseño de la arquitectura de la plataforma tecnológica en la Secretaría General"/>
    <n v="4269533000"/>
    <n v="4269533000"/>
  </r>
  <r>
    <n v="5"/>
    <s v="Bogotá mejor para todos"/>
    <x v="8"/>
    <n v="104"/>
    <s v="Secretaría General"/>
    <n v="1"/>
    <s v="Administración central"/>
    <n v="85"/>
    <s v="Sector Gestión pública"/>
    <s v="Informacion validada por la entidad"/>
    <n v="117337213000"/>
    <n v="117337213000"/>
    <n v="7"/>
    <s v="Eje transversal Gobierno legítimo, fortalecimiento local y eficiencia"/>
    <n v="45"/>
    <s v="Gobernanza e influencia local, regional e internacional"/>
    <n v="1090"/>
    <s v="Lo mejor del mundo por una Bogotá para todos"/>
    <n v="2703000000"/>
    <n v="2703000000"/>
  </r>
  <r>
    <n v="5"/>
    <s v="Bogotá mejor para todos"/>
    <x v="8"/>
    <n v="105"/>
    <s v="Veeduría Distrital"/>
    <n v="1"/>
    <s v="Administración central"/>
    <n v="198"/>
    <s v="Otras entidades distritales"/>
    <s v="Informacion validada por la entidad"/>
    <n v="3185294000"/>
    <n v="3185294000"/>
    <n v="7"/>
    <s v="Eje transversal Gobierno legítimo, fortalecimiento local y eficiencia"/>
    <n v="42"/>
    <s v="Transparencia, gestión pública y servicio a la ciudadanía"/>
    <n v="1035"/>
    <s v="Transparencia, derecho de acceso a la información pública y medidas anticorrupción"/>
    <n v="2551250000"/>
    <n v="2551250000"/>
  </r>
  <r>
    <n v="5"/>
    <s v="Bogotá mejor para todos"/>
    <x v="8"/>
    <n v="105"/>
    <s v="Veeduría Distrital"/>
    <n v="1"/>
    <s v="Administración central"/>
    <n v="198"/>
    <s v="Otras entidades distritales"/>
    <s v="Informacion validada por la entidad"/>
    <n v="3185294000"/>
    <n v="3185294000"/>
    <n v="7"/>
    <s v="Eje transversal Gobierno legítimo, fortalecimiento local y eficiencia"/>
    <n v="42"/>
    <s v="Transparencia, gestión pública y servicio a la ciudadanía"/>
    <n v="1060"/>
    <s v="Laboratorio de innovación para la gestión pública distrital"/>
    <n v="634044000"/>
    <n v="634044000"/>
  </r>
  <r>
    <n v="5"/>
    <s v="Bogotá mejor para todos"/>
    <x v="8"/>
    <n v="110"/>
    <s v="Secretaría Distrital de Gobierno"/>
    <n v="1"/>
    <s v="Administración central"/>
    <n v="999"/>
    <s v="Sector Gobierno"/>
    <s v="Informacion validada por la entidad"/>
    <n v="38695109000"/>
    <n v="38695109000"/>
    <n v="3"/>
    <s v="Pilar Construcción de comunidad y cultura ciudadana"/>
    <n v="22"/>
    <s v="Bogotá vive los derechos humanos"/>
    <n v="1095"/>
    <s v="Promoción y visibilización de los derechos de los grupos étnicos en el Distrito Capital"/>
    <n v="2900000000"/>
    <n v="2900000000"/>
  </r>
  <r>
    <n v="5"/>
    <s v="Bogotá mejor para todos"/>
    <x v="8"/>
    <n v="110"/>
    <s v="Secretaría Distrital de Gobierno"/>
    <n v="1"/>
    <s v="Administración central"/>
    <n v="999"/>
    <s v="Sector Gobierno"/>
    <s v="Informacion validada por la entidad"/>
    <n v="38695109000"/>
    <n v="38695109000"/>
    <n v="3"/>
    <s v="Pilar Construcción de comunidad y cultura ciudadana"/>
    <n v="22"/>
    <s v="Bogotá vive los derechos humanos"/>
    <n v="1131"/>
    <s v="Construcción de una Bogotá que vive los Derechos Humanos"/>
    <n v="5800000000"/>
    <n v="5800000000"/>
  </r>
  <r>
    <n v="5"/>
    <s v="Bogotá mejor para todos"/>
    <x v="8"/>
    <n v="110"/>
    <s v="Secretaría Distrital de Gobierno"/>
    <n v="1"/>
    <s v="Administración central"/>
    <n v="999"/>
    <s v="Sector Gobierno"/>
    <s v="Informacion validada por la entidad"/>
    <n v="38695109000"/>
    <n v="38695109000"/>
    <n v="7"/>
    <s v="Eje transversal Gobierno legítimo, fortalecimiento local y eficiencia"/>
    <n v="42"/>
    <s v="Transparencia, gestión pública y servicio a la ciudadanía"/>
    <n v="1128"/>
    <s v="Fortalecimiento de la capacidad institucional"/>
    <n v="5250109000"/>
    <n v="5250109000"/>
  </r>
  <r>
    <n v="5"/>
    <s v="Bogotá mejor para todos"/>
    <x v="8"/>
    <n v="110"/>
    <s v="Secretaría Distrital de Gobierno"/>
    <n v="1"/>
    <s v="Administración central"/>
    <n v="999"/>
    <s v="Sector Gobierno"/>
    <s v="Informacion validada por la entidad"/>
    <n v="38695109000"/>
    <n v="38695109000"/>
    <n v="7"/>
    <s v="Eje transversal Gobierno legítimo, fortalecimiento local y eficiencia"/>
    <n v="44"/>
    <s v="Gobierno y ciudadanía digital"/>
    <n v="1120"/>
    <s v="Implementación del modelo de gestión de tecnología de la información para el fortalecimiento institucional"/>
    <n v="5300000000"/>
    <n v="5300000000"/>
  </r>
  <r>
    <n v="5"/>
    <s v="Bogotá mejor para todos"/>
    <x v="8"/>
    <n v="110"/>
    <s v="Secretaría Distrital de Gobierno"/>
    <n v="1"/>
    <s v="Administración central"/>
    <n v="999"/>
    <s v="Sector Gobierno"/>
    <s v="Informacion validada por la entidad"/>
    <n v="38695109000"/>
    <n v="38695109000"/>
    <n v="7"/>
    <s v="Eje transversal Gobierno legítimo, fortalecimiento local y eficiencia"/>
    <n v="45"/>
    <s v="Gobernanza e influencia local, regional e internacional"/>
    <n v="1094"/>
    <s v="Fortalecimiento de la capacidad institucional de las Alcaldías Locales"/>
    <n v="17545000000"/>
    <n v="17545000000"/>
  </r>
  <r>
    <n v="5"/>
    <s v="Bogotá mejor para todos"/>
    <x v="8"/>
    <n v="110"/>
    <s v="Secretaría Distrital de Gobierno"/>
    <n v="1"/>
    <s v="Administración central"/>
    <n v="999"/>
    <s v="Sector Gobierno"/>
    <s v="Informacion validada por la entidad"/>
    <n v="38695109000"/>
    <n v="38695109000"/>
    <n v="7"/>
    <s v="Eje transversal Gobierno legítimo, fortalecimiento local y eficiencia"/>
    <n v="45"/>
    <s v="Gobernanza e influencia local, regional e internacional"/>
    <n v="1129"/>
    <s v="Fortalecimiento de las relaciones estratégicas del Distrito Capital con actores políticos y sociales"/>
    <n v="1900000000"/>
    <n v="1900000000"/>
  </r>
  <r>
    <n v="5"/>
    <s v="Bogotá mejor para todos"/>
    <x v="8"/>
    <n v="111"/>
    <s v="Secretaría Distrital de Hacienda"/>
    <n v="1"/>
    <s v="Administración central"/>
    <n v="87"/>
    <s v="Sector Hacienda"/>
    <s v="Informacion validada por la entidad"/>
    <n v="43537791000"/>
    <n v="43537791000"/>
    <n v="5"/>
    <s v="Eje transversal Desarrollo económico basado en el conocimiento"/>
    <n v="34"/>
    <s v="Mejorar y fortalecer el recaudo tributario de la ciudad e impulsar el uso de mecanismos de vinculación de capital privado"/>
    <n v="703"/>
    <s v="Control y servicios tributarios"/>
    <n v="1593407000"/>
    <n v="1593407000"/>
  </r>
  <r>
    <n v="5"/>
    <s v="Bogotá mejor para todos"/>
    <x v="8"/>
    <n v="111"/>
    <s v="Secretaría Distrital de Hacienda"/>
    <n v="1"/>
    <s v="Administración central"/>
    <n v="87"/>
    <s v="Sector Hacienda"/>
    <s v="Informacion validada por la entidad"/>
    <n v="43537791000"/>
    <n v="43537791000"/>
    <n v="5"/>
    <s v="Eje transversal Desarrollo económico basado en el conocimiento"/>
    <n v="34"/>
    <s v="Mejorar y fortalecer el recaudo tributario de la ciudad e impulsar el uso de mecanismos de vinculación de capital privado"/>
    <n v="1084"/>
    <s v="Actualización de la solución tecnológica de gestión tributaria de la SDH"/>
    <n v="5725009000"/>
    <n v="5725009000"/>
  </r>
  <r>
    <n v="5"/>
    <s v="Bogotá mejor para todos"/>
    <x v="8"/>
    <n v="111"/>
    <s v="Secretaría Distrital de Hacienda"/>
    <n v="1"/>
    <s v="Administración central"/>
    <n v="87"/>
    <s v="Sector Hacienda"/>
    <s v="Informacion validada por la entidad"/>
    <n v="43537791000"/>
    <n v="43537791000"/>
    <n v="7"/>
    <s v="Eje transversal Gobierno legítimo, fortalecimiento local y eficiencia"/>
    <n v="43"/>
    <s v="Modernización institucional"/>
    <n v="714"/>
    <s v="Fortalecimiento institucional de la Secretaria Distrital de Hacienda"/>
    <n v="6572556000"/>
    <n v="6572556000"/>
  </r>
  <r>
    <n v="5"/>
    <s v="Bogotá mejor para todos"/>
    <x v="8"/>
    <n v="111"/>
    <s v="Secretaría Distrital de Hacienda"/>
    <n v="1"/>
    <s v="Administración central"/>
    <n v="87"/>
    <s v="Sector Hacienda"/>
    <s v="Informacion validada por la entidad"/>
    <n v="43537791000"/>
    <n v="43537791000"/>
    <n v="7"/>
    <s v="Eje transversal Gobierno legítimo, fortalecimiento local y eficiencia"/>
    <n v="43"/>
    <s v="Modernización institucional"/>
    <n v="728"/>
    <s v="Fortalecimiento a la gestión institucional del Concejo de Bogotá"/>
    <n v="10247873000"/>
    <n v="10247873000"/>
  </r>
  <r>
    <n v="5"/>
    <s v="Bogotá mejor para todos"/>
    <x v="8"/>
    <n v="111"/>
    <s v="Secretaría Distrital de Hacienda"/>
    <n v="1"/>
    <s v="Administración central"/>
    <n v="87"/>
    <s v="Sector Hacienda"/>
    <s v="Informacion validada por la entidad"/>
    <n v="43537791000"/>
    <n v="43537791000"/>
    <n v="7"/>
    <s v="Eje transversal Gobierno legítimo, fortalecimiento local y eficiencia"/>
    <n v="44"/>
    <s v="Gobierno y ciudadanía digital"/>
    <n v="1087"/>
    <s v="Modernización tecnológica de la SDH"/>
    <n v="19398946000"/>
    <n v="19398946000"/>
  </r>
  <r>
    <n v="5"/>
    <s v="Bogotá mejor para todos"/>
    <x v="8"/>
    <n v="112"/>
    <s v="Secretaría de Educación del Distrito"/>
    <n v="1"/>
    <s v="Administración central"/>
    <n v="90"/>
    <s v="Sector Educación"/>
    <s v="Informacion validada por la entidad"/>
    <n v="3266471086000"/>
    <n v="3266471086000"/>
    <n v="1"/>
    <s v="Pilar Igualdad de calidad de vida"/>
    <n v="2"/>
    <s v="Desarrollo integral desde la gestación hasta la adolescencia"/>
    <n v="1050"/>
    <s v="Educación inicial de calidad en el marco de la ruta de atención integral a la primera infancia"/>
    <n v="20753315000"/>
    <n v="20753315000"/>
  </r>
  <r>
    <n v="5"/>
    <s v="Bogotá mejor para todos"/>
    <x v="8"/>
    <n v="112"/>
    <s v="Secretaría de Educación del Distrito"/>
    <n v="1"/>
    <s v="Administración central"/>
    <n v="90"/>
    <s v="Sector Educación"/>
    <s v="Informacion validada por la entidad"/>
    <n v="3266471086000"/>
    <n v="3266471086000"/>
    <n v="1"/>
    <s v="Pilar Igualdad de calidad de vida"/>
    <n v="6"/>
    <s v="Calidad educativa para todos"/>
    <n v="898"/>
    <s v="Administración del talento humano"/>
    <n v="1832808606000"/>
    <n v="1832808606000"/>
  </r>
  <r>
    <n v="5"/>
    <s v="Bogotá mejor para todos"/>
    <x v="8"/>
    <n v="112"/>
    <s v="Secretaría de Educación del Distrito"/>
    <n v="1"/>
    <s v="Administración central"/>
    <n v="90"/>
    <s v="Sector Educación"/>
    <s v="Informacion validada por la entidad"/>
    <n v="3266471086000"/>
    <n v="3266471086000"/>
    <n v="1"/>
    <s v="Pilar Igualdad de calidad de vida"/>
    <n v="6"/>
    <s v="Calidad educativa para todos"/>
    <n v="1005"/>
    <s v="Fortalecimiento curricular para el desarrollo de aprendizajes a lo largo de la vida"/>
    <n v="2820000000"/>
    <n v="2820000000"/>
  </r>
  <r>
    <n v="5"/>
    <s v="Bogotá mejor para todos"/>
    <x v="8"/>
    <n v="112"/>
    <s v="Secretaría de Educación del Distrito"/>
    <n v="1"/>
    <s v="Administración central"/>
    <n v="90"/>
    <s v="Sector Educación"/>
    <s v="Informacion validada por la entidad"/>
    <n v="3266471086000"/>
    <n v="3266471086000"/>
    <n v="1"/>
    <s v="Pilar Igualdad de calidad de vida"/>
    <n v="6"/>
    <s v="Calidad educativa para todos"/>
    <n v="1040"/>
    <s v="Bogotá reconoce a sus maestras, maestros y directivos docentes líderes de la transformación educativa"/>
    <n v="14067607000"/>
    <n v="14067607000"/>
  </r>
  <r>
    <n v="5"/>
    <s v="Bogotá mejor para todos"/>
    <x v="8"/>
    <n v="112"/>
    <s v="Secretaría de Educación del Distrito"/>
    <n v="1"/>
    <s v="Administración central"/>
    <n v="90"/>
    <s v="Sector Educación"/>
    <s v="Informacion validada por la entidad"/>
    <n v="3266471086000"/>
    <n v="3266471086000"/>
    <n v="1"/>
    <s v="Pilar Igualdad de calidad de vida"/>
    <n v="6"/>
    <s v="Calidad educativa para todos"/>
    <n v="1053"/>
    <s v="Oportunidades de aprendizaje desde el enfoque diferencial"/>
    <n v="13335914000"/>
    <n v="13335914000"/>
  </r>
  <r>
    <n v="5"/>
    <s v="Bogotá mejor para todos"/>
    <x v="8"/>
    <n v="112"/>
    <s v="Secretaría de Educación del Distrito"/>
    <n v="1"/>
    <s v="Administración central"/>
    <n v="90"/>
    <s v="Sector Educación"/>
    <s v="Informacion validada por la entidad"/>
    <n v="3266471086000"/>
    <n v="3266471086000"/>
    <n v="1"/>
    <s v="Pilar Igualdad de calidad de vida"/>
    <n v="6"/>
    <s v="Calidad educativa para todos"/>
    <n v="1056"/>
    <s v="Mejoramiento de la calidad educativa a través de la jornada única y el uso del tiempo escolar"/>
    <n v="33400000000"/>
    <n v="33400000000"/>
  </r>
  <r>
    <n v="5"/>
    <s v="Bogotá mejor para todos"/>
    <x v="8"/>
    <n v="112"/>
    <s v="Secretaría de Educación del Distrito"/>
    <n v="1"/>
    <s v="Administración central"/>
    <n v="90"/>
    <s v="Sector Educación"/>
    <s v="Informacion validada por la entidad"/>
    <n v="3266471086000"/>
    <n v="3266471086000"/>
    <n v="1"/>
    <s v="Pilar Igualdad de calidad de vida"/>
    <n v="6"/>
    <s v="Calidad educativa para todos"/>
    <n v="1057"/>
    <s v="Competencias para el ciudadano de hoy"/>
    <n v="11255448000"/>
    <n v="11255448000"/>
  </r>
  <r>
    <n v="5"/>
    <s v="Bogotá mejor para todos"/>
    <x v="8"/>
    <n v="112"/>
    <s v="Secretaría de Educación del Distrito"/>
    <n v="1"/>
    <s v="Administración central"/>
    <n v="90"/>
    <s v="Sector Educación"/>
    <s v="Informacion validada por la entidad"/>
    <n v="3266471086000"/>
    <n v="3266471086000"/>
    <n v="1"/>
    <s v="Pilar Igualdad de calidad de vida"/>
    <n v="6"/>
    <s v="Calidad educativa para todos"/>
    <n v="1072"/>
    <s v="Evaluar para transformar y mejorar"/>
    <n v="10034814000"/>
    <n v="10034814000"/>
  </r>
  <r>
    <n v="5"/>
    <s v="Bogotá mejor para todos"/>
    <x v="8"/>
    <n v="112"/>
    <s v="Secretaría de Educación del Distrito"/>
    <n v="1"/>
    <s v="Administración central"/>
    <n v="90"/>
    <s v="Sector Educación"/>
    <s v="Informacion validada por la entidad"/>
    <n v="3266471086000"/>
    <n v="3266471086000"/>
    <n v="1"/>
    <s v="Pilar Igualdad de calidad de vida"/>
    <n v="6"/>
    <s v="Calidad educativa para todos"/>
    <n v="1073"/>
    <s v="Desarrollo integral de la educación media en las instituciones educativas del Distrito"/>
    <n v="20733448000"/>
    <n v="20733448000"/>
  </r>
  <r>
    <n v="5"/>
    <s v="Bogotá mejor para todos"/>
    <x v="8"/>
    <n v="112"/>
    <s v="Secretaría de Educación del Distrito"/>
    <n v="1"/>
    <s v="Administración central"/>
    <n v="90"/>
    <s v="Sector Educación"/>
    <s v="Informacion validada por la entidad"/>
    <n v="3266471086000"/>
    <n v="3266471086000"/>
    <n v="1"/>
    <s v="Pilar Igualdad de calidad de vida"/>
    <n v="7"/>
    <s v="Inclusión educativa para la equidad"/>
    <n v="1046"/>
    <s v="Infraestructura y dotación al servicio de los ambientes de aprendizaje"/>
    <n v="297252352000"/>
    <n v="297252352000"/>
  </r>
  <r>
    <n v="5"/>
    <s v="Bogotá mejor para todos"/>
    <x v="8"/>
    <n v="112"/>
    <s v="Secretaría de Educación del Distrito"/>
    <n v="1"/>
    <s v="Administración central"/>
    <n v="90"/>
    <s v="Sector Educación"/>
    <s v="Informacion validada por la entidad"/>
    <n v="3266471086000"/>
    <n v="3266471086000"/>
    <n v="1"/>
    <s v="Pilar Igualdad de calidad de vida"/>
    <n v="7"/>
    <s v="Inclusión educativa para la equidad"/>
    <n v="1049"/>
    <s v="Cobertura con equidad"/>
    <n v="201019179000"/>
    <n v="201019179000"/>
  </r>
  <r>
    <n v="5"/>
    <s v="Bogotá mejor para todos"/>
    <x v="8"/>
    <n v="112"/>
    <s v="Secretaría de Educación del Distrito"/>
    <n v="1"/>
    <s v="Administración central"/>
    <n v="90"/>
    <s v="Sector Educación"/>
    <s v="Informacion validada por la entidad"/>
    <n v="3266471086000"/>
    <n v="3266471086000"/>
    <n v="1"/>
    <s v="Pilar Igualdad de calidad de vida"/>
    <n v="7"/>
    <s v="Inclusión educativa para la equidad"/>
    <n v="1052"/>
    <s v="Bienestar estudiantil para todos"/>
    <n v="465487923000"/>
    <n v="465487923000"/>
  </r>
  <r>
    <n v="5"/>
    <s v="Bogotá mejor para todos"/>
    <x v="8"/>
    <n v="112"/>
    <s v="Secretaría de Educación del Distrito"/>
    <n v="1"/>
    <s v="Administración central"/>
    <n v="90"/>
    <s v="Sector Educación"/>
    <s v="Informacion validada por la entidad"/>
    <n v="3266471086000"/>
    <n v="3266471086000"/>
    <n v="1"/>
    <s v="Pilar Igualdad de calidad de vida"/>
    <n v="7"/>
    <s v="Inclusión educativa para la equidad"/>
    <n v="1071"/>
    <s v="Gestión educativa institucional"/>
    <n v="247709481000"/>
    <n v="247709481000"/>
  </r>
  <r>
    <n v="5"/>
    <s v="Bogotá mejor para todos"/>
    <x v="8"/>
    <n v="112"/>
    <s v="Secretaría de Educación del Distrito"/>
    <n v="1"/>
    <s v="Administración central"/>
    <n v="90"/>
    <s v="Sector Educación"/>
    <s v="Informacion validada por la entidad"/>
    <n v="3266471086000"/>
    <n v="3266471086000"/>
    <n v="1"/>
    <s v="Pilar Igualdad de calidad de vida"/>
    <n v="8"/>
    <s v="Acceso con calidad a la educación superior"/>
    <n v="1074"/>
    <s v="Educación superior para una ciudad de conocimiento"/>
    <n v="26550092000"/>
    <n v="26550092000"/>
  </r>
  <r>
    <n v="5"/>
    <s v="Bogotá mejor para todos"/>
    <x v="8"/>
    <n v="112"/>
    <s v="Secretaría de Educación del Distrito"/>
    <n v="1"/>
    <s v="Administración central"/>
    <n v="90"/>
    <s v="Sector Educación"/>
    <s v="Informacion validada por la entidad"/>
    <n v="3266471086000"/>
    <n v="3266471086000"/>
    <n v="3"/>
    <s v="Pilar Construcción de comunidad y cultura ciudadana"/>
    <n v="24"/>
    <s v="Equipo por la educación para el reencuentro, la reconciliación y la paz"/>
    <n v="1058"/>
    <s v="Participación ciudadana para el reencuentro, la reconciliación y la paz"/>
    <n v="13172000000"/>
    <n v="13172000000"/>
  </r>
  <r>
    <n v="5"/>
    <s v="Bogotá mejor para todos"/>
    <x v="8"/>
    <n v="112"/>
    <s v="Secretaría de Educación del Distrito"/>
    <n v="1"/>
    <s v="Administración central"/>
    <n v="90"/>
    <s v="Sector Educación"/>
    <s v="Informacion validada por la entidad"/>
    <n v="3266471086000"/>
    <n v="3266471086000"/>
    <n v="7"/>
    <s v="Eje transversal Gobierno legítimo, fortalecimiento local y eficiencia"/>
    <n v="42"/>
    <s v="Transparencia, gestión pública y servicio a la ciudadanía"/>
    <n v="1055"/>
    <s v="Modernización de la gestión institucional"/>
    <n v="5189656000"/>
    <n v="5189656000"/>
  </r>
  <r>
    <n v="5"/>
    <s v="Bogotá mejor para todos"/>
    <x v="8"/>
    <n v="112"/>
    <s v="Secretaría de Educación del Distrito"/>
    <n v="1"/>
    <s v="Administración central"/>
    <n v="90"/>
    <s v="Sector Educación"/>
    <s v="Informacion validada por la entidad"/>
    <n v="3266471086000"/>
    <n v="3266471086000"/>
    <n v="7"/>
    <s v="Eje transversal Gobierno legítimo, fortalecimiento local y eficiencia"/>
    <n v="44"/>
    <s v="Gobierno y ciudadanía digital"/>
    <n v="1043"/>
    <s v="Sistemas de información al servicio de la gestión educativa"/>
    <n v="50881251000"/>
    <n v="50881251000"/>
  </r>
  <r>
    <n v="5"/>
    <s v="Bogotá mejor para todos"/>
    <x v="8"/>
    <n v="113"/>
    <s v="Secretaría Distrital de Movilidad"/>
    <n v="1"/>
    <s v="Administración central"/>
    <n v="95"/>
    <s v="Sector Movilidad"/>
    <s v="Informacion validada por la entidad"/>
    <n v="349993019000"/>
    <n v="349993019000"/>
    <n v="2"/>
    <s v="Pilar Democracia urbana"/>
    <n v="18"/>
    <s v="Mejor movilidad para todos"/>
    <n v="339"/>
    <s v="Implementación del plan maestro de movilidad para Bogotá"/>
    <n v="69173384000"/>
    <n v="69173384000"/>
  </r>
  <r>
    <n v="5"/>
    <s v="Bogotá mejor para todos"/>
    <x v="8"/>
    <n v="113"/>
    <s v="Secretaría Distrital de Movilidad"/>
    <n v="1"/>
    <s v="Administración central"/>
    <n v="95"/>
    <s v="Sector Movilidad"/>
    <s v="Informacion validada por la entidad"/>
    <n v="349993019000"/>
    <n v="349993019000"/>
    <n v="2"/>
    <s v="Pilar Democracia urbana"/>
    <n v="18"/>
    <s v="Mejor movilidad para todos"/>
    <n v="1004"/>
    <s v="Implementación del Plan Distrital de Seguridad Vial"/>
    <n v="18514000000"/>
    <n v="18514000000"/>
  </r>
  <r>
    <n v="5"/>
    <s v="Bogotá mejor para todos"/>
    <x v="8"/>
    <n v="113"/>
    <s v="Secretaría Distrital de Movilidad"/>
    <n v="1"/>
    <s v="Administración central"/>
    <n v="95"/>
    <s v="Sector Movilidad"/>
    <s v="Informacion validada por la entidad"/>
    <n v="349993019000"/>
    <n v="349993019000"/>
    <n v="2"/>
    <s v="Pilar Democracia urbana"/>
    <n v="18"/>
    <s v="Mejor movilidad para todos"/>
    <n v="1032"/>
    <s v="Gestión y control de tránsito y transporte"/>
    <n v="152217506000"/>
    <n v="152217506000"/>
  </r>
  <r>
    <n v="5"/>
    <s v="Bogotá mejor para todos"/>
    <x v="8"/>
    <n v="113"/>
    <s v="Secretaría Distrital de Movilidad"/>
    <n v="1"/>
    <s v="Administración central"/>
    <n v="95"/>
    <s v="Sector Movilidad"/>
    <s v="Informacion validada por la entidad"/>
    <n v="349993019000"/>
    <n v="349993019000"/>
    <n v="2"/>
    <s v="Pilar Democracia urbana"/>
    <n v="18"/>
    <s v="Mejor movilidad para todos"/>
    <n v="6219"/>
    <s v="Apoyo institucional en convenio con la Policía Nacional"/>
    <n v="20483000000"/>
    <n v="20483000000"/>
  </r>
  <r>
    <n v="5"/>
    <s v="Bogotá mejor para todos"/>
    <x v="8"/>
    <n v="113"/>
    <s v="Secretaría Distrital de Movilidad"/>
    <n v="1"/>
    <s v="Administración central"/>
    <n v="95"/>
    <s v="Sector Movilidad"/>
    <s v="Informacion validada por la entidad"/>
    <n v="349993019000"/>
    <n v="349993019000"/>
    <n v="4"/>
    <s v="Eje transversal Nuevo ordenamiento territorial"/>
    <n v="29"/>
    <s v="Articulación regional y planeación integral del transporte"/>
    <n v="1183"/>
    <s v="Articulación regional y planeación integral del transporte"/>
    <n v="2972000000"/>
    <n v="2972000000"/>
  </r>
  <r>
    <n v="5"/>
    <s v="Bogotá mejor para todos"/>
    <x v="8"/>
    <n v="113"/>
    <s v="Secretaría Distrital de Movilidad"/>
    <n v="1"/>
    <s v="Administración central"/>
    <n v="95"/>
    <s v="Sector Movilidad"/>
    <s v="Informacion validada por la entidad"/>
    <n v="349993019000"/>
    <n v="349993019000"/>
    <n v="7"/>
    <s v="Eje transversal Gobierno legítimo, fortalecimiento local y eficiencia"/>
    <n v="42"/>
    <s v="Transparencia, gestión pública y servicio a la ciudadanía"/>
    <n v="585"/>
    <s v="Sistema distrital de información para la movilidad"/>
    <n v="3300000000"/>
    <n v="3300000000"/>
  </r>
  <r>
    <n v="5"/>
    <s v="Bogotá mejor para todos"/>
    <x v="8"/>
    <n v="113"/>
    <s v="Secretaría Distrital de Movilidad"/>
    <n v="1"/>
    <s v="Administración central"/>
    <n v="95"/>
    <s v="Sector Movilidad"/>
    <s v="Informacion validada por la entidad"/>
    <n v="349993019000"/>
    <n v="349993019000"/>
    <n v="7"/>
    <s v="Eje transversal Gobierno legítimo, fortalecimiento local y eficiencia"/>
    <n v="42"/>
    <s v="Transparencia, gestión pública y servicio a la ciudadanía"/>
    <n v="965"/>
    <s v="Movilidad transparente y contra la corrupción"/>
    <n v="362000000"/>
    <n v="362000000"/>
  </r>
  <r>
    <n v="5"/>
    <s v="Bogotá mejor para todos"/>
    <x v="8"/>
    <n v="113"/>
    <s v="Secretaría Distrital de Movilidad"/>
    <n v="1"/>
    <s v="Administración central"/>
    <n v="95"/>
    <s v="Sector Movilidad"/>
    <s v="Informacion validada por la entidad"/>
    <n v="349993019000"/>
    <n v="349993019000"/>
    <n v="7"/>
    <s v="Eje transversal Gobierno legítimo, fortalecimiento local y eficiencia"/>
    <n v="42"/>
    <s v="Transparencia, gestión pública y servicio a la ciudadanía"/>
    <n v="1044"/>
    <s v="Servicios para la movilidad eficientes e incluyentes"/>
    <n v="15219479000"/>
    <n v="15219479000"/>
  </r>
  <r>
    <n v="5"/>
    <s v="Bogotá mejor para todos"/>
    <x v="8"/>
    <n v="113"/>
    <s v="Secretaría Distrital de Movilidad"/>
    <n v="1"/>
    <s v="Administración central"/>
    <n v="95"/>
    <s v="Sector Movilidad"/>
    <s v="Informacion validada por la entidad"/>
    <n v="349993019000"/>
    <n v="349993019000"/>
    <n v="7"/>
    <s v="Eje transversal Gobierno legítimo, fortalecimiento local y eficiencia"/>
    <n v="42"/>
    <s v="Transparencia, gestión pública y servicio a la ciudadanía"/>
    <n v="7132"/>
    <s v="Sustanciación de procesos, recaudo y cobro de la cartera"/>
    <n v="26380650000"/>
    <n v="26380650000"/>
  </r>
  <r>
    <n v="5"/>
    <s v="Bogotá mejor para todos"/>
    <x v="8"/>
    <n v="113"/>
    <s v="Secretaría Distrital de Movilidad"/>
    <n v="1"/>
    <s v="Administración central"/>
    <n v="95"/>
    <s v="Sector Movilidad"/>
    <s v="Informacion validada por la entidad"/>
    <n v="349993019000"/>
    <n v="349993019000"/>
    <n v="7"/>
    <s v="Eje transversal Gobierno legítimo, fortalecimiento local y eficiencia"/>
    <n v="43"/>
    <s v="Modernización institucional"/>
    <n v="6094"/>
    <s v="Fortalecimiento institucional"/>
    <n v="31590000000"/>
    <n v="31590000000"/>
  </r>
  <r>
    <n v="5"/>
    <s v="Bogotá mejor para todos"/>
    <x v="8"/>
    <n v="113"/>
    <s v="Secretaría Distrital de Movilidad"/>
    <n v="1"/>
    <s v="Administración central"/>
    <n v="95"/>
    <s v="Sector Movilidad"/>
    <s v="Informacion validada por la entidad"/>
    <n v="349993019000"/>
    <n v="349993019000"/>
    <n v="7"/>
    <s v="Eje transversal Gobierno legítimo, fortalecimiento local y eficiencia"/>
    <n v="44"/>
    <s v="Gobierno y ciudadanía digital"/>
    <n v="967"/>
    <s v="Tecnologías de información y comunicaciones para lograr una movilidad sostenible en Bogotá"/>
    <n v="9781000000"/>
    <n v="9781000000"/>
  </r>
  <r>
    <n v="5"/>
    <s v="Bogotá mejor para todos"/>
    <x v="8"/>
    <n v="117"/>
    <s v="Secretaría Distrital de Desarrollo Económico"/>
    <n v="1"/>
    <s v="Administración central"/>
    <n v="89"/>
    <s v="Sector Desarrollo económico, industria y turismo"/>
    <s v="Informacion validada por la entidad"/>
    <n v="21250000000"/>
    <n v="21250000000"/>
    <n v="5"/>
    <s v="Eje transversal Desarrollo económico basado en el conocimiento"/>
    <n v="31"/>
    <s v="Fundamentar el desarrollo económico en la generación y uso del conocimiento para mejorar la competitividad de la Ciudad Región"/>
    <n v="1019"/>
    <s v="Transferencia del conocimiento y consolidación del ecosistema de innovación para el mejoramiento de la competitividad"/>
    <n v="3612210000"/>
    <n v="3612210000"/>
  </r>
  <r>
    <n v="5"/>
    <s v="Bogotá mejor para todos"/>
    <x v="8"/>
    <n v="117"/>
    <s v="Secretaría Distrital de Desarrollo Económico"/>
    <n v="1"/>
    <s v="Administración central"/>
    <n v="89"/>
    <s v="Sector Desarrollo económico, industria y turismo"/>
    <s v="Informacion validada por la entidad"/>
    <n v="21250000000"/>
    <n v="21250000000"/>
    <n v="5"/>
    <s v="Eje transversal Desarrollo económico basado en el conocimiento"/>
    <n v="31"/>
    <s v="Fundamentar el desarrollo económico en la generación y uso del conocimiento para mejorar la competitividad de la Ciudad Región"/>
    <n v="1021"/>
    <s v="Posicionamiento local, nacional e internacional de Bogotá"/>
    <n v="910000000"/>
    <n v="910000000"/>
  </r>
  <r>
    <n v="5"/>
    <s v="Bogotá mejor para todos"/>
    <x v="8"/>
    <n v="117"/>
    <s v="Secretaría Distrital de Desarrollo Económico"/>
    <n v="1"/>
    <s v="Administración central"/>
    <n v="89"/>
    <s v="Sector Desarrollo económico, industria y turismo"/>
    <s v="Informacion validada por la entidad"/>
    <n v="21250000000"/>
    <n v="21250000000"/>
    <n v="5"/>
    <s v="Eje transversal Desarrollo económico basado en el conocimiento"/>
    <n v="31"/>
    <s v="Fundamentar el desarrollo económico en la generación y uso del conocimiento para mejorar la competitividad de la Ciudad Región"/>
    <n v="1022"/>
    <s v="Consolidación del ecosistema de emprendimiento y mejoramiento de la productividad de las Mipymes"/>
    <n v="3520000000"/>
    <n v="3520000000"/>
  </r>
  <r>
    <n v="5"/>
    <s v="Bogotá mejor para todos"/>
    <x v="8"/>
    <n v="117"/>
    <s v="Secretaría Distrital de Desarrollo Económico"/>
    <n v="1"/>
    <s v="Administración central"/>
    <n v="89"/>
    <s v="Sector Desarrollo económico, industria y turismo"/>
    <s v="Informacion validada por la entidad"/>
    <n v="21250000000"/>
    <n v="21250000000"/>
    <n v="5"/>
    <s v="Eje transversal Desarrollo económico basado en el conocimiento"/>
    <n v="32"/>
    <s v="Generar alternativas de ingreso y empleo de mejor calidad"/>
    <n v="1023"/>
    <s v="Potenciar el trabajo decente en la ciudad"/>
    <n v="2051000000"/>
    <n v="2051000000"/>
  </r>
  <r>
    <n v="5"/>
    <s v="Bogotá mejor para todos"/>
    <x v="8"/>
    <n v="117"/>
    <s v="Secretaría Distrital de Desarrollo Económico"/>
    <n v="1"/>
    <s v="Administración central"/>
    <n v="89"/>
    <s v="Sector Desarrollo económico, industria y turismo"/>
    <s v="Informacion validada por la entidad"/>
    <n v="21250000000"/>
    <n v="21250000000"/>
    <n v="5"/>
    <s v="Eje transversal Desarrollo económico basado en el conocimiento"/>
    <n v="33"/>
    <s v="Elevar la eficiencia de los mercados de la ciudad"/>
    <n v="1020"/>
    <s v="Mejoramiento de la eficiencia del Sistema de Abastecimiento y Seguridad Alimentaria de Bogotá"/>
    <n v="4076000000"/>
    <n v="4076000000"/>
  </r>
  <r>
    <n v="5"/>
    <s v="Bogotá mejor para todos"/>
    <x v="8"/>
    <n v="117"/>
    <s v="Secretaría Distrital de Desarrollo Económico"/>
    <n v="1"/>
    <s v="Administración central"/>
    <n v="89"/>
    <s v="Sector Desarrollo económico, industria y turismo"/>
    <s v="Informacion validada por la entidad"/>
    <n v="21250000000"/>
    <n v="21250000000"/>
    <n v="6"/>
    <s v="Eje transversal Sostenibilidad ambiental basada en la eficiencia energética"/>
    <n v="41"/>
    <s v="Desarrollo rural sostenible"/>
    <n v="1025"/>
    <s v="Generación de alternativas productivas de desarrollo sostenible para la ruralidad bogotana"/>
    <n v="1650000000"/>
    <n v="1650000000"/>
  </r>
  <r>
    <n v="5"/>
    <s v="Bogotá mejor para todos"/>
    <x v="8"/>
    <n v="117"/>
    <s v="Secretaría Distrital de Desarrollo Económico"/>
    <n v="1"/>
    <s v="Administración central"/>
    <n v="89"/>
    <s v="Sector Desarrollo económico, industria y turismo"/>
    <s v="Informacion validada por la entidad"/>
    <n v="21250000000"/>
    <n v="21250000000"/>
    <n v="7"/>
    <s v="Eje transversal Gobierno legítimo, fortalecimiento local y eficiencia"/>
    <n v="43"/>
    <s v="Modernización institucional"/>
    <n v="1027"/>
    <s v="Planeación y gestión para el mejoramiento institucional"/>
    <n v="300000000"/>
    <n v="300000000"/>
  </r>
  <r>
    <n v="5"/>
    <s v="Bogotá mejor para todos"/>
    <x v="8"/>
    <n v="117"/>
    <s v="Secretaría Distrital de Desarrollo Económico"/>
    <n v="1"/>
    <s v="Administración central"/>
    <n v="89"/>
    <s v="Sector Desarrollo económico, industria y turismo"/>
    <s v="Informacion validada por la entidad"/>
    <n v="21250000000"/>
    <n v="21250000000"/>
    <n v="7"/>
    <s v="Eje transversal Gobierno legítimo, fortalecimiento local y eficiencia"/>
    <n v="43"/>
    <s v="Modernización institucional"/>
    <n v="1028"/>
    <s v="Gestión y modernización institucional"/>
    <n v="3930790000"/>
    <n v="3930790000"/>
  </r>
  <r>
    <n v="5"/>
    <s v="Bogotá mejor para todos"/>
    <x v="8"/>
    <n v="117"/>
    <s v="Secretaría Distrital de Desarrollo Económico"/>
    <n v="1"/>
    <s v="Administración central"/>
    <n v="89"/>
    <s v="Sector Desarrollo económico, industria y turismo"/>
    <s v="Informacion validada por la entidad"/>
    <n v="21250000000"/>
    <n v="21250000000"/>
    <n v="7"/>
    <s v="Eje transversal Gobierno legítimo, fortalecimiento local y eficiencia"/>
    <n v="44"/>
    <s v="Gobierno y ciudadanía digital"/>
    <n v="1026"/>
    <s v="Observatorio de Desarrollo Económico"/>
    <n v="1200000000"/>
    <n v="1200000000"/>
  </r>
  <r>
    <n v="5"/>
    <s v="Bogotá mejor para todos"/>
    <x v="8"/>
    <n v="118"/>
    <s v="Secretaría Distrital del Hábitat"/>
    <n v="1"/>
    <s v="Administración central"/>
    <n v="96"/>
    <s v="Sector Hábitat"/>
    <s v="Informacion validada por la entidad"/>
    <n v="203496976000"/>
    <n v="203496976000"/>
    <n v="2"/>
    <s v="Pilar Democracia urbana"/>
    <n v="14"/>
    <s v="Intervenciones integrales del hábitat"/>
    <n v="487"/>
    <s v="Gestión de suelo para la construcción de vivienda y usos complementarios"/>
    <n v="16923000000"/>
    <n v="16923000000"/>
  </r>
  <r>
    <n v="5"/>
    <s v="Bogotá mejor para todos"/>
    <x v="8"/>
    <n v="118"/>
    <s v="Secretaría Distrital del Hábitat"/>
    <n v="1"/>
    <s v="Administración central"/>
    <n v="96"/>
    <s v="Sector Hábitat"/>
    <s v="Informacion validada por la entidad"/>
    <n v="203496976000"/>
    <n v="203496976000"/>
    <n v="2"/>
    <s v="Pilar Democracia urbana"/>
    <n v="14"/>
    <s v="Intervenciones integrales del hábitat"/>
    <n v="800"/>
    <s v="Apoyo a la generación de vivienda"/>
    <n v="2093000000"/>
    <n v="2093000000"/>
  </r>
  <r>
    <n v="5"/>
    <s v="Bogotá mejor para todos"/>
    <x v="8"/>
    <n v="118"/>
    <s v="Secretaría Distrital del Hábitat"/>
    <n v="1"/>
    <s v="Administración central"/>
    <n v="96"/>
    <s v="Sector Hábitat"/>
    <s v="Informacion validada por la entidad"/>
    <n v="203496976000"/>
    <n v="203496976000"/>
    <n v="2"/>
    <s v="Pilar Democracia urbana"/>
    <n v="14"/>
    <s v="Intervenciones integrales del hábitat"/>
    <n v="1144"/>
    <s v="Gestión para el suministro de agua potable en el D. C."/>
    <n v="543000000"/>
    <n v="543000000"/>
  </r>
  <r>
    <n v="5"/>
    <s v="Bogotá mejor para todos"/>
    <x v="8"/>
    <n v="118"/>
    <s v="Secretaría Distrital del Hábitat"/>
    <n v="1"/>
    <s v="Administración central"/>
    <n v="96"/>
    <s v="Sector Hábitat"/>
    <s v="Informacion validada por la entidad"/>
    <n v="203496976000"/>
    <n v="203496976000"/>
    <n v="2"/>
    <s v="Pilar Democracia urbana"/>
    <n v="14"/>
    <s v="Intervenciones integrales del hábitat"/>
    <n v="1151"/>
    <s v="Formulación de la política de gestión integral del hábitat 2018 - 2030"/>
    <n v="2322000000"/>
    <n v="2322000000"/>
  </r>
  <r>
    <n v="5"/>
    <s v="Bogotá mejor para todos"/>
    <x v="8"/>
    <n v="118"/>
    <s v="Secretaría Distrital del Hábitat"/>
    <n v="1"/>
    <s v="Administración central"/>
    <n v="96"/>
    <s v="Sector Hábitat"/>
    <s v="Informacion validada por la entidad"/>
    <n v="203496976000"/>
    <n v="203496976000"/>
    <n v="2"/>
    <s v="Pilar Democracia urbana"/>
    <n v="14"/>
    <s v="Intervenciones integrales del hábitat"/>
    <n v="1153"/>
    <s v="Intervenciones integrales de mejoramiento"/>
    <n v="63059000000"/>
    <n v="63059000000"/>
  </r>
  <r>
    <n v="5"/>
    <s v="Bogotá mejor para todos"/>
    <x v="8"/>
    <n v="118"/>
    <s v="Secretaría Distrital del Hábitat"/>
    <n v="1"/>
    <s v="Administración central"/>
    <n v="96"/>
    <s v="Sector Hábitat"/>
    <s v="Informacion validada por la entidad"/>
    <n v="203496976000"/>
    <n v="203496976000"/>
    <n v="2"/>
    <s v="Pilar Democracia urbana"/>
    <n v="15"/>
    <s v="Recuperación, incorporación, vida urbana y control de la ilegalidad"/>
    <n v="417"/>
    <s v="Control a los procesos de enajenación y arriendo de vivienda"/>
    <n v="73013012000"/>
    <n v="73013012000"/>
  </r>
  <r>
    <n v="5"/>
    <s v="Bogotá mejor para todos"/>
    <x v="8"/>
    <n v="118"/>
    <s v="Secretaría Distrital del Hábitat"/>
    <n v="1"/>
    <s v="Administración central"/>
    <n v="96"/>
    <s v="Sector Hábitat"/>
    <s v="Informacion validada por la entidad"/>
    <n v="203496976000"/>
    <n v="203496976000"/>
    <n v="4"/>
    <s v="Eje transversal Nuevo ordenamiento territorial"/>
    <n v="30"/>
    <s v="Financiación para el Desarrollo Territorial"/>
    <n v="1075"/>
    <s v="Estructuración de instrumentos de financiación para el desarrollo territorial"/>
    <n v="34896964000"/>
    <n v="34896964000"/>
  </r>
  <r>
    <n v="5"/>
    <s v="Bogotá mejor para todos"/>
    <x v="8"/>
    <n v="118"/>
    <s v="Secretaría Distrital del Hábitat"/>
    <n v="1"/>
    <s v="Administración central"/>
    <n v="96"/>
    <s v="Sector Hábitat"/>
    <s v="Informacion validada por la entidad"/>
    <n v="203496976000"/>
    <n v="203496976000"/>
    <n v="7"/>
    <s v="Eje transversal Gobierno legítimo, fortalecimiento local y eficiencia"/>
    <n v="42"/>
    <s v="Transparencia, gestión pública y servicio a la ciudadanía"/>
    <n v="491"/>
    <s v="Comunicación estratégica del hábitat"/>
    <n v="1187000000"/>
    <n v="1187000000"/>
  </r>
  <r>
    <n v="5"/>
    <s v="Bogotá mejor para todos"/>
    <x v="8"/>
    <n v="118"/>
    <s v="Secretaría Distrital del Hábitat"/>
    <n v="1"/>
    <s v="Administración central"/>
    <n v="96"/>
    <s v="Sector Hábitat"/>
    <s v="Informacion validada por la entidad"/>
    <n v="203496976000"/>
    <n v="203496976000"/>
    <n v="7"/>
    <s v="Eje transversal Gobierno legítimo, fortalecimiento local y eficiencia"/>
    <n v="42"/>
    <s v="Transparencia, gestión pública y servicio a la ciudadanía"/>
    <n v="1102"/>
    <s v="Desarrollo abierto y transparente de la gestión de la SDHT"/>
    <n v="2226000000"/>
    <n v="2226000000"/>
  </r>
  <r>
    <n v="5"/>
    <s v="Bogotá mejor para todos"/>
    <x v="8"/>
    <n v="118"/>
    <s v="Secretaría Distrital del Hábitat"/>
    <n v="1"/>
    <s v="Administración central"/>
    <n v="96"/>
    <s v="Sector Hábitat"/>
    <s v="Informacion validada por la entidad"/>
    <n v="203496976000"/>
    <n v="203496976000"/>
    <n v="7"/>
    <s v="Eje transversal Gobierno legítimo, fortalecimiento local y eficiencia"/>
    <n v="43"/>
    <s v="Modernización institucional"/>
    <n v="418"/>
    <s v="Fortalecimiento institucional"/>
    <n v="6015000000"/>
    <n v="6015000000"/>
  </r>
  <r>
    <n v="5"/>
    <s v="Bogotá mejor para todos"/>
    <x v="8"/>
    <n v="118"/>
    <s v="Secretaría Distrital del Hábitat"/>
    <n v="1"/>
    <s v="Administración central"/>
    <n v="96"/>
    <s v="Sector Hábitat"/>
    <s v="Informacion validada por la entidad"/>
    <n v="203496976000"/>
    <n v="203496976000"/>
    <n v="7"/>
    <s v="Eje transversal Gobierno legítimo, fortalecimiento local y eficiencia"/>
    <n v="43"/>
    <s v="Modernización institucional"/>
    <n v="7505"/>
    <s v="Fortalecimiento Jurídico Institucional"/>
    <n v="1219000000"/>
    <n v="1219000000"/>
  </r>
  <r>
    <n v="5"/>
    <s v="Bogotá mejor para todos"/>
    <x v="8"/>
    <n v="119"/>
    <s v="Secretaría Distrital de Cultura, Recreación y Deporte"/>
    <n v="1"/>
    <s v="Administración central"/>
    <n v="93"/>
    <s v="Sector Cultura, recreación y deporte"/>
    <s v="Informacion validada por la entidad"/>
    <n v="50773624000"/>
    <n v="50773624000"/>
    <n v="1"/>
    <s v="Pilar Igualdad de calidad de vida"/>
    <n v="11"/>
    <s v="Mejores oportunidades para el desarrollo a través de la cultura, la recreación y el deporte"/>
    <n v="997"/>
    <s v="Fortalecimiento de los procesos y de agentes de formación del sector"/>
    <n v="506000000"/>
    <n v="506000000"/>
  </r>
  <r>
    <n v="5"/>
    <s v="Bogotá mejor para todos"/>
    <x v="8"/>
    <n v="119"/>
    <s v="Secretaría Distrital de Cultura, Recreación y Deporte"/>
    <n v="1"/>
    <s v="Administración central"/>
    <n v="93"/>
    <s v="Sector Cultura, recreación y deporte"/>
    <s v="Informacion validada por la entidad"/>
    <n v="50773624000"/>
    <n v="50773624000"/>
    <n v="1"/>
    <s v="Pilar Igualdad de calidad de vida"/>
    <n v="11"/>
    <s v="Mejores oportunidades para el desarrollo a través de la cultura, la recreación y el deporte"/>
    <n v="1008"/>
    <s v="Fomento y gestión para el desarrollo cultural"/>
    <n v="2732000000"/>
    <n v="2732000000"/>
  </r>
  <r>
    <n v="5"/>
    <s v="Bogotá mejor para todos"/>
    <x v="8"/>
    <n v="119"/>
    <s v="Secretaría Distrital de Cultura, Recreación y Deporte"/>
    <n v="1"/>
    <s v="Administración central"/>
    <n v="93"/>
    <s v="Sector Cultura, recreación y deporte"/>
    <s v="Informacion validada por la entidad"/>
    <n v="50773624000"/>
    <n v="50773624000"/>
    <n v="1"/>
    <s v="Pilar Igualdad de calidad de vida"/>
    <n v="11"/>
    <s v="Mejores oportunidades para el desarrollo a través de la cultura, la recreación y el deporte"/>
    <n v="1011"/>
    <s v="Lectura, escritura y redes de conocimiento"/>
    <n v="27846000000"/>
    <n v="27846000000"/>
  </r>
  <r>
    <n v="5"/>
    <s v="Bogotá mejor para todos"/>
    <x v="8"/>
    <n v="119"/>
    <s v="Secretaría Distrital de Cultura, Recreación y Deporte"/>
    <n v="1"/>
    <s v="Administración central"/>
    <n v="93"/>
    <s v="Sector Cultura, recreación y deporte"/>
    <s v="Informacion validada por la entidad"/>
    <n v="50773624000"/>
    <n v="50773624000"/>
    <n v="2"/>
    <s v="Pilar Democracia urbana"/>
    <n v="17"/>
    <s v="Espacio público, derecho de todos"/>
    <n v="992"/>
    <s v="Patrimonio e Infraestructura cultural fortalecida"/>
    <n v="10169000000"/>
    <n v="10169000000"/>
  </r>
  <r>
    <n v="5"/>
    <s v="Bogotá mejor para todos"/>
    <x v="8"/>
    <n v="119"/>
    <s v="Secretaría Distrital de Cultura, Recreación y Deporte"/>
    <n v="1"/>
    <s v="Administración central"/>
    <n v="93"/>
    <s v="Sector Cultura, recreación y deporte"/>
    <s v="Informacion validada por la entidad"/>
    <n v="50773624000"/>
    <n v="50773624000"/>
    <n v="3"/>
    <s v="Pilar Construcción de comunidad y cultura ciudadana"/>
    <n v="25"/>
    <s v="Cambio cultural y construcción del tejido social para la vida"/>
    <n v="987"/>
    <s v="Saberes sociales para la cultura ciudadana y la transformación cultural"/>
    <n v="2463000000"/>
    <n v="2463000000"/>
  </r>
  <r>
    <n v="5"/>
    <s v="Bogotá mejor para todos"/>
    <x v="8"/>
    <n v="119"/>
    <s v="Secretaría Distrital de Cultura, Recreación y Deporte"/>
    <n v="1"/>
    <s v="Administración central"/>
    <n v="93"/>
    <s v="Sector Cultura, recreación y deporte"/>
    <s v="Informacion validada por la entidad"/>
    <n v="50773624000"/>
    <n v="50773624000"/>
    <n v="3"/>
    <s v="Pilar Construcción de comunidad y cultura ciudadana"/>
    <n v="25"/>
    <s v="Cambio cultural y construcción del tejido social para la vida"/>
    <n v="1016"/>
    <s v="Poblaciones diversas e interculturales"/>
    <n v="406000000"/>
    <n v="406000000"/>
  </r>
  <r>
    <n v="5"/>
    <s v="Bogotá mejor para todos"/>
    <x v="8"/>
    <n v="119"/>
    <s v="Secretaría Distrital de Cultura, Recreación y Deporte"/>
    <n v="1"/>
    <s v="Administración central"/>
    <n v="93"/>
    <s v="Sector Cultura, recreación y deporte"/>
    <s v="Informacion validada por la entidad"/>
    <n v="50773624000"/>
    <n v="50773624000"/>
    <n v="3"/>
    <s v="Pilar Construcción de comunidad y cultura ciudadana"/>
    <n v="25"/>
    <s v="Cambio cultural y construcción del tejido social para la vida"/>
    <n v="1137"/>
    <s v="Comunidades culturales para la paz"/>
    <n v="1525000000"/>
    <n v="1525000000"/>
  </r>
  <r>
    <n v="5"/>
    <s v="Bogotá mejor para todos"/>
    <x v="8"/>
    <n v="119"/>
    <s v="Secretaría Distrital de Cultura, Recreación y Deporte"/>
    <n v="1"/>
    <s v="Administración central"/>
    <n v="93"/>
    <s v="Sector Cultura, recreación y deporte"/>
    <s v="Informacion validada por la entidad"/>
    <n v="50773624000"/>
    <n v="50773624000"/>
    <n v="7"/>
    <s v="Eje transversal Gobierno legítimo, fortalecimiento local y eficiencia"/>
    <n v="42"/>
    <s v="Transparencia, gestión pública y servicio a la ciudadanía"/>
    <n v="1009"/>
    <s v="Transparencia y gestión pública para todos"/>
    <n v="1776000000"/>
    <n v="1776000000"/>
  </r>
  <r>
    <n v="5"/>
    <s v="Bogotá mejor para todos"/>
    <x v="8"/>
    <n v="119"/>
    <s v="Secretaría Distrital de Cultura, Recreación y Deporte"/>
    <n v="1"/>
    <s v="Administración central"/>
    <n v="93"/>
    <s v="Sector Cultura, recreación y deporte"/>
    <s v="Informacion validada por la entidad"/>
    <n v="50773624000"/>
    <n v="50773624000"/>
    <n v="7"/>
    <s v="Eje transversal Gobierno legítimo, fortalecimiento local y eficiencia"/>
    <n v="43"/>
    <s v="Modernización institucional"/>
    <n v="1012"/>
    <s v="Fortalecimiento a la Gestión"/>
    <n v="840624000"/>
    <n v="840624000"/>
  </r>
  <r>
    <n v="5"/>
    <s v="Bogotá mejor para todos"/>
    <x v="8"/>
    <n v="119"/>
    <s v="Secretaría Distrital de Cultura, Recreación y Deporte"/>
    <n v="1"/>
    <s v="Administración central"/>
    <n v="93"/>
    <s v="Sector Cultura, recreación y deporte"/>
    <s v="Informacion validada por la entidad"/>
    <n v="50773624000"/>
    <n v="50773624000"/>
    <n v="7"/>
    <s v="Eje transversal Gobierno legítimo, fortalecimiento local y eficiencia"/>
    <n v="44"/>
    <s v="Gobierno y ciudadanía digital"/>
    <n v="1007"/>
    <s v="Información y ciudadanía digital para todos"/>
    <n v="442000000"/>
    <n v="442000000"/>
  </r>
  <r>
    <n v="5"/>
    <s v="Bogotá mejor para todos"/>
    <x v="8"/>
    <n v="119"/>
    <s v="Secretaría Distrital de Cultura, Recreación y Deporte"/>
    <n v="1"/>
    <s v="Administración central"/>
    <n v="93"/>
    <s v="Sector Cultura, recreación y deporte"/>
    <s v="Informacion validada por la entidad"/>
    <n v="50773624000"/>
    <n v="50773624000"/>
    <n v="7"/>
    <s v="Eje transversal Gobierno legítimo, fortalecimiento local y eficiencia"/>
    <n v="45"/>
    <s v="Gobernanza e influencia local, regional e internacional"/>
    <n v="1018"/>
    <s v="Participación para la democracia cultural, recreativa y deportiva"/>
    <n v="2068000000"/>
    <n v="2068000000"/>
  </r>
  <r>
    <n v="5"/>
    <s v="Bogotá mejor para todos"/>
    <x v="8"/>
    <n v="120"/>
    <s v="Secretaría Distrital de Planeación"/>
    <n v="1"/>
    <s v="Administración central"/>
    <n v="88"/>
    <s v="Sector Planeación"/>
    <s v="Informacion validada por la entidad"/>
    <n v="20515000000"/>
    <n v="20515000000"/>
    <n v="1"/>
    <s v="Pilar Igualdad de calidad de vida"/>
    <n v="3"/>
    <s v="Igualdad y autonomía para una Bogotá incluyente"/>
    <n v="989"/>
    <s v="Fortalecimiento de la política pública LGBTI"/>
    <n v="400000000"/>
    <n v="400000000"/>
  </r>
  <r>
    <n v="5"/>
    <s v="Bogotá mejor para todos"/>
    <x v="8"/>
    <n v="120"/>
    <s v="Secretaría Distrital de Planeación"/>
    <n v="1"/>
    <s v="Administración central"/>
    <n v="88"/>
    <s v="Sector Planeación"/>
    <s v="Informacion validada por la entidad"/>
    <n v="20515000000"/>
    <n v="20515000000"/>
    <n v="4"/>
    <s v="Eje transversal Nuevo ordenamiento territorial"/>
    <n v="26"/>
    <s v="Información relevante e integral para la planeación territorial"/>
    <n v="984"/>
    <s v="Producción y análisis de información para la creación de política pública, focalización del gasto público y seguimiento del desarrollo urbano"/>
    <n v="5235000000"/>
    <n v="5235000000"/>
  </r>
  <r>
    <n v="5"/>
    <s v="Bogotá mejor para todos"/>
    <x v="8"/>
    <n v="120"/>
    <s v="Secretaría Distrital de Planeación"/>
    <n v="1"/>
    <s v="Administración central"/>
    <n v="88"/>
    <s v="Sector Planeación"/>
    <s v="Informacion validada por la entidad"/>
    <n v="20515000000"/>
    <n v="20515000000"/>
    <n v="4"/>
    <s v="Eje transversal Nuevo ordenamiento territorial"/>
    <n v="27"/>
    <s v="Proyectos urbanos integrales con visión de ciudad"/>
    <n v="994"/>
    <s v="Gestión del Modelo de Ordenamiento Territorial"/>
    <n v="7106000000"/>
    <n v="7106000000"/>
  </r>
  <r>
    <n v="5"/>
    <s v="Bogotá mejor para todos"/>
    <x v="8"/>
    <n v="120"/>
    <s v="Secretaría Distrital de Planeación"/>
    <n v="1"/>
    <s v="Administración central"/>
    <n v="88"/>
    <s v="Sector Planeación"/>
    <s v="Informacion validada por la entidad"/>
    <n v="20515000000"/>
    <n v="20515000000"/>
    <n v="6"/>
    <s v="Eje transversal Sostenibilidad ambiental basada en la eficiencia energética"/>
    <n v="41"/>
    <s v="Desarrollo rural sostenible"/>
    <n v="995"/>
    <s v="Modelo integral para el desarrollo sostenible de la ruralidad del D. C."/>
    <n v="700000000"/>
    <n v="700000000"/>
  </r>
  <r>
    <n v="5"/>
    <s v="Bogotá mejor para todos"/>
    <x v="8"/>
    <n v="120"/>
    <s v="Secretaría Distrital de Planeación"/>
    <n v="1"/>
    <s v="Administración central"/>
    <n v="88"/>
    <s v="Sector Planeación"/>
    <s v="Informacion validada por la entidad"/>
    <n v="20515000000"/>
    <n v="20515000000"/>
    <n v="7"/>
    <s v="Eje transversal Gobierno legítimo, fortalecimiento local y eficiencia"/>
    <n v="42"/>
    <s v="Transparencia, gestión pública y servicio a la ciudadanía"/>
    <n v="986"/>
    <s v="Gestión integral y fortalecimiento institucional de la Secretaría Distrital de Planeación"/>
    <n v="1900000000"/>
    <n v="1900000000"/>
  </r>
  <r>
    <n v="5"/>
    <s v="Bogotá mejor para todos"/>
    <x v="8"/>
    <n v="120"/>
    <s v="Secretaría Distrital de Planeación"/>
    <n v="1"/>
    <s v="Administración central"/>
    <n v="88"/>
    <s v="Sector Planeación"/>
    <s v="Informacion validada por la entidad"/>
    <n v="20515000000"/>
    <n v="20515000000"/>
    <n v="7"/>
    <s v="Eje transversal Gobierno legítimo, fortalecimiento local y eficiencia"/>
    <n v="44"/>
    <s v="Gobierno y ciudadanía digital"/>
    <n v="990"/>
    <s v="Fortalecimiento del ciclo de las políticas públicas en el Distrito Capital"/>
    <n v="2050000000"/>
    <n v="2050000000"/>
  </r>
  <r>
    <n v="5"/>
    <s v="Bogotá mejor para todos"/>
    <x v="8"/>
    <n v="120"/>
    <s v="Secretaría Distrital de Planeación"/>
    <n v="1"/>
    <s v="Administración central"/>
    <n v="88"/>
    <s v="Sector Planeación"/>
    <s v="Informacion validada por la entidad"/>
    <n v="20515000000"/>
    <n v="20515000000"/>
    <n v="7"/>
    <s v="Eje transversal Gobierno legítimo, fortalecimiento local y eficiencia"/>
    <n v="44"/>
    <s v="Gobierno y ciudadanía digital"/>
    <n v="7504"/>
    <s v="Fortalecimiento del sistema de seguimiento y evaluación de los instrumentos del Plan de Desarrollo"/>
    <n v="2192000000"/>
    <n v="2192000000"/>
  </r>
  <r>
    <n v="5"/>
    <s v="Bogotá mejor para todos"/>
    <x v="8"/>
    <n v="120"/>
    <s v="Secretaría Distrital de Planeación"/>
    <n v="1"/>
    <s v="Administración central"/>
    <n v="88"/>
    <s v="Sector Planeación"/>
    <s v="Informacion validada por la entidad"/>
    <n v="20515000000"/>
    <n v="20515000000"/>
    <n v="7"/>
    <s v="Eje transversal Gobierno legítimo, fortalecimiento local y eficiencia"/>
    <n v="45"/>
    <s v="Gobernanza e influencia local, regional e internacional"/>
    <n v="991"/>
    <s v="Estrategia de articulación y cooperación entre Bogotá y la región"/>
    <n v="932000000"/>
    <n v="932000000"/>
  </r>
  <r>
    <n v="5"/>
    <s v="Bogotá mejor para todos"/>
    <x v="8"/>
    <n v="121"/>
    <s v="Secretaría Distrital de la Mujer"/>
    <n v="1"/>
    <s v="Administración central"/>
    <n v="100"/>
    <s v="Sector Mujeres"/>
    <s v="Informacion validada por la entidad"/>
    <n v="28372000000"/>
    <n v="28372000000"/>
    <n v="1"/>
    <s v="Pilar Igualdad de calidad de vida"/>
    <n v="12"/>
    <s v="Mujeres protagonistas, activas y empoderadas en el cierre de brechas de género"/>
    <n v="1067"/>
    <s v="Mujeres protagonistas, activas y empoderadas"/>
    <n v="3171000000"/>
    <n v="3171000000"/>
  </r>
  <r>
    <n v="5"/>
    <s v="Bogotá mejor para todos"/>
    <x v="8"/>
    <n v="121"/>
    <s v="Secretaría Distrital de la Mujer"/>
    <n v="1"/>
    <s v="Administración central"/>
    <n v="100"/>
    <s v="Sector Mujeres"/>
    <s v="Informacion validada por la entidad"/>
    <n v="28372000000"/>
    <n v="28372000000"/>
    <n v="1"/>
    <s v="Pilar Igualdad de calidad de vida"/>
    <n v="12"/>
    <s v="Mujeres protagonistas, activas y empoderadas en el cierre de brechas de género"/>
    <n v="1069"/>
    <s v="Territorialización de derechos a través de las Casas de Igualdad de Oportunidades para las Mujeres"/>
    <n v="10800000000"/>
    <n v="10800000000"/>
  </r>
  <r>
    <n v="5"/>
    <s v="Bogotá mejor para todos"/>
    <x v="8"/>
    <n v="121"/>
    <s v="Secretaría Distrital de la Mujer"/>
    <n v="1"/>
    <s v="Administración central"/>
    <n v="100"/>
    <s v="Sector Mujeres"/>
    <s v="Informacion validada por la entidad"/>
    <n v="28372000000"/>
    <n v="28372000000"/>
    <n v="1"/>
    <s v="Pilar Igualdad de calidad de vida"/>
    <n v="12"/>
    <s v="Mujeres protagonistas, activas y empoderadas en el cierre de brechas de género"/>
    <n v="1070"/>
    <s v="Gestión del conocimiento con enfoque de género en el Distrito Capital"/>
    <n v="2013000000"/>
    <n v="2013000000"/>
  </r>
  <r>
    <n v="5"/>
    <s v="Bogotá mejor para todos"/>
    <x v="8"/>
    <n v="121"/>
    <s v="Secretaría Distrital de la Mujer"/>
    <n v="1"/>
    <s v="Administración central"/>
    <n v="100"/>
    <s v="Sector Mujeres"/>
    <s v="Informacion validada por la entidad"/>
    <n v="28372000000"/>
    <n v="28372000000"/>
    <n v="3"/>
    <s v="Pilar Construcción de comunidad y cultura ciudadana"/>
    <n v="20"/>
    <s v="Fortalecimiento del Sistema de Protección Integral a Mujeres Víctimas de Violencia - SOFIA"/>
    <n v="1068"/>
    <s v="Bogotá territorio seguro y sin violencias contra las mujeres"/>
    <n v="11200000000"/>
    <n v="11200000000"/>
  </r>
  <r>
    <n v="5"/>
    <s v="Bogotá mejor para todos"/>
    <x v="8"/>
    <n v="121"/>
    <s v="Secretaría Distrital de la Mujer"/>
    <n v="1"/>
    <s v="Administración central"/>
    <n v="100"/>
    <s v="Sector Mujeres"/>
    <s v="Informacion validada por la entidad"/>
    <n v="28372000000"/>
    <n v="28372000000"/>
    <n v="7"/>
    <s v="Eje transversal Gobierno legítimo, fortalecimiento local y eficiencia"/>
    <n v="42"/>
    <s v="Transparencia, gestión pública y servicio a la ciudadanía"/>
    <n v="1031"/>
    <s v="Fortalecimiento institucional de la SDMujer"/>
    <n v="1188000000"/>
    <n v="1188000000"/>
  </r>
  <r>
    <n v="5"/>
    <s v="Bogotá mejor para todos"/>
    <x v="8"/>
    <n v="122"/>
    <s v="Secretaría Distrital de Integración Social"/>
    <n v="1"/>
    <s v="Administración central"/>
    <n v="92"/>
    <s v="Sector Integración social"/>
    <s v="Informacion validada por la entidad"/>
    <n v="962044827000"/>
    <n v="962044827000"/>
    <n v="1"/>
    <s v="Pilar Igualdad de calidad de vida"/>
    <n v="1"/>
    <s v="Prevención y atención de la maternidad y la paternidad tempranas"/>
    <n v="1093"/>
    <s v="Prevención y atención de la maternidad y la paternidad temprana"/>
    <n v="2094753000"/>
    <n v="2094753000"/>
  </r>
  <r>
    <n v="5"/>
    <s v="Bogotá mejor para todos"/>
    <x v="8"/>
    <n v="122"/>
    <s v="Secretaría Distrital de Integración Social"/>
    <n v="1"/>
    <s v="Administración central"/>
    <n v="92"/>
    <s v="Sector Integración social"/>
    <s v="Informacion validada por la entidad"/>
    <n v="962044827000"/>
    <n v="962044827000"/>
    <n v="1"/>
    <s v="Pilar Igualdad de calidad de vida"/>
    <n v="2"/>
    <s v="Desarrollo integral desde la gestación hasta la adolescencia"/>
    <n v="1096"/>
    <s v="Desarrollo integral desde la gestación hasta la adolescencia"/>
    <n v="178138988000"/>
    <n v="178138988000"/>
  </r>
  <r>
    <n v="5"/>
    <s v="Bogotá mejor para todos"/>
    <x v="8"/>
    <n v="122"/>
    <s v="Secretaría Distrital de Integración Social"/>
    <n v="1"/>
    <s v="Administración central"/>
    <n v="92"/>
    <s v="Sector Integración social"/>
    <s v="Informacion validada por la entidad"/>
    <n v="962044827000"/>
    <n v="962044827000"/>
    <n v="1"/>
    <s v="Pilar Igualdad de calidad de vida"/>
    <n v="3"/>
    <s v="Igualdad y autonomía para una Bogotá incluyente"/>
    <n v="1086"/>
    <s v="Una ciudad para las familias"/>
    <n v="23144529000"/>
    <n v="23144529000"/>
  </r>
  <r>
    <n v="5"/>
    <s v="Bogotá mejor para todos"/>
    <x v="8"/>
    <n v="122"/>
    <s v="Secretaría Distrital de Integración Social"/>
    <n v="1"/>
    <s v="Administración central"/>
    <n v="92"/>
    <s v="Sector Integración social"/>
    <s v="Informacion validada por la entidad"/>
    <n v="962044827000"/>
    <n v="962044827000"/>
    <n v="1"/>
    <s v="Pilar Igualdad de calidad de vida"/>
    <n v="3"/>
    <s v="Igualdad y autonomía para una Bogotá incluyente"/>
    <n v="1098"/>
    <s v="Bogotá te nutre"/>
    <n v="180460515000"/>
    <n v="180460515000"/>
  </r>
  <r>
    <n v="5"/>
    <s v="Bogotá mejor para todos"/>
    <x v="8"/>
    <n v="122"/>
    <s v="Secretaría Distrital de Integración Social"/>
    <n v="1"/>
    <s v="Administración central"/>
    <n v="92"/>
    <s v="Sector Integración social"/>
    <s v="Informacion validada por la entidad"/>
    <n v="962044827000"/>
    <n v="962044827000"/>
    <n v="1"/>
    <s v="Pilar Igualdad de calidad de vida"/>
    <n v="3"/>
    <s v="Igualdad y autonomía para una Bogotá incluyente"/>
    <n v="1099"/>
    <s v="Envejecimiento digno, activo y feliz"/>
    <n v="170253038000"/>
    <n v="170253038000"/>
  </r>
  <r>
    <n v="5"/>
    <s v="Bogotá mejor para todos"/>
    <x v="8"/>
    <n v="122"/>
    <s v="Secretaría Distrital de Integración Social"/>
    <n v="1"/>
    <s v="Administración central"/>
    <n v="92"/>
    <s v="Sector Integración social"/>
    <s v="Informacion validada por la entidad"/>
    <n v="962044827000"/>
    <n v="962044827000"/>
    <n v="1"/>
    <s v="Pilar Igualdad de calidad de vida"/>
    <n v="3"/>
    <s v="Igualdad y autonomía para una Bogotá incluyente"/>
    <n v="1101"/>
    <s v="Distrito diverso"/>
    <n v="2342280000"/>
    <n v="2342280000"/>
  </r>
  <r>
    <n v="5"/>
    <s v="Bogotá mejor para todos"/>
    <x v="8"/>
    <n v="122"/>
    <s v="Secretaría Distrital de Integración Social"/>
    <n v="1"/>
    <s v="Administración central"/>
    <n v="92"/>
    <s v="Sector Integración social"/>
    <s v="Informacion validada por la entidad"/>
    <n v="962044827000"/>
    <n v="962044827000"/>
    <n v="1"/>
    <s v="Pilar Igualdad de calidad de vida"/>
    <n v="3"/>
    <s v="Igualdad y autonomía para una Bogotá incluyente"/>
    <n v="1108"/>
    <s v="Prevención y atención integral del fenómeno de habitabilidad en calle"/>
    <n v="44387413000"/>
    <n v="44387413000"/>
  </r>
  <r>
    <n v="5"/>
    <s v="Bogotá mejor para todos"/>
    <x v="8"/>
    <n v="122"/>
    <s v="Secretaría Distrital de Integración Social"/>
    <n v="1"/>
    <s v="Administración central"/>
    <n v="92"/>
    <s v="Sector Integración social"/>
    <s v="Informacion validada por la entidad"/>
    <n v="962044827000"/>
    <n v="962044827000"/>
    <n v="1"/>
    <s v="Pilar Igualdad de calidad de vida"/>
    <n v="3"/>
    <s v="Igualdad y autonomía para una Bogotá incluyente"/>
    <n v="1113"/>
    <s v="Por una ciudad incluyente y sin barreras"/>
    <n v="47316934000"/>
    <n v="47316934000"/>
  </r>
  <r>
    <n v="5"/>
    <s v="Bogotá mejor para todos"/>
    <x v="8"/>
    <n v="122"/>
    <s v="Secretaría Distrital de Integración Social"/>
    <n v="1"/>
    <s v="Administración central"/>
    <n v="92"/>
    <s v="Sector Integración social"/>
    <s v="Informacion validada por la entidad"/>
    <n v="962044827000"/>
    <n v="962044827000"/>
    <n v="1"/>
    <s v="Pilar Igualdad de calidad de vida"/>
    <n v="5"/>
    <s v="Desarrollo integral para la felicidad y el ejercicio de la ciudadanía"/>
    <n v="1116"/>
    <s v="Distrito joven"/>
    <n v="5198537000"/>
    <n v="5198537000"/>
  </r>
  <r>
    <n v="5"/>
    <s v="Bogotá mejor para todos"/>
    <x v="8"/>
    <n v="122"/>
    <s v="Secretaría Distrital de Integración Social"/>
    <n v="1"/>
    <s v="Administración central"/>
    <n v="92"/>
    <s v="Sector Integración social"/>
    <s v="Informacion validada por la entidad"/>
    <n v="962044827000"/>
    <n v="962044827000"/>
    <n v="2"/>
    <s v="Pilar Democracia urbana"/>
    <n v="16"/>
    <s v="Integración social para una ciudad de oportunidades"/>
    <n v="1103"/>
    <s v="Espacios de Integración Social"/>
    <n v="44383779000"/>
    <n v="44383779000"/>
  </r>
  <r>
    <n v="5"/>
    <s v="Bogotá mejor para todos"/>
    <x v="8"/>
    <n v="122"/>
    <s v="Secretaría Distrital de Integración Social"/>
    <n v="1"/>
    <s v="Administración central"/>
    <n v="92"/>
    <s v="Sector Integración social"/>
    <s v="Informacion validada por la entidad"/>
    <n v="962044827000"/>
    <n v="962044827000"/>
    <n v="2"/>
    <s v="Pilar Democracia urbana"/>
    <n v="16"/>
    <s v="Integración social para una ciudad de oportunidades"/>
    <n v="1118"/>
    <s v="Gestión institucional y fortalecimiento del talento humano"/>
    <n v="223588892000"/>
    <n v="223588892000"/>
  </r>
  <r>
    <n v="5"/>
    <s v="Bogotá mejor para todos"/>
    <x v="8"/>
    <n v="122"/>
    <s v="Secretaría Distrital de Integración Social"/>
    <n v="1"/>
    <s v="Administración central"/>
    <n v="92"/>
    <s v="Sector Integración social"/>
    <s v="Informacion validada por la entidad"/>
    <n v="962044827000"/>
    <n v="962044827000"/>
    <n v="7"/>
    <s v="Eje transversal Gobierno legítimo, fortalecimiento local y eficiencia"/>
    <n v="42"/>
    <s v="Transparencia, gestión pública y servicio a la ciudadanía"/>
    <n v="1091"/>
    <s v="Integración eficiente y transparente para todos"/>
    <n v="3846524000"/>
    <n v="3846524000"/>
  </r>
  <r>
    <n v="5"/>
    <s v="Bogotá mejor para todos"/>
    <x v="8"/>
    <n v="122"/>
    <s v="Secretaría Distrital de Integración Social"/>
    <n v="1"/>
    <s v="Administración central"/>
    <n v="92"/>
    <s v="Sector Integración social"/>
    <s v="Informacion validada por la entidad"/>
    <n v="962044827000"/>
    <n v="962044827000"/>
    <n v="7"/>
    <s v="Eje transversal Gobierno legítimo, fortalecimiento local y eficiencia"/>
    <n v="44"/>
    <s v="Gobierno y ciudadanía digital"/>
    <n v="1168"/>
    <s v="Integración Digital y de Conocimiento para la Inclusión Social"/>
    <n v="27802381000"/>
    <n v="27802381000"/>
  </r>
  <r>
    <n v="5"/>
    <s v="Bogotá mejor para todos"/>
    <x v="8"/>
    <n v="122"/>
    <s v="Secretaría Distrital de Integración Social"/>
    <n v="1"/>
    <s v="Administración central"/>
    <n v="92"/>
    <s v="Sector Integración social"/>
    <s v="Informacion validada por la entidad"/>
    <n v="962044827000"/>
    <n v="962044827000"/>
    <n v="7"/>
    <s v="Eje transversal Gobierno legítimo, fortalecimiento local y eficiencia"/>
    <n v="45"/>
    <s v="Gobernanza e influencia local, regional e internacional"/>
    <n v="1092"/>
    <s v="Viviendo el territorio"/>
    <n v="9086264000"/>
    <n v="9086264000"/>
  </r>
  <r>
    <n v="5"/>
    <s v="Bogotá mejor para todos"/>
    <x v="8"/>
    <n v="125"/>
    <s v="Departamento Administrativo del Servicio Civil Distrital"/>
    <n v="1"/>
    <s v="Administración central"/>
    <n v="85"/>
    <s v="Sector Gestión pública"/>
    <s v="Informacion validada por la entidad"/>
    <n v="3129002000"/>
    <n v="3129002000"/>
    <n v="7"/>
    <s v="Eje transversal Gobierno legítimo, fortalecimiento local y eficiencia"/>
    <n v="42"/>
    <s v="Transparencia, gestión pública y servicio a la ciudadanía"/>
    <n v="1182"/>
    <s v="A la vanguardia de la capacidad institucional"/>
    <n v="1033002000"/>
    <n v="1033002000"/>
  </r>
  <r>
    <n v="5"/>
    <s v="Bogotá mejor para todos"/>
    <x v="8"/>
    <n v="125"/>
    <s v="Departamento Administrativo del Servicio Civil Distrital"/>
    <n v="1"/>
    <s v="Administración central"/>
    <n v="85"/>
    <s v="Sector Gestión pública"/>
    <s v="Informacion validada por la entidad"/>
    <n v="3129002000"/>
    <n v="3129002000"/>
    <n v="7"/>
    <s v="Eje transversal Gobierno legítimo, fortalecimiento local y eficiencia"/>
    <n v="43"/>
    <s v="Modernización institucional"/>
    <n v="1179"/>
    <s v="Un servicio civil que deja huella"/>
    <n v="2096000000"/>
    <n v="2096000000"/>
  </r>
  <r>
    <n v="5"/>
    <s v="Bogotá mejor para todos"/>
    <x v="8"/>
    <n v="126"/>
    <s v="Secretaría Distrital de Ambiente"/>
    <n v="1"/>
    <s v="Administración central"/>
    <n v="94"/>
    <s v="Sector Ambiente"/>
    <s v="Informacion validada por la entidad"/>
    <n v="117116722000"/>
    <n v="117116722000"/>
    <n v="6"/>
    <s v="Eje transversal Sostenibilidad ambiental basada en la eficiencia energética"/>
    <n v="38"/>
    <s v="Recuperación y manejo de la Estructura Ecológica Principal"/>
    <n v="1132"/>
    <s v="Gestión integral para la conservación, recuperación y conectividad de la Estructura Ecológica Principal y otras áreas de interés ambiental en el Distrito Capital"/>
    <n v="25275437000"/>
    <n v="25275437000"/>
  </r>
  <r>
    <n v="5"/>
    <s v="Bogotá mejor para todos"/>
    <x v="8"/>
    <n v="126"/>
    <s v="Secretaría Distrital de Ambiente"/>
    <n v="1"/>
    <s v="Administración central"/>
    <n v="94"/>
    <s v="Sector Ambiente"/>
    <s v="Informacion validada por la entidad"/>
    <n v="117116722000"/>
    <n v="117116722000"/>
    <n v="6"/>
    <s v="Eje transversal Sostenibilidad ambiental basada en la eficiencia energética"/>
    <n v="39"/>
    <s v="Ambiente sano para la equidad y disfrute del ciudadano"/>
    <n v="979"/>
    <s v="Control a los factores de deterioro de los recursos naturales en la zona urbana del Distrito Capital"/>
    <n v="17839689000"/>
    <n v="17839689000"/>
  </r>
  <r>
    <n v="5"/>
    <s v="Bogotá mejor para todos"/>
    <x v="8"/>
    <n v="126"/>
    <s v="Secretaría Distrital de Ambiente"/>
    <n v="1"/>
    <s v="Administración central"/>
    <n v="94"/>
    <s v="Sector Ambiente"/>
    <s v="Informacion validada por la entidad"/>
    <n v="117116722000"/>
    <n v="117116722000"/>
    <n v="6"/>
    <s v="Eje transversal Sostenibilidad ambiental basada en la eficiencia energética"/>
    <n v="39"/>
    <s v="Ambiente sano para la equidad y disfrute del ciudadano"/>
    <n v="981"/>
    <s v="Participación educación y comunicación para la sostenibilidad ambiental del D. C."/>
    <n v="3784271000"/>
    <n v="3784271000"/>
  </r>
  <r>
    <n v="5"/>
    <s v="Bogotá mejor para todos"/>
    <x v="8"/>
    <n v="126"/>
    <s v="Secretaría Distrital de Ambiente"/>
    <n v="1"/>
    <s v="Administración central"/>
    <n v="94"/>
    <s v="Sector Ambiente"/>
    <s v="Informacion validada por la entidad"/>
    <n v="117116722000"/>
    <n v="117116722000"/>
    <n v="6"/>
    <s v="Eje transversal Sostenibilidad ambiental basada en la eficiencia energética"/>
    <n v="39"/>
    <s v="Ambiente sano para la equidad y disfrute del ciudadano"/>
    <n v="1149"/>
    <s v="Protección y bienestar animal"/>
    <n v="32364206000"/>
    <n v="32364206000"/>
  </r>
  <r>
    <n v="5"/>
    <s v="Bogotá mejor para todos"/>
    <x v="8"/>
    <n v="126"/>
    <s v="Secretaría Distrital de Ambiente"/>
    <n v="1"/>
    <s v="Administración central"/>
    <n v="94"/>
    <s v="Sector Ambiente"/>
    <s v="Informacion validada por la entidad"/>
    <n v="117116722000"/>
    <n v="117116722000"/>
    <n v="6"/>
    <s v="Eje transversal Sostenibilidad ambiental basada en la eficiencia energética"/>
    <n v="39"/>
    <s v="Ambiente sano para la equidad y disfrute del ciudadano"/>
    <n v="1150"/>
    <s v="Implementación de acciones del plan de manejo de la franja de adecuación y la reserva forestal protectora de los cerros orientales en cumplimiento de la sentencia del Consejo De Estado"/>
    <n v="8795300000"/>
    <n v="8795300000"/>
  </r>
  <r>
    <n v="5"/>
    <s v="Bogotá mejor para todos"/>
    <x v="8"/>
    <n v="126"/>
    <s v="Secretaría Distrital de Ambiente"/>
    <n v="1"/>
    <s v="Administración central"/>
    <n v="94"/>
    <s v="Sector Ambiente"/>
    <s v="Informacion validada por la entidad"/>
    <n v="117116722000"/>
    <n v="117116722000"/>
    <n v="6"/>
    <s v="Eje transversal Sostenibilidad ambiental basada en la eficiencia energética"/>
    <n v="40"/>
    <s v="Gestión de la huella ambiental urbana"/>
    <n v="1029"/>
    <s v="Planeación ambiental para un modelo de desarrollo sostenible en el Distrito y la región"/>
    <n v="1744585000"/>
    <n v="1744585000"/>
  </r>
  <r>
    <n v="5"/>
    <s v="Bogotá mejor para todos"/>
    <x v="8"/>
    <n v="126"/>
    <s v="Secretaría Distrital de Ambiente"/>
    <n v="1"/>
    <s v="Administración central"/>
    <n v="94"/>
    <s v="Sector Ambiente"/>
    <s v="Informacion validada por la entidad"/>
    <n v="117116722000"/>
    <n v="117116722000"/>
    <n v="6"/>
    <s v="Eje transversal Sostenibilidad ambiental basada en la eficiencia energética"/>
    <n v="40"/>
    <s v="Gestión de la huella ambiental urbana"/>
    <n v="1141"/>
    <s v="Gestión ambiental urbana"/>
    <n v="7801846000"/>
    <n v="7801846000"/>
  </r>
  <r>
    <n v="5"/>
    <s v="Bogotá mejor para todos"/>
    <x v="8"/>
    <n v="126"/>
    <s v="Secretaría Distrital de Ambiente"/>
    <n v="1"/>
    <s v="Administración central"/>
    <n v="94"/>
    <s v="Sector Ambiente"/>
    <s v="Informacion validada por la entidad"/>
    <n v="117116722000"/>
    <n v="117116722000"/>
    <n v="7"/>
    <s v="Eje transversal Gobierno legítimo, fortalecimiento local y eficiencia"/>
    <n v="42"/>
    <s v="Transparencia, gestión pública y servicio a la ciudadanía"/>
    <n v="1030"/>
    <s v="Gestión eficiente con el uso y apropiación de las TIC en la SDA"/>
    <n v="2911182000"/>
    <n v="2911182000"/>
  </r>
  <r>
    <n v="5"/>
    <s v="Bogotá mejor para todos"/>
    <x v="8"/>
    <n v="126"/>
    <s v="Secretaría Distrital de Ambiente"/>
    <n v="1"/>
    <s v="Administración central"/>
    <n v="94"/>
    <s v="Sector Ambiente"/>
    <s v="Informacion validada por la entidad"/>
    <n v="117116722000"/>
    <n v="117116722000"/>
    <n v="7"/>
    <s v="Eje transversal Gobierno legítimo, fortalecimiento local y eficiencia"/>
    <n v="42"/>
    <s v="Transparencia, gestión pública y servicio a la ciudadanía"/>
    <n v="1100"/>
    <s v="Direccionamiento estratégico, coordinación y orientación de la SDA"/>
    <n v="2372760000"/>
    <n v="2372760000"/>
  </r>
  <r>
    <n v="5"/>
    <s v="Bogotá mejor para todos"/>
    <x v="8"/>
    <n v="126"/>
    <s v="Secretaría Distrital de Ambiente"/>
    <n v="1"/>
    <s v="Administración central"/>
    <n v="94"/>
    <s v="Sector Ambiente"/>
    <s v="Informacion validada por la entidad"/>
    <n v="117116722000"/>
    <n v="117116722000"/>
    <n v="7"/>
    <s v="Eje transversal Gobierno legítimo, fortalecimiento local y eficiencia"/>
    <n v="43"/>
    <s v="Modernización institucional"/>
    <n v="1033"/>
    <s v="Fortalecimiento institucional para la eficiencia administrativa"/>
    <n v="2289823000"/>
    <n v="2289823000"/>
  </r>
  <r>
    <n v="5"/>
    <s v="Bogotá mejor para todos"/>
    <x v="8"/>
    <n v="126"/>
    <s v="Secretaría Distrital de Ambiente"/>
    <n v="1"/>
    <s v="Administración central"/>
    <n v="94"/>
    <s v="Sector Ambiente"/>
    <s v="Informacion validada por la entidad"/>
    <n v="117116722000"/>
    <n v="117116722000"/>
    <n v="7"/>
    <s v="Eje transversal Gobierno legítimo, fortalecimiento local y eficiencia"/>
    <n v="44"/>
    <s v="Gobierno y ciudadanía digital"/>
    <n v="978"/>
    <s v="Centro de Información y Modelamiento Ambiental"/>
    <n v="11937623000"/>
    <n v="11937623000"/>
  </r>
  <r>
    <n v="5"/>
    <s v="Bogotá mejor para todos"/>
    <x v="8"/>
    <n v="127"/>
    <s v="Departamento Administrativo de la Defensoría del Espacio Público"/>
    <n v="1"/>
    <s v="Administración central"/>
    <n v="999"/>
    <s v="Sector Gobierno"/>
    <s v="Informacion validada por la entidad"/>
    <n v="17709581000"/>
    <n v="17709581000"/>
    <n v="2"/>
    <s v="Pilar Democracia urbana"/>
    <n v="17"/>
    <s v="Espacio público, derecho de todos"/>
    <n v="1064"/>
    <s v="Estructurando a Bogotá desde el espacio público"/>
    <n v="4863000000"/>
    <n v="4863000000"/>
  </r>
  <r>
    <n v="5"/>
    <s v="Bogotá mejor para todos"/>
    <x v="8"/>
    <n v="127"/>
    <s v="Departamento Administrativo de la Defensoría del Espacio Público"/>
    <n v="1"/>
    <s v="Administración central"/>
    <n v="999"/>
    <s v="Sector Gobierno"/>
    <s v="Informacion validada por la entidad"/>
    <n v="17709581000"/>
    <n v="17709581000"/>
    <n v="2"/>
    <s v="Pilar Democracia urbana"/>
    <n v="17"/>
    <s v="Espacio público, derecho de todos"/>
    <n v="1065"/>
    <s v="Cuido y defiendo el espacio público de Bogotá"/>
    <n v="9700000000"/>
    <n v="9700000000"/>
  </r>
  <r>
    <n v="5"/>
    <s v="Bogotá mejor para todos"/>
    <x v="8"/>
    <n v="127"/>
    <s v="Departamento Administrativo de la Defensoría del Espacio Público"/>
    <n v="1"/>
    <s v="Administración central"/>
    <n v="999"/>
    <s v="Sector Gobierno"/>
    <s v="Informacion validada por la entidad"/>
    <n v="17709581000"/>
    <n v="17709581000"/>
    <n v="7"/>
    <s v="Eje transversal Gobierno legítimo, fortalecimiento local y eficiencia"/>
    <n v="42"/>
    <s v="Transparencia, gestión pública y servicio a la ciudadanía"/>
    <n v="1066"/>
    <s v="Fortalecimiento institucional DADEP"/>
    <n v="2046581000"/>
    <n v="2046581000"/>
  </r>
  <r>
    <n v="5"/>
    <s v="Bogotá mejor para todos"/>
    <x v="8"/>
    <n v="127"/>
    <s v="Departamento Administrativo de la Defensoría del Espacio Público"/>
    <n v="1"/>
    <s v="Administración central"/>
    <n v="999"/>
    <s v="Sector Gobierno"/>
    <s v="Informacion validada por la entidad"/>
    <n v="17709581000"/>
    <n v="17709581000"/>
    <n v="7"/>
    <s v="Eje transversal Gobierno legítimo, fortalecimiento local y eficiencia"/>
    <n v="43"/>
    <s v="Modernización institucional"/>
    <n v="7503"/>
    <s v="Mejoramiento de la infraestructura física del DADEP"/>
    <n v="100000000"/>
    <n v="100000000"/>
  </r>
  <r>
    <n v="5"/>
    <s v="Bogotá mejor para todos"/>
    <x v="8"/>
    <n v="127"/>
    <s v="Departamento Administrativo de la Defensoría del Espacio Público"/>
    <n v="1"/>
    <s v="Administración central"/>
    <n v="999"/>
    <s v="Sector Gobierno"/>
    <s v="Informacion validada por la entidad"/>
    <n v="17709581000"/>
    <n v="17709581000"/>
    <n v="7"/>
    <s v="Eje transversal Gobierno legítimo, fortalecimiento local y eficiencia"/>
    <n v="44"/>
    <s v="Gobierno y ciudadanía digital"/>
    <n v="1122"/>
    <s v="Fortalecimiento de la plataforma tecnológica de información y comunicación del DADEP"/>
    <n v="1000000000"/>
    <n v="1000000000"/>
  </r>
  <r>
    <n v="5"/>
    <s v="Bogotá mejor para todos"/>
    <x v="8"/>
    <n v="131"/>
    <s v="Unidad Administrativa Especial Cuerpo Oficial de Bomberos"/>
    <n v="1"/>
    <s v="Administración central"/>
    <n v="102"/>
    <s v="Sector Seguridad, Convivencia y Justicia"/>
    <s v="Informacion validada por la entidad"/>
    <n v="41993847000"/>
    <n v="41993847000"/>
    <n v="3"/>
    <s v="Pilar Construcción de comunidad y cultura ciudadana"/>
    <n v="19"/>
    <s v="Seguridad y convivencia para todos"/>
    <n v="1133"/>
    <s v="Fortalecimiento Cuerpo Oficial de Bomberos"/>
    <n v="32493547000"/>
    <n v="32493547000"/>
  </r>
  <r>
    <n v="5"/>
    <s v="Bogotá mejor para todos"/>
    <x v="8"/>
    <n v="131"/>
    <s v="Unidad Administrativa Especial Cuerpo Oficial de Bomberos"/>
    <n v="1"/>
    <s v="Administración central"/>
    <n v="102"/>
    <s v="Sector Seguridad, Convivencia y Justicia"/>
    <s v="Informacion validada por la entidad"/>
    <n v="41993847000"/>
    <n v="41993847000"/>
    <n v="7"/>
    <s v="Eje transversal Gobierno legítimo, fortalecimiento local y eficiencia"/>
    <n v="42"/>
    <s v="Transparencia, gestión pública y servicio a la ciudadanía"/>
    <n v="908"/>
    <s v="Fortalecimiento del Sistema integrado de gestión de la UAECOB"/>
    <n v="4437000000"/>
    <n v="4437000000"/>
  </r>
  <r>
    <n v="5"/>
    <s v="Bogotá mejor para todos"/>
    <x v="8"/>
    <n v="131"/>
    <s v="Unidad Administrativa Especial Cuerpo Oficial de Bomberos"/>
    <n v="1"/>
    <s v="Administración central"/>
    <n v="102"/>
    <s v="Sector Seguridad, Convivencia y Justicia"/>
    <s v="Informacion validada por la entidad"/>
    <n v="41993847000"/>
    <n v="41993847000"/>
    <n v="7"/>
    <s v="Eje transversal Gobierno legítimo, fortalecimiento local y eficiencia"/>
    <n v="44"/>
    <s v="Gobierno y ciudadanía digital"/>
    <n v="1135"/>
    <s v="Fortalecimiento de la infraestructura de tecnología informática y de comunicaciones de la Unidad Administrativa Especial Cuerpo Oficial de Bomberos - UAECOB"/>
    <n v="5063300000"/>
    <n v="5063300000"/>
  </r>
  <r>
    <n v="5"/>
    <s v="Bogotá mejor para todos"/>
    <x v="8"/>
    <n v="136"/>
    <s v="Secretaría Jurídica Distrital"/>
    <n v="1"/>
    <s v="Administración central"/>
    <n v="101"/>
    <s v="Sector Gestión Jurídica"/>
    <s v="Informacion validada por la entidad"/>
    <n v="10552000000"/>
    <n v="10552000000"/>
    <n v="7"/>
    <s v="Eje transversal Gobierno legítimo, fortalecimiento local y eficiencia"/>
    <n v="43"/>
    <s v="Modernización institucional"/>
    <n v="7501"/>
    <s v="Implementación y fortalecimiento de la Gerencia Jurídica Transversal para una Bogotá eficiente y Mejor para Todos"/>
    <n v="2392000000"/>
    <n v="2392000000"/>
  </r>
  <r>
    <n v="5"/>
    <s v="Bogotá mejor para todos"/>
    <x v="8"/>
    <n v="136"/>
    <s v="Secretaría Jurídica Distrital"/>
    <n v="1"/>
    <s v="Administración central"/>
    <n v="101"/>
    <s v="Sector Gestión Jurídica"/>
    <s v="Informacion validada por la entidad"/>
    <n v="10552000000"/>
    <n v="10552000000"/>
    <n v="7"/>
    <s v="Eje transversal Gobierno legítimo, fortalecimiento local y eficiencia"/>
    <n v="43"/>
    <s v="Modernización institucional"/>
    <n v="7502"/>
    <s v="Fortalecimiento Institucional de la Secretaría Jurídica Distrital"/>
    <n v="660000000"/>
    <n v="660000000"/>
  </r>
  <r>
    <n v="5"/>
    <s v="Bogotá mejor para todos"/>
    <x v="8"/>
    <n v="136"/>
    <s v="Secretaría Jurídica Distrital"/>
    <n v="1"/>
    <s v="Administración central"/>
    <n v="101"/>
    <s v="Sector Gestión Jurídica"/>
    <s v="Informacion validada por la entidad"/>
    <n v="10552000000"/>
    <n v="10552000000"/>
    <n v="7"/>
    <s v="Eje transversal Gobierno legítimo, fortalecimiento local y eficiencia"/>
    <n v="43"/>
    <s v="Modernización institucional"/>
    <n v="7508"/>
    <s v="Fortalecimiento de los Sistemas de Información y Comunicaciones de la Secretaría Jurídica Distrital"/>
    <n v="7500000000"/>
    <n v="7500000000"/>
  </r>
  <r>
    <n v="5"/>
    <s v="Bogotá mejor para todos"/>
    <x v="8"/>
    <n v="137"/>
    <s v="Secretaría Distrital de Seguridad, Convivencia y Justicia"/>
    <n v="1"/>
    <s v="Administración central"/>
    <n v="102"/>
    <s v="Sector Seguridad, Convivencia y Justicia"/>
    <s v="Informacion validada por la entidad"/>
    <n v="310591897000"/>
    <n v="310591897000"/>
    <n v="3"/>
    <s v="Pilar Construcción de comunidad y cultura ciudadana"/>
    <n v="19"/>
    <s v="Seguridad y convivencia para todos"/>
    <n v="7507"/>
    <s v="Fortalecimiento de los organismos de seguridad del Distrito"/>
    <n v="250715905000"/>
    <n v="250715905000"/>
  </r>
  <r>
    <n v="5"/>
    <s v="Bogotá mejor para todos"/>
    <x v="8"/>
    <n v="137"/>
    <s v="Secretaría Distrital de Seguridad, Convivencia y Justicia"/>
    <n v="1"/>
    <s v="Administración central"/>
    <n v="102"/>
    <s v="Sector Seguridad, Convivencia y Justicia"/>
    <s v="Informacion validada por la entidad"/>
    <n v="310591897000"/>
    <n v="310591897000"/>
    <n v="3"/>
    <s v="Pilar Construcción de comunidad y cultura ciudadana"/>
    <n v="19"/>
    <s v="Seguridad y convivencia para todos"/>
    <n v="7512"/>
    <s v="Prevención y control del delito en el Distrito Capital"/>
    <n v="14718000000"/>
    <n v="14718000000"/>
  </r>
  <r>
    <n v="5"/>
    <s v="Bogotá mejor para todos"/>
    <x v="8"/>
    <n v="137"/>
    <s v="Secretaría Distrital de Seguridad, Convivencia y Justicia"/>
    <n v="1"/>
    <s v="Administración central"/>
    <n v="102"/>
    <s v="Sector Seguridad, Convivencia y Justicia"/>
    <s v="Informacion validada por la entidad"/>
    <n v="310591897000"/>
    <n v="310591897000"/>
    <n v="3"/>
    <s v="Pilar Construcción de comunidad y cultura ciudadana"/>
    <n v="21"/>
    <s v="Justicia para todos: consolidación del Sistema Distrital de Justicia"/>
    <n v="7510"/>
    <s v="Nuevos y mejores equipamientos de justicia para Bogotá"/>
    <n v="19311992000"/>
    <n v="19311992000"/>
  </r>
  <r>
    <n v="5"/>
    <s v="Bogotá mejor para todos"/>
    <x v="8"/>
    <n v="137"/>
    <s v="Secretaría Distrital de Seguridad, Convivencia y Justicia"/>
    <n v="1"/>
    <s v="Administración central"/>
    <n v="102"/>
    <s v="Sector Seguridad, Convivencia y Justicia"/>
    <s v="Informacion validada por la entidad"/>
    <n v="310591897000"/>
    <n v="310591897000"/>
    <n v="3"/>
    <s v="Pilar Construcción de comunidad y cultura ciudadana"/>
    <n v="21"/>
    <s v="Justicia para todos: consolidación del Sistema Distrital de Justicia"/>
    <n v="7513"/>
    <s v="Justicia para todos"/>
    <n v="13214000000"/>
    <n v="13214000000"/>
  </r>
  <r>
    <n v="5"/>
    <s v="Bogotá mejor para todos"/>
    <x v="8"/>
    <n v="137"/>
    <s v="Secretaría Distrital de Seguridad, Convivencia y Justicia"/>
    <n v="1"/>
    <s v="Administración central"/>
    <n v="102"/>
    <s v="Sector Seguridad, Convivencia y Justicia"/>
    <s v="Informacion validada por la entidad"/>
    <n v="310591897000"/>
    <n v="310591897000"/>
    <n v="7"/>
    <s v="Eje transversal Gobierno legítimo, fortalecimiento local y eficiencia"/>
    <n v="42"/>
    <s v="Transparencia, gestión pública y servicio a la ciudadanía"/>
    <n v="7514"/>
    <s v="Desarrollo y fortalecimiento de la transparencia, gestión pública y servicio a la ciudadanía"/>
    <n v="5623000000"/>
    <n v="5623000000"/>
  </r>
  <r>
    <n v="5"/>
    <s v="Bogotá mejor para todos"/>
    <x v="8"/>
    <n v="137"/>
    <s v="Secretaría Distrital de Seguridad, Convivencia y Justicia"/>
    <n v="1"/>
    <s v="Administración central"/>
    <n v="102"/>
    <s v="Sector Seguridad, Convivencia y Justicia"/>
    <s v="Informacion validada por la entidad"/>
    <n v="310591897000"/>
    <n v="310591897000"/>
    <n v="7"/>
    <s v="Eje transversal Gobierno legítimo, fortalecimiento local y eficiencia"/>
    <n v="43"/>
    <s v="Modernización institucional"/>
    <n v="7511"/>
    <s v="Modernización de la gestión administrativa institucional"/>
    <n v="2500000000"/>
    <n v="2500000000"/>
  </r>
  <r>
    <n v="5"/>
    <s v="Bogotá mejor para todos"/>
    <x v="8"/>
    <n v="137"/>
    <s v="Secretaría Distrital de Seguridad, Convivencia y Justicia"/>
    <n v="1"/>
    <s v="Administración central"/>
    <n v="102"/>
    <s v="Sector Seguridad, Convivencia y Justicia"/>
    <s v="Informacion validada por la entidad"/>
    <n v="310591897000"/>
    <n v="310591897000"/>
    <n v="7"/>
    <s v="Eje transversal Gobierno legítimo, fortalecimiento local y eficiencia"/>
    <n v="44"/>
    <s v="Gobierno y ciudadanía digital"/>
    <n v="7515"/>
    <s v="Mejoramiento de las TIC para la gestión institucional"/>
    <n v="4509000000"/>
    <n v="4509000000"/>
  </r>
  <r>
    <n v="5"/>
    <s v="Bogotá mejor para todos"/>
    <x v="8"/>
    <n v="200"/>
    <s v="Instituto para la Economía Social"/>
    <n v="2"/>
    <s v="Establecimientos públicos"/>
    <n v="89"/>
    <s v="Sector Desarrollo económico, industria y turismo"/>
    <s v="Informacion validada por la entidad"/>
    <n v="36900819000"/>
    <n v="36900819000"/>
    <n v="5"/>
    <s v="Eje transversal Desarrollo económico basado en el conocimiento"/>
    <n v="32"/>
    <s v="Generar alternativas de ingreso y empleo de mejor calidad"/>
    <n v="1078"/>
    <s v="Generación de alternativas comerciales transitorias"/>
    <n v="12776800000"/>
    <n v="12776800000"/>
  </r>
  <r>
    <n v="5"/>
    <s v="Bogotá mejor para todos"/>
    <x v="8"/>
    <n v="200"/>
    <s v="Instituto para la Economía Social"/>
    <n v="2"/>
    <s v="Establecimientos públicos"/>
    <n v="89"/>
    <s v="Sector Desarrollo económico, industria y turismo"/>
    <s v="Informacion validada por la entidad"/>
    <n v="36900819000"/>
    <n v="36900819000"/>
    <n v="5"/>
    <s v="Eje transversal Desarrollo económico basado en el conocimiento"/>
    <n v="32"/>
    <s v="Generar alternativas de ingreso y empleo de mejor calidad"/>
    <n v="1130"/>
    <s v="Formación e inserción laboral"/>
    <n v="3423200000"/>
    <n v="3423200000"/>
  </r>
  <r>
    <n v="5"/>
    <s v="Bogotá mejor para todos"/>
    <x v="8"/>
    <n v="200"/>
    <s v="Instituto para la Economía Social"/>
    <n v="2"/>
    <s v="Establecimientos públicos"/>
    <n v="89"/>
    <s v="Sector Desarrollo económico, industria y turismo"/>
    <s v="Informacion validada por la entidad"/>
    <n v="36900819000"/>
    <n v="36900819000"/>
    <n v="5"/>
    <s v="Eje transversal Desarrollo económico basado en el conocimiento"/>
    <n v="32"/>
    <s v="Generar alternativas de ingreso y empleo de mejor calidad"/>
    <n v="1134"/>
    <s v="Oportunidades de generación de ingresos para vendedores informales"/>
    <n v="3341525000"/>
    <n v="3341525000"/>
  </r>
  <r>
    <n v="5"/>
    <s v="Bogotá mejor para todos"/>
    <x v="8"/>
    <n v="200"/>
    <s v="Instituto para la Economía Social"/>
    <n v="2"/>
    <s v="Establecimientos públicos"/>
    <n v="89"/>
    <s v="Sector Desarrollo económico, industria y turismo"/>
    <s v="Informacion validada por la entidad"/>
    <n v="36900819000"/>
    <n v="36900819000"/>
    <n v="5"/>
    <s v="Eje transversal Desarrollo económico basado en el conocimiento"/>
    <n v="33"/>
    <s v="Elevar la eficiencia de los mercados de la ciudad"/>
    <n v="1041"/>
    <s v="Administración y fortalecimiento del sistema distrital de plazas de mercado"/>
    <n v="14252294000"/>
    <n v="14252294000"/>
  </r>
  <r>
    <n v="5"/>
    <s v="Bogotá mejor para todos"/>
    <x v="8"/>
    <n v="200"/>
    <s v="Instituto para la Economía Social"/>
    <n v="2"/>
    <s v="Establecimientos públicos"/>
    <n v="89"/>
    <s v="Sector Desarrollo económico, industria y turismo"/>
    <s v="Informacion validada por la entidad"/>
    <n v="36900819000"/>
    <n v="36900819000"/>
    <n v="7"/>
    <s v="Eje transversal Gobierno legítimo, fortalecimiento local y eficiencia"/>
    <n v="42"/>
    <s v="Transparencia, gestión pública y servicio a la ciudadanía"/>
    <n v="1037"/>
    <s v="Fortalecimiento de la gestión institucional"/>
    <n v="3107000000"/>
    <n v="3107000000"/>
  </r>
  <r>
    <n v="5"/>
    <s v="Bogotá mejor para todos"/>
    <x v="8"/>
    <n v="201"/>
    <s v="Secretaría Distrital de Salud / Fondo Financiero Distrital de Salud"/>
    <n v="2"/>
    <s v="Establecimientos públicos"/>
    <n v="91"/>
    <s v="Sector Salud"/>
    <s v="Informacion validada por la entidad"/>
    <n v="2308910323000"/>
    <n v="2308910323000"/>
    <n v="1"/>
    <s v="Pilar Igualdad de calidad de vida"/>
    <n v="9"/>
    <s v="Atención integral y eficiente en salud"/>
    <n v="1184"/>
    <s v="Aseguramiento social universal en salud"/>
    <n v="1252887191000"/>
    <n v="1252887191000"/>
  </r>
  <r>
    <n v="5"/>
    <s v="Bogotá mejor para todos"/>
    <x v="8"/>
    <n v="201"/>
    <s v="Secretaría Distrital de Salud / Fondo Financiero Distrital de Salud"/>
    <n v="2"/>
    <s v="Establecimientos públicos"/>
    <n v="91"/>
    <s v="Sector Salud"/>
    <s v="Informacion validada por la entidad"/>
    <n v="2308910323000"/>
    <n v="2308910323000"/>
    <n v="1"/>
    <s v="Pilar Igualdad de calidad de vida"/>
    <n v="9"/>
    <s v="Atención integral y eficiente en salud"/>
    <n v="1185"/>
    <s v="Atención a la población pobre no asegurada (PPNA), vinculados y no POSs"/>
    <n v="253542268000"/>
    <n v="253542268000"/>
  </r>
  <r>
    <n v="5"/>
    <s v="Bogotá mejor para todos"/>
    <x v="8"/>
    <n v="201"/>
    <s v="Secretaría Distrital de Salud / Fondo Financiero Distrital de Salud"/>
    <n v="2"/>
    <s v="Establecimientos públicos"/>
    <n v="91"/>
    <s v="Sector Salud"/>
    <s v="Informacion validada por la entidad"/>
    <n v="2308910323000"/>
    <n v="2308910323000"/>
    <n v="1"/>
    <s v="Pilar Igualdad de calidad de vida"/>
    <n v="9"/>
    <s v="Atención integral y eficiente en salud"/>
    <n v="1186"/>
    <s v="Atención integral en salud"/>
    <n v="200000000000"/>
    <n v="200000000000"/>
  </r>
  <r>
    <n v="5"/>
    <s v="Bogotá mejor para todos"/>
    <x v="8"/>
    <n v="201"/>
    <s v="Secretaría Distrital de Salud / Fondo Financiero Distrital de Salud"/>
    <n v="2"/>
    <s v="Establecimientos públicos"/>
    <n v="91"/>
    <s v="Sector Salud"/>
    <s v="Informacion validada por la entidad"/>
    <n v="2308910323000"/>
    <n v="2308910323000"/>
    <n v="1"/>
    <s v="Pilar Igualdad de calidad de vida"/>
    <n v="9"/>
    <s v="Atención integral y eficiente en salud"/>
    <n v="1187"/>
    <s v="Gestión compartida del riesgo y fortalecimiento de la EPS Capital Salud"/>
    <n v="15170000000"/>
    <n v="15170000000"/>
  </r>
  <r>
    <n v="5"/>
    <s v="Bogotá mejor para todos"/>
    <x v="8"/>
    <n v="201"/>
    <s v="Secretaría Distrital de Salud / Fondo Financiero Distrital de Salud"/>
    <n v="2"/>
    <s v="Establecimientos públicos"/>
    <n v="91"/>
    <s v="Sector Salud"/>
    <s v="Informacion validada por la entidad"/>
    <n v="2308910323000"/>
    <n v="2308910323000"/>
    <n v="1"/>
    <s v="Pilar Igualdad de calidad de vida"/>
    <n v="9"/>
    <s v="Atención integral y eficiente en salud"/>
    <n v="1188"/>
    <s v="Garantía de la atención prehospitalaria (APH) y gestión del riesgo en emergencias en Bogotá D. C."/>
    <n v="24642275000"/>
    <n v="24642275000"/>
  </r>
  <r>
    <n v="5"/>
    <s v="Bogotá mejor para todos"/>
    <x v="8"/>
    <n v="201"/>
    <s v="Secretaría Distrital de Salud / Fondo Financiero Distrital de Salud"/>
    <n v="2"/>
    <s v="Establecimientos públicos"/>
    <n v="91"/>
    <s v="Sector Salud"/>
    <s v="Informacion validada por la entidad"/>
    <n v="2308910323000"/>
    <n v="2308910323000"/>
    <n v="1"/>
    <s v="Pilar Igualdad de calidad de vida"/>
    <n v="9"/>
    <s v="Atención integral y eficiente en salud"/>
    <n v="1189"/>
    <s v="Organización y operación de servicios de salud en redes integradas"/>
    <n v="10694627000"/>
    <n v="10694627000"/>
  </r>
  <r>
    <n v="5"/>
    <s v="Bogotá mejor para todos"/>
    <x v="8"/>
    <n v="201"/>
    <s v="Secretaría Distrital de Salud / Fondo Financiero Distrital de Salud"/>
    <n v="2"/>
    <s v="Establecimientos públicos"/>
    <n v="91"/>
    <s v="Sector Salud"/>
    <s v="Informacion validada por la entidad"/>
    <n v="2308910323000"/>
    <n v="2308910323000"/>
    <n v="1"/>
    <s v="Pilar Igualdad de calidad de vida"/>
    <n v="9"/>
    <s v="Atención integral y eficiente en salud"/>
    <n v="1190"/>
    <s v="Investigación científica e innovación al servicio de la salud"/>
    <n v="23726571000"/>
    <n v="23726571000"/>
  </r>
  <r>
    <n v="5"/>
    <s v="Bogotá mejor para todos"/>
    <x v="8"/>
    <n v="201"/>
    <s v="Secretaría Distrital de Salud / Fondo Financiero Distrital de Salud"/>
    <n v="2"/>
    <s v="Establecimientos públicos"/>
    <n v="91"/>
    <s v="Sector Salud"/>
    <s v="Informacion validada por la entidad"/>
    <n v="2308910323000"/>
    <n v="2308910323000"/>
    <n v="1"/>
    <s v="Pilar Igualdad de calidad de vida"/>
    <n v="10"/>
    <s v="Modernización de la infraestructura física y tecnológica en salud"/>
    <n v="1191"/>
    <s v="Actualización y modernización de la infraestructura, física, tecnológica y de comunicaciones en salud"/>
    <n v="440402268000"/>
    <n v="440402268000"/>
  </r>
  <r>
    <n v="5"/>
    <s v="Bogotá mejor para todos"/>
    <x v="8"/>
    <n v="201"/>
    <s v="Secretaría Distrital de Salud / Fondo Financiero Distrital de Salud"/>
    <n v="2"/>
    <s v="Establecimientos públicos"/>
    <n v="91"/>
    <s v="Sector Salud"/>
    <s v="Informacion validada por la entidad"/>
    <n v="2308910323000"/>
    <n v="2308910323000"/>
    <n v="7"/>
    <s v="Eje transversal Gobierno legítimo, fortalecimiento local y eficiencia"/>
    <n v="45"/>
    <s v="Gobernanza e influencia local, regional e internacional"/>
    <n v="1192"/>
    <s v="Fortalecimiento de la institucionalidad, gobernanza y rectoría en salud"/>
    <n v="87845123000"/>
    <n v="87845123000"/>
  </r>
  <r>
    <n v="5"/>
    <s v="Bogotá mejor para todos"/>
    <x v="8"/>
    <n v="203"/>
    <s v="Instituto Distrital de Gestión de Riesgos y Cambio Climático"/>
    <n v="2"/>
    <s v="Establecimientos públicos"/>
    <n v="94"/>
    <s v="Sector Ambiente"/>
    <s v="Informacion validada por la entidad"/>
    <n v="24917000000"/>
    <n v="24917000000"/>
    <n v="1"/>
    <s v="Pilar Igualdad de calidad de vida"/>
    <n v="4"/>
    <s v="Familias protegidas y adaptadas al cambio climático"/>
    <n v="1158"/>
    <s v="Reducción del riesgo y adaptación al cambio climático"/>
    <n v="12269160000"/>
    <n v="12269160000"/>
  </r>
  <r>
    <n v="5"/>
    <s v="Bogotá mejor para todos"/>
    <x v="8"/>
    <n v="203"/>
    <s v="Instituto Distrital de Gestión de Riesgos y Cambio Climático"/>
    <n v="2"/>
    <s v="Establecimientos públicos"/>
    <n v="94"/>
    <s v="Sector Ambiente"/>
    <s v="Informacion validada por la entidad"/>
    <n v="24917000000"/>
    <n v="24917000000"/>
    <n v="1"/>
    <s v="Pilar Igualdad de calidad de vida"/>
    <n v="4"/>
    <s v="Familias protegidas y adaptadas al cambio climático"/>
    <n v="1172"/>
    <s v="Conocimiento del riesgo y efectos del cambio climático"/>
    <n v="3943000000"/>
    <n v="3943000000"/>
  </r>
  <r>
    <n v="5"/>
    <s v="Bogotá mejor para todos"/>
    <x v="8"/>
    <n v="203"/>
    <s v="Instituto Distrital de Gestión de Riesgos y Cambio Climático"/>
    <n v="2"/>
    <s v="Establecimientos públicos"/>
    <n v="94"/>
    <s v="Sector Ambiente"/>
    <s v="Informacion validada por la entidad"/>
    <n v="24917000000"/>
    <n v="24917000000"/>
    <n v="1"/>
    <s v="Pilar Igualdad de calidad de vida"/>
    <n v="4"/>
    <s v="Familias protegidas y adaptadas al cambio climático"/>
    <n v="1178"/>
    <s v="Fortalecimiento del manejo de emergencias y desastres"/>
    <n v="3613000000"/>
    <n v="3613000000"/>
  </r>
  <r>
    <n v="5"/>
    <s v="Bogotá mejor para todos"/>
    <x v="8"/>
    <n v="203"/>
    <s v="Instituto Distrital de Gestión de Riesgos y Cambio Climático"/>
    <n v="2"/>
    <s v="Establecimientos públicos"/>
    <n v="94"/>
    <s v="Sector Ambiente"/>
    <s v="Informacion validada por la entidad"/>
    <n v="24917000000"/>
    <n v="24917000000"/>
    <n v="7"/>
    <s v="Eje transversal Gobierno legítimo, fortalecimiento local y eficiencia"/>
    <n v="42"/>
    <s v="Transparencia, gestión pública y servicio a la ciudadanía"/>
    <n v="1166"/>
    <s v="Consolidación de la gestión pública eficiente del IDIGER como entidad coordinadora del SDGR - CC"/>
    <n v="5091840000"/>
    <n v="5091840000"/>
  </r>
  <r>
    <n v="5"/>
    <s v="Bogotá mejor para todos"/>
    <x v="8"/>
    <n v="204"/>
    <s v="Instituto de Desarrollo Urbano"/>
    <n v="2"/>
    <s v="Establecimientos públicos"/>
    <n v="95"/>
    <s v="Sector Movilidad"/>
    <s v="Informacion validada por la entidad"/>
    <n v="1160683471000"/>
    <n v="1160683471000"/>
    <n v="2"/>
    <s v="Pilar Democracia urbana"/>
    <n v="18"/>
    <s v="Mejor movilidad para todos"/>
    <n v="1059"/>
    <s v="Infraestructura para el Sistema Integrado de Transporte Público de calidad"/>
    <n v="16329801000"/>
    <n v="16329801000"/>
  </r>
  <r>
    <n v="5"/>
    <s v="Bogotá mejor para todos"/>
    <x v="8"/>
    <n v="204"/>
    <s v="Instituto de Desarrollo Urbano"/>
    <n v="2"/>
    <s v="Establecimientos públicos"/>
    <n v="95"/>
    <s v="Sector Movilidad"/>
    <s v="Informacion validada por la entidad"/>
    <n v="1160683471000"/>
    <n v="1160683471000"/>
    <n v="2"/>
    <s v="Pilar Democracia urbana"/>
    <n v="18"/>
    <s v="Mejor movilidad para todos"/>
    <n v="1061"/>
    <s v="Infraestructura para peatones y bicicletas"/>
    <n v="186873531000"/>
    <n v="186873531000"/>
  </r>
  <r>
    <n v="5"/>
    <s v="Bogotá mejor para todos"/>
    <x v="8"/>
    <n v="204"/>
    <s v="Instituto de Desarrollo Urbano"/>
    <n v="2"/>
    <s v="Establecimientos públicos"/>
    <n v="95"/>
    <s v="Sector Movilidad"/>
    <s v="Informacion validada por la entidad"/>
    <n v="1160683471000"/>
    <n v="1160683471000"/>
    <n v="2"/>
    <s v="Pilar Democracia urbana"/>
    <n v="18"/>
    <s v="Mejor movilidad para todos"/>
    <n v="1062"/>
    <s v="Construcción de vías y calles completas para la ciudad"/>
    <n v="639107193000"/>
    <n v="639107193000"/>
  </r>
  <r>
    <n v="5"/>
    <s v="Bogotá mejor para todos"/>
    <x v="8"/>
    <n v="204"/>
    <s v="Instituto de Desarrollo Urbano"/>
    <n v="2"/>
    <s v="Establecimientos públicos"/>
    <n v="95"/>
    <s v="Sector Movilidad"/>
    <s v="Informacion validada por la entidad"/>
    <n v="1160683471000"/>
    <n v="1160683471000"/>
    <n v="2"/>
    <s v="Pilar Democracia urbana"/>
    <n v="18"/>
    <s v="Mejor movilidad para todos"/>
    <n v="1063"/>
    <s v="Conservación de vías y calles completas para la ciudad"/>
    <n v="112803687000"/>
    <n v="112803687000"/>
  </r>
  <r>
    <n v="5"/>
    <s v="Bogotá mejor para todos"/>
    <x v="8"/>
    <n v="204"/>
    <s v="Instituto de Desarrollo Urbano"/>
    <n v="2"/>
    <s v="Establecimientos públicos"/>
    <n v="95"/>
    <s v="Sector Movilidad"/>
    <s v="Informacion validada por la entidad"/>
    <n v="1160683471000"/>
    <n v="1160683471000"/>
    <n v="7"/>
    <s v="Eje transversal Gobierno legítimo, fortalecimiento local y eficiencia"/>
    <n v="43"/>
    <s v="Modernización institucional"/>
    <n v="1047"/>
    <s v="Fortalecimiento, modernización y optimización de la capacidad institucional y de las TICs en el IDU"/>
    <n v="205569259000"/>
    <n v="205569259000"/>
  </r>
  <r>
    <n v="5"/>
    <s v="Bogotá mejor para todos"/>
    <x v="8"/>
    <n v="206"/>
    <s v="Fondo de Prestaciones Económicas, Cesantías y Pensiones"/>
    <n v="2"/>
    <s v="Establecimientos públicos"/>
    <n v="87"/>
    <s v="Sector Hacienda"/>
    <s v="Informacion validada por la entidad"/>
    <n v="5972401000"/>
    <n v="5972401000"/>
    <n v="7"/>
    <s v="Eje transversal Gobierno legítimo, fortalecimiento local y eficiencia"/>
    <n v="44"/>
    <s v="Gobierno y ciudadanía digital"/>
    <n v="977"/>
    <s v="Instrumentación de la Política Pública Pensional del Distrito"/>
    <n v="5972401000"/>
    <n v="5972401000"/>
  </r>
  <r>
    <n v="5"/>
    <s v="Bogotá mejor para todos"/>
    <x v="8"/>
    <n v="208"/>
    <s v="Caja de Vivienda Popular"/>
    <n v="2"/>
    <s v="Establecimientos públicos"/>
    <n v="96"/>
    <s v="Sector Hábitat"/>
    <s v="Informacion validada por la entidad"/>
    <n v="61063578000"/>
    <n v="61063578000"/>
    <n v="1"/>
    <s v="Pilar Igualdad de calidad de vida"/>
    <n v="4"/>
    <s v="Familias protegidas y adaptadas al cambio climático"/>
    <n v="3075"/>
    <s v="Reasentamiento de hogares localizados en zonas de alto riesgo no mitigable"/>
    <n v="31964260000"/>
    <n v="31964260000"/>
  </r>
  <r>
    <n v="5"/>
    <s v="Bogotá mejor para todos"/>
    <x v="8"/>
    <n v="208"/>
    <s v="Caja de Vivienda Popular"/>
    <n v="2"/>
    <s v="Establecimientos públicos"/>
    <n v="96"/>
    <s v="Sector Hábitat"/>
    <s v="Informacion validada por la entidad"/>
    <n v="61063578000"/>
    <n v="61063578000"/>
    <n v="2"/>
    <s v="Pilar Democracia urbana"/>
    <n v="14"/>
    <s v="Intervenciones integrales del hábitat"/>
    <n v="208"/>
    <s v="Mejoramiento de barrios"/>
    <n v="9171052000"/>
    <n v="9171052000"/>
  </r>
  <r>
    <n v="5"/>
    <s v="Bogotá mejor para todos"/>
    <x v="8"/>
    <n v="208"/>
    <s v="Caja de Vivienda Popular"/>
    <n v="2"/>
    <s v="Establecimientos públicos"/>
    <n v="96"/>
    <s v="Sector Hábitat"/>
    <s v="Informacion validada por la entidad"/>
    <n v="61063578000"/>
    <n v="61063578000"/>
    <n v="2"/>
    <s v="Pilar Democracia urbana"/>
    <n v="14"/>
    <s v="Intervenciones integrales del hábitat"/>
    <n v="471"/>
    <s v="Titulación de predios y gestión de urbanizaciones"/>
    <n v="6542404000"/>
    <n v="6542404000"/>
  </r>
  <r>
    <n v="5"/>
    <s v="Bogotá mejor para todos"/>
    <x v="8"/>
    <n v="208"/>
    <s v="Caja de Vivienda Popular"/>
    <n v="2"/>
    <s v="Establecimientos públicos"/>
    <n v="96"/>
    <s v="Sector Hábitat"/>
    <s v="Informacion validada por la entidad"/>
    <n v="61063578000"/>
    <n v="61063578000"/>
    <n v="2"/>
    <s v="Pilar Democracia urbana"/>
    <n v="14"/>
    <s v="Intervenciones integrales del hábitat"/>
    <n v="7328"/>
    <s v="Mejoramiento de vivienda en sus condiciones físicas y de habitabilidad en los asentamientos humanos priorizados en área urbana y rural"/>
    <n v="2995546000"/>
    <n v="2995546000"/>
  </r>
  <r>
    <n v="5"/>
    <s v="Bogotá mejor para todos"/>
    <x v="8"/>
    <n v="208"/>
    <s v="Caja de Vivienda Popular"/>
    <n v="2"/>
    <s v="Establecimientos públicos"/>
    <n v="96"/>
    <s v="Sector Hábitat"/>
    <s v="Informacion validada por la entidad"/>
    <n v="61063578000"/>
    <n v="61063578000"/>
    <n v="7"/>
    <s v="Eje transversal Gobierno legítimo, fortalecimiento local y eficiencia"/>
    <n v="42"/>
    <s v="Transparencia, gestión pública y servicio a la ciudadanía"/>
    <n v="943"/>
    <s v="Fortalecimiento institucional para la transparencia, participación ciudadana, control y responsabilidad social y anticorrupción"/>
    <n v="509690000"/>
    <n v="509690000"/>
  </r>
  <r>
    <n v="5"/>
    <s v="Bogotá mejor para todos"/>
    <x v="8"/>
    <n v="208"/>
    <s v="Caja de Vivienda Popular"/>
    <n v="2"/>
    <s v="Establecimientos públicos"/>
    <n v="96"/>
    <s v="Sector Hábitat"/>
    <s v="Informacion validada por la entidad"/>
    <n v="61063578000"/>
    <n v="61063578000"/>
    <n v="7"/>
    <s v="Eje transversal Gobierno legítimo, fortalecimiento local y eficiencia"/>
    <n v="43"/>
    <s v="Modernización institucional"/>
    <n v="404"/>
    <s v="Fortalecimiento institucional para aumentar la eficiencia de la gestión"/>
    <n v="6987694000"/>
    <n v="6987694000"/>
  </r>
  <r>
    <n v="5"/>
    <s v="Bogotá mejor para todos"/>
    <x v="8"/>
    <n v="208"/>
    <s v="Caja de Vivienda Popular"/>
    <n v="2"/>
    <s v="Establecimientos públicos"/>
    <n v="96"/>
    <s v="Sector Hábitat"/>
    <s v="Informacion validada por la entidad"/>
    <n v="61063578000"/>
    <n v="61063578000"/>
    <n v="7"/>
    <s v="Eje transversal Gobierno legítimo, fortalecimiento local y eficiencia"/>
    <n v="44"/>
    <s v="Gobierno y ciudadanía digital"/>
    <n v="1174"/>
    <s v="Fortalecimiento de las tecnologías de información y la comunicación"/>
    <n v="2892932000"/>
    <n v="2892932000"/>
  </r>
  <r>
    <n v="5"/>
    <s v="Bogotá mejor para todos"/>
    <x v="8"/>
    <n v="211"/>
    <s v="Instituto Distrital de Recreación y Deporte"/>
    <n v="2"/>
    <s v="Establecimientos públicos"/>
    <n v="93"/>
    <s v="Sector Cultura, recreación y deporte"/>
    <s v="Informacion validada por la entidad"/>
    <n v="331789220000"/>
    <n v="331789220000"/>
    <n v="1"/>
    <s v="Pilar Igualdad de calidad de vida"/>
    <n v="11"/>
    <s v="Mejores oportunidades para el desarrollo a través de la cultura, la recreación y el deporte"/>
    <n v="1076"/>
    <s v="Rendimiento deportivo al 100 x 100"/>
    <n v="17680000000"/>
    <n v="17680000000"/>
  </r>
  <r>
    <n v="5"/>
    <s v="Bogotá mejor para todos"/>
    <x v="8"/>
    <n v="211"/>
    <s v="Instituto Distrital de Recreación y Deporte"/>
    <n v="2"/>
    <s v="Establecimientos públicos"/>
    <n v="93"/>
    <s v="Sector Cultura, recreación y deporte"/>
    <s v="Informacion validada por la entidad"/>
    <n v="331789220000"/>
    <n v="331789220000"/>
    <n v="1"/>
    <s v="Pilar Igualdad de calidad de vida"/>
    <n v="11"/>
    <s v="Mejores oportunidades para el desarrollo a través de la cultura, la recreación y el deporte"/>
    <n v="1077"/>
    <s v="Tiempo escolar complementario"/>
    <n v="21874000000"/>
    <n v="21874000000"/>
  </r>
  <r>
    <n v="5"/>
    <s v="Bogotá mejor para todos"/>
    <x v="8"/>
    <n v="211"/>
    <s v="Instituto Distrital de Recreación y Deporte"/>
    <n v="2"/>
    <s v="Establecimientos públicos"/>
    <n v="93"/>
    <s v="Sector Cultura, recreación y deporte"/>
    <s v="Informacion validada por la entidad"/>
    <n v="331789220000"/>
    <n v="331789220000"/>
    <n v="1"/>
    <s v="Pilar Igualdad de calidad de vida"/>
    <n v="11"/>
    <s v="Mejores oportunidades para el desarrollo a través de la cultura, la recreación y el deporte"/>
    <n v="1147"/>
    <s v="Deporte mejor para todos"/>
    <n v="6546000000"/>
    <n v="6546000000"/>
  </r>
  <r>
    <n v="5"/>
    <s v="Bogotá mejor para todos"/>
    <x v="8"/>
    <n v="211"/>
    <s v="Instituto Distrital de Recreación y Deporte"/>
    <n v="2"/>
    <s v="Establecimientos públicos"/>
    <n v="93"/>
    <s v="Sector Cultura, recreación y deporte"/>
    <s v="Informacion validada por la entidad"/>
    <n v="331789220000"/>
    <n v="331789220000"/>
    <n v="2"/>
    <s v="Pilar Democracia urbana"/>
    <n v="17"/>
    <s v="Espacio público, derecho de todos"/>
    <n v="1082"/>
    <s v="Construcción y adecuación de parques y equipamientos para todos"/>
    <n v="152285023000"/>
    <n v="152285023000"/>
  </r>
  <r>
    <n v="5"/>
    <s v="Bogotá mejor para todos"/>
    <x v="8"/>
    <n v="211"/>
    <s v="Instituto Distrital de Recreación y Deporte"/>
    <n v="2"/>
    <s v="Establecimientos públicos"/>
    <n v="93"/>
    <s v="Sector Cultura, recreación y deporte"/>
    <s v="Informacion validada por la entidad"/>
    <n v="331789220000"/>
    <n v="331789220000"/>
    <n v="2"/>
    <s v="Pilar Democracia urbana"/>
    <n v="17"/>
    <s v="Espacio público, derecho de todos"/>
    <n v="1145"/>
    <s v="Sostenibilidad y mejoramiento de parques, espacios de vida"/>
    <n v="101832197000"/>
    <n v="101832197000"/>
  </r>
  <r>
    <n v="5"/>
    <s v="Bogotá mejor para todos"/>
    <x v="8"/>
    <n v="211"/>
    <s v="Instituto Distrital de Recreación y Deporte"/>
    <n v="2"/>
    <s v="Establecimientos públicos"/>
    <n v="93"/>
    <s v="Sector Cultura, recreación y deporte"/>
    <s v="Informacion validada por la entidad"/>
    <n v="331789220000"/>
    <n v="331789220000"/>
    <n v="3"/>
    <s v="Pilar Construcción de comunidad y cultura ciudadana"/>
    <n v="25"/>
    <s v="Cambio cultural y construcción del tejido social para la vida"/>
    <n v="1146"/>
    <s v="Recreación activa 365"/>
    <n v="23072000000"/>
    <n v="23072000000"/>
  </r>
  <r>
    <n v="5"/>
    <s v="Bogotá mejor para todos"/>
    <x v="8"/>
    <n v="211"/>
    <s v="Instituto Distrital de Recreación y Deporte"/>
    <n v="2"/>
    <s v="Establecimientos públicos"/>
    <n v="93"/>
    <s v="Sector Cultura, recreación y deporte"/>
    <s v="Informacion validada por la entidad"/>
    <n v="331789220000"/>
    <n v="331789220000"/>
    <n v="7"/>
    <s v="Eje transversal Gobierno legítimo, fortalecimiento local y eficiencia"/>
    <n v="42"/>
    <s v="Transparencia, gestión pública y servicio a la ciudadanía"/>
    <n v="1148"/>
    <s v="Fortalecimiento de la gestión institucional de cara a la ciudadanía"/>
    <n v="6170000000"/>
    <n v="6170000000"/>
  </r>
  <r>
    <n v="5"/>
    <s v="Bogotá mejor para todos"/>
    <x v="8"/>
    <n v="211"/>
    <s v="Instituto Distrital de Recreación y Deporte"/>
    <n v="2"/>
    <s v="Establecimientos públicos"/>
    <n v="93"/>
    <s v="Sector Cultura, recreación y deporte"/>
    <s v="Informacion validada por la entidad"/>
    <n v="331789220000"/>
    <n v="331789220000"/>
    <n v="7"/>
    <s v="Eje transversal Gobierno legítimo, fortalecimiento local y eficiencia"/>
    <n v="43"/>
    <s v="Modernización institucional"/>
    <n v="1155"/>
    <s v="Modernización institucional"/>
    <n v="1330000000"/>
    <n v="1330000000"/>
  </r>
  <r>
    <n v="5"/>
    <s v="Bogotá mejor para todos"/>
    <x v="8"/>
    <n v="211"/>
    <s v="Instituto Distrital de Recreación y Deporte"/>
    <n v="2"/>
    <s v="Establecimientos públicos"/>
    <n v="93"/>
    <s v="Sector Cultura, recreación y deporte"/>
    <s v="Informacion validada por la entidad"/>
    <n v="331789220000"/>
    <n v="331789220000"/>
    <n v="7"/>
    <s v="Eje transversal Gobierno legítimo, fortalecimiento local y eficiencia"/>
    <n v="44"/>
    <s v="Gobierno y ciudadanía digital"/>
    <n v="1200"/>
    <s v="Mejoramiento de las tecnologías de la información orientado a la eficiencia"/>
    <n v="1000000000"/>
    <n v="1000000000"/>
  </r>
  <r>
    <n v="5"/>
    <s v="Bogotá mejor para todos"/>
    <x v="8"/>
    <n v="213"/>
    <s v="Instituto Distrital del Patrimonio Cultural"/>
    <n v="2"/>
    <s v="Establecimientos públicos"/>
    <n v="93"/>
    <s v="Sector Cultura, recreación y deporte"/>
    <s v="Informacion validada por la entidad"/>
    <n v="18856000000"/>
    <n v="18856000000"/>
    <n v="1"/>
    <s v="Pilar Igualdad de calidad de vida"/>
    <n v="11"/>
    <s v="Mejores oportunidades para el desarrollo a través de la cultura, la recreación y el deporte"/>
    <n v="1024"/>
    <s v="Formación en patrimonio cultural"/>
    <n v="580000000"/>
    <n v="580000000"/>
  </r>
  <r>
    <n v="5"/>
    <s v="Bogotá mejor para todos"/>
    <x v="8"/>
    <n v="213"/>
    <s v="Instituto Distrital del Patrimonio Cultural"/>
    <n v="2"/>
    <s v="Establecimientos públicos"/>
    <n v="93"/>
    <s v="Sector Cultura, recreación y deporte"/>
    <s v="Informacion validada por la entidad"/>
    <n v="18856000000"/>
    <n v="18856000000"/>
    <n v="2"/>
    <s v="Pilar Democracia urbana"/>
    <n v="17"/>
    <s v="Espacio público, derecho de todos"/>
    <n v="1112"/>
    <s v="Instrumentos de planeación y gestión para la preservación y sostenibilidad del patrimonio cultural"/>
    <n v="1915000000"/>
    <n v="1915000000"/>
  </r>
  <r>
    <n v="5"/>
    <s v="Bogotá mejor para todos"/>
    <x v="8"/>
    <n v="213"/>
    <s v="Instituto Distrital del Patrimonio Cultural"/>
    <n v="2"/>
    <s v="Establecimientos públicos"/>
    <n v="93"/>
    <s v="Sector Cultura, recreación y deporte"/>
    <s v="Informacion validada por la entidad"/>
    <n v="18856000000"/>
    <n v="18856000000"/>
    <n v="2"/>
    <s v="Pilar Democracia urbana"/>
    <n v="17"/>
    <s v="Espacio público, derecho de todos"/>
    <n v="1114"/>
    <s v="Intervención y conservación de los bienes muebles e inmuebles en sectores de interés cultural del Distrito Capital"/>
    <n v="9341000000"/>
    <n v="9341000000"/>
  </r>
  <r>
    <n v="5"/>
    <s v="Bogotá mejor para todos"/>
    <x v="8"/>
    <n v="213"/>
    <s v="Instituto Distrital del Patrimonio Cultural"/>
    <n v="2"/>
    <s v="Establecimientos públicos"/>
    <n v="93"/>
    <s v="Sector Cultura, recreación y deporte"/>
    <s v="Informacion validada por la entidad"/>
    <n v="18856000000"/>
    <n v="18856000000"/>
    <n v="3"/>
    <s v="Pilar Construcción de comunidad y cultura ciudadana"/>
    <n v="25"/>
    <s v="Cambio cultural y construcción del tejido social para la vida"/>
    <n v="1107"/>
    <s v="Divulgación y apropiación del patrimonio cultural del Distrito Capital"/>
    <n v="4520000000"/>
    <n v="4520000000"/>
  </r>
  <r>
    <n v="5"/>
    <s v="Bogotá mejor para todos"/>
    <x v="8"/>
    <n v="213"/>
    <s v="Instituto Distrital del Patrimonio Cultural"/>
    <n v="2"/>
    <s v="Establecimientos públicos"/>
    <n v="93"/>
    <s v="Sector Cultura, recreación y deporte"/>
    <s v="Informacion validada por la entidad"/>
    <n v="18856000000"/>
    <n v="18856000000"/>
    <n v="7"/>
    <s v="Eje transversal Gobierno legítimo, fortalecimiento local y eficiencia"/>
    <n v="42"/>
    <s v="Transparencia, gestión pública y servicio a la ciudadanía"/>
    <n v="1110"/>
    <s v="Fortalecimiento y desarrollo de la gestión institucional"/>
    <n v="2500000000"/>
    <n v="2500000000"/>
  </r>
  <r>
    <n v="5"/>
    <s v="Bogotá mejor para todos"/>
    <x v="8"/>
    <n v="214"/>
    <s v="Instituto Distrital para la Protección de la Niñez y la Juventud"/>
    <n v="2"/>
    <s v="Establecimientos públicos"/>
    <n v="92"/>
    <s v="Sector Integración social"/>
    <s v="Informacion validada por la entidad"/>
    <n v="82884856000"/>
    <n v="82884856000"/>
    <n v="1"/>
    <s v="Pilar Igualdad de calidad de vida"/>
    <n v="5"/>
    <s v="Desarrollo integral para la felicidad y el ejercicio de la ciudadanía"/>
    <n v="971"/>
    <s v="Calles alternativas: Atención integral a niñez y juventud en situación de calle, en riesgo de habitabilidad en calle y en condiciones de fragilidad social"/>
    <n v="26313469000"/>
    <n v="26313469000"/>
  </r>
  <r>
    <n v="5"/>
    <s v="Bogotá mejor para todos"/>
    <x v="8"/>
    <n v="214"/>
    <s v="Instituto Distrital para la Protección de la Niñez y la Juventud"/>
    <n v="2"/>
    <s v="Establecimientos públicos"/>
    <n v="92"/>
    <s v="Sector Integración social"/>
    <s v="Informacion validada por la entidad"/>
    <n v="82884856000"/>
    <n v="82884856000"/>
    <n v="1"/>
    <s v="Pilar Igualdad de calidad de vida"/>
    <n v="5"/>
    <s v="Desarrollo integral para la felicidad y el ejercicio de la ciudadanía"/>
    <n v="1104"/>
    <s v="Distrito joven: Desarrollo de competencias laborales a jóvenes con derechos vulnerados"/>
    <n v="31089387000"/>
    <n v="31089387000"/>
  </r>
  <r>
    <n v="5"/>
    <s v="Bogotá mejor para todos"/>
    <x v="8"/>
    <n v="214"/>
    <s v="Instituto Distrital para la Protección de la Niñez y la Juventud"/>
    <n v="2"/>
    <s v="Establecimientos públicos"/>
    <n v="92"/>
    <s v="Sector Integración social"/>
    <s v="Informacion validada por la entidad"/>
    <n v="82884856000"/>
    <n v="82884856000"/>
    <n v="2"/>
    <s v="Pilar Democracia urbana"/>
    <n v="16"/>
    <s v="Integración social para una ciudad de oportunidades"/>
    <n v="1106"/>
    <s v="Espacios de integración social: fortalecimiento de infraestructura social, tecnológica y administrativa"/>
    <n v="25482000000"/>
    <n v="25482000000"/>
  </r>
  <r>
    <n v="5"/>
    <s v="Bogotá mejor para todos"/>
    <x v="8"/>
    <n v="215"/>
    <s v="Fundación Gilberto Alzate Avendaño"/>
    <n v="2"/>
    <s v="Establecimientos públicos"/>
    <n v="93"/>
    <s v="Sector Cultura, recreación y deporte"/>
    <s v="Informacion validada por la entidad"/>
    <n v="5311837000"/>
    <n v="5311837000"/>
    <n v="1"/>
    <s v="Pilar Igualdad de calidad de vida"/>
    <n v="11"/>
    <s v="Mejores oportunidades para el desarrollo a través de la cultura, la recreación y el deporte"/>
    <n v="1115"/>
    <s v="Fomento para las artes y la cultura"/>
    <n v="684000000"/>
    <n v="684000000"/>
  </r>
  <r>
    <n v="5"/>
    <s v="Bogotá mejor para todos"/>
    <x v="8"/>
    <n v="215"/>
    <s v="Fundación Gilberto Alzate Avendaño"/>
    <n v="2"/>
    <s v="Establecimientos públicos"/>
    <n v="93"/>
    <s v="Sector Cultura, recreación y deporte"/>
    <s v="Informacion validada por la entidad"/>
    <n v="5311837000"/>
    <n v="5311837000"/>
    <n v="2"/>
    <s v="Pilar Democracia urbana"/>
    <n v="17"/>
    <s v="Espacio público, derecho de todos"/>
    <n v="1162"/>
    <s v="Fortalecimiento del equipamiento misional"/>
    <n v="2030184000"/>
    <n v="2030184000"/>
  </r>
  <r>
    <n v="5"/>
    <s v="Bogotá mejor para todos"/>
    <x v="8"/>
    <n v="215"/>
    <s v="Fundación Gilberto Alzate Avendaño"/>
    <n v="2"/>
    <s v="Establecimientos públicos"/>
    <n v="93"/>
    <s v="Sector Cultura, recreación y deporte"/>
    <s v="Informacion validada por la entidad"/>
    <n v="5311837000"/>
    <n v="5311837000"/>
    <n v="3"/>
    <s v="Pilar Construcción de comunidad y cultura ciudadana"/>
    <n v="25"/>
    <s v="Cambio cultural y construcción del tejido social para la vida"/>
    <n v="1164"/>
    <s v="Intervención cultural para la transformación del centro de Bogotá"/>
    <n v="2061013000"/>
    <n v="2061013000"/>
  </r>
  <r>
    <n v="5"/>
    <s v="Bogotá mejor para todos"/>
    <x v="8"/>
    <n v="215"/>
    <s v="Fundación Gilberto Alzate Avendaño"/>
    <n v="2"/>
    <s v="Establecimientos públicos"/>
    <n v="93"/>
    <s v="Sector Cultura, recreación y deporte"/>
    <s v="Informacion validada por la entidad"/>
    <n v="5311837000"/>
    <n v="5311837000"/>
    <n v="7"/>
    <s v="Eje transversal Gobierno legítimo, fortalecimiento local y eficiencia"/>
    <n v="42"/>
    <s v="Transparencia, gestión pública y servicio a la ciudadanía"/>
    <n v="475"/>
    <s v="Fortalecimiento institucional"/>
    <n v="328640000"/>
    <n v="328640000"/>
  </r>
  <r>
    <n v="5"/>
    <s v="Bogotá mejor para todos"/>
    <x v="8"/>
    <n v="215"/>
    <s v="Fundación Gilberto Alzate Avendaño"/>
    <n v="2"/>
    <s v="Establecimientos públicos"/>
    <n v="93"/>
    <s v="Sector Cultura, recreación y deporte"/>
    <s v="Informacion validada por la entidad"/>
    <n v="5311837000"/>
    <n v="5311837000"/>
    <n v="7"/>
    <s v="Eje transversal Gobierno legítimo, fortalecimiento local y eficiencia"/>
    <n v="43"/>
    <s v="Modernización institucional"/>
    <n v="7032"/>
    <s v="Dotación, adecuación y mantenimiento de la infraestructura física, técnica e informática"/>
    <n v="208000000"/>
    <n v="208000000"/>
  </r>
  <r>
    <n v="5"/>
    <s v="Bogotá mejor para todos"/>
    <x v="8"/>
    <n v="216"/>
    <s v="Orquesta Filarmónica de Bogotá"/>
    <n v="2"/>
    <s v="Establecimientos públicos"/>
    <n v="93"/>
    <s v="Sector Cultura, recreación y deporte"/>
    <s v="Informacion validada por la entidad"/>
    <n v="32923531000"/>
    <n v="32923531000"/>
    <n v="1"/>
    <s v="Pilar Igualdad de calidad de vida"/>
    <n v="11"/>
    <s v="Mejores oportunidades para el desarrollo a través de la cultura, la recreación y el deporte"/>
    <n v="1001"/>
    <s v="Programa de estímulos para la OFB"/>
    <n v="898800000"/>
    <n v="898800000"/>
  </r>
  <r>
    <n v="5"/>
    <s v="Bogotá mejor para todos"/>
    <x v="8"/>
    <n v="216"/>
    <s v="Orquesta Filarmónica de Bogotá"/>
    <n v="2"/>
    <s v="Establecimientos públicos"/>
    <n v="93"/>
    <s v="Sector Cultura, recreación y deporte"/>
    <s v="Informacion validada por la entidad"/>
    <n v="32923531000"/>
    <n v="32923531000"/>
    <n v="1"/>
    <s v="Pilar Igualdad de calidad de vida"/>
    <n v="11"/>
    <s v="Mejores oportunidades para el desarrollo a través de la cultura, la recreación y el deporte"/>
    <n v="1003"/>
    <s v="La filarmónica en la escuela y la ciudad"/>
    <n v="17254260000"/>
    <n v="17254260000"/>
  </r>
  <r>
    <n v="5"/>
    <s v="Bogotá mejor para todos"/>
    <x v="8"/>
    <n v="216"/>
    <s v="Orquesta Filarmónica de Bogotá"/>
    <n v="2"/>
    <s v="Establecimientos públicos"/>
    <n v="93"/>
    <s v="Sector Cultura, recreación y deporte"/>
    <s v="Informacion validada por la entidad"/>
    <n v="32923531000"/>
    <n v="32923531000"/>
    <n v="2"/>
    <s v="Pilar Democracia urbana"/>
    <n v="17"/>
    <s v="Espacio público, derecho de todos"/>
    <n v="1034"/>
    <s v="Gestionar y mantener la infraestructura de la OFB"/>
    <n v="267527000"/>
    <n v="267527000"/>
  </r>
  <r>
    <n v="5"/>
    <s v="Bogotá mejor para todos"/>
    <x v="8"/>
    <n v="216"/>
    <s v="Orquesta Filarmónica de Bogotá"/>
    <n v="2"/>
    <s v="Establecimientos públicos"/>
    <n v="93"/>
    <s v="Sector Cultura, recreación y deporte"/>
    <s v="Informacion validada por la entidad"/>
    <n v="32923531000"/>
    <n v="32923531000"/>
    <n v="3"/>
    <s v="Pilar Construcción de comunidad y cultura ciudadana"/>
    <n v="25"/>
    <s v="Cambio cultural y construcción del tejido social para la vida"/>
    <n v="1006"/>
    <s v="La filarmónica para todos"/>
    <n v="11905743000"/>
    <n v="11905743000"/>
  </r>
  <r>
    <n v="5"/>
    <s v="Bogotá mejor para todos"/>
    <x v="8"/>
    <n v="216"/>
    <s v="Orquesta Filarmónica de Bogotá"/>
    <n v="2"/>
    <s v="Establecimientos públicos"/>
    <n v="93"/>
    <s v="Sector Cultura, recreación y deporte"/>
    <s v="Informacion validada por la entidad"/>
    <n v="32923531000"/>
    <n v="32923531000"/>
    <n v="7"/>
    <s v="Eje transversal Gobierno legítimo, fortalecimiento local y eficiencia"/>
    <n v="42"/>
    <s v="Transparencia, gestión pública y servicio a la ciudadanía"/>
    <n v="1015"/>
    <s v="Consolidación institucional en la OFB"/>
    <n v="2597201000"/>
    <n v="2597201000"/>
  </r>
  <r>
    <n v="5"/>
    <s v="Bogotá mejor para todos"/>
    <x v="8"/>
    <n v="218"/>
    <s v="Jardín Botánico José Celestino Mutis"/>
    <n v="2"/>
    <s v="Establecimientos públicos"/>
    <n v="94"/>
    <s v="Sector Ambiente"/>
    <s v="Informacion validada por la entidad"/>
    <n v="24916879000"/>
    <n v="24916879000"/>
    <n v="6"/>
    <s v="Eje transversal Sostenibilidad ambiental basada en la eficiencia energética"/>
    <n v="38"/>
    <s v="Recuperación y manejo de la Estructura Ecológica Principal"/>
    <n v="1121"/>
    <s v="Investigación para la conservación de los ecosistemas y la flora de Bogotá D. C. y la región"/>
    <n v="5308000000"/>
    <n v="5308000000"/>
  </r>
  <r>
    <n v="5"/>
    <s v="Bogotá mejor para todos"/>
    <x v="8"/>
    <n v="218"/>
    <s v="Jardín Botánico José Celestino Mutis"/>
    <n v="2"/>
    <s v="Establecimientos públicos"/>
    <n v="94"/>
    <s v="Sector Ambiente"/>
    <s v="Informacion validada por la entidad"/>
    <n v="24916879000"/>
    <n v="24916879000"/>
    <n v="6"/>
    <s v="Eje transversal Sostenibilidad ambiental basada en la eficiencia energética"/>
    <n v="39"/>
    <s v="Ambiente sano para la equidad y disfrute del ciudadano"/>
    <n v="1119"/>
    <s v="Planificación y gestión del paisaje sobre la malla verde urbana"/>
    <n v="9121207000"/>
    <n v="9121207000"/>
  </r>
  <r>
    <n v="5"/>
    <s v="Bogotá mejor para todos"/>
    <x v="8"/>
    <n v="218"/>
    <s v="Jardín Botánico José Celestino Mutis"/>
    <n v="2"/>
    <s v="Establecimientos públicos"/>
    <n v="94"/>
    <s v="Sector Ambiente"/>
    <s v="Informacion validada por la entidad"/>
    <n v="24916879000"/>
    <n v="24916879000"/>
    <n v="6"/>
    <s v="Eje transversal Sostenibilidad ambiental basada en la eficiencia energética"/>
    <n v="39"/>
    <s v="Ambiente sano para la equidad y disfrute del ciudadano"/>
    <n v="1124"/>
    <s v="Educación y participación en una Bogotá para todos"/>
    <n v="2549623000"/>
    <n v="2549623000"/>
  </r>
  <r>
    <n v="5"/>
    <s v="Bogotá mejor para todos"/>
    <x v="8"/>
    <n v="218"/>
    <s v="Jardín Botánico José Celestino Mutis"/>
    <n v="2"/>
    <s v="Establecimientos públicos"/>
    <n v="94"/>
    <s v="Sector Ambiente"/>
    <s v="Informacion validada por la entidad"/>
    <n v="24916879000"/>
    <n v="24916879000"/>
    <n v="6"/>
    <s v="Eje transversal Sostenibilidad ambiental basada en la eficiencia energética"/>
    <n v="39"/>
    <s v="Ambiente sano para la equidad y disfrute del ciudadano"/>
    <n v="1139"/>
    <s v="Comunicación educativa, una herramienta para promover la cultura ambiental en Bogotá desde el Jardín Botánico José Celestino Mutis"/>
    <n v="950377000"/>
    <n v="950377000"/>
  </r>
  <r>
    <n v="5"/>
    <s v="Bogotá mejor para todos"/>
    <x v="8"/>
    <n v="218"/>
    <s v="Jardín Botánico José Celestino Mutis"/>
    <n v="2"/>
    <s v="Establecimientos públicos"/>
    <n v="94"/>
    <s v="Sector Ambiente"/>
    <s v="Informacion validada por la entidad"/>
    <n v="24916879000"/>
    <n v="24916879000"/>
    <n v="7"/>
    <s v="Eje transversal Gobierno legítimo, fortalecimiento local y eficiencia"/>
    <n v="42"/>
    <s v="Transparencia, gestión pública y servicio a la ciudadanía"/>
    <n v="315"/>
    <s v="Fortalecimiento institucional por un Jardín Botánico mejor para todos"/>
    <n v="6987672000"/>
    <n v="6987672000"/>
  </r>
  <r>
    <n v="5"/>
    <s v="Bogotá mejor para todos"/>
    <x v="8"/>
    <n v="219"/>
    <s v="Instituto para la Investigación Educativa y el Desarrollo Pedagógico"/>
    <n v="2"/>
    <s v="Establecimientos públicos"/>
    <n v="90"/>
    <s v="Sector Educación"/>
    <s v="Informacion validada por la entidad"/>
    <n v="3893023000"/>
    <n v="3893023000"/>
    <n v="1"/>
    <s v="Pilar Igualdad de calidad de vida"/>
    <n v="6"/>
    <s v="Calidad educativa para todos"/>
    <n v="1079"/>
    <s v="Investigación e innovación para el fortalecimiento de las comunidades de saber y de práctica pedagógica"/>
    <n v="3172000000"/>
    <n v="3172000000"/>
  </r>
  <r>
    <n v="5"/>
    <s v="Bogotá mejor para todos"/>
    <x v="8"/>
    <n v="219"/>
    <s v="Instituto para la Investigación Educativa y el Desarrollo Pedagógico"/>
    <n v="2"/>
    <s v="Establecimientos públicos"/>
    <n v="90"/>
    <s v="Sector Educación"/>
    <s v="Informacion validada por la entidad"/>
    <n v="3893023000"/>
    <n v="3893023000"/>
    <n v="7"/>
    <s v="Eje transversal Gobierno legítimo, fortalecimiento local y eficiencia"/>
    <n v="42"/>
    <s v="Transparencia, gestión pública y servicio a la ciudadanía"/>
    <n v="1039"/>
    <s v="Fortalecimiento a la gestión institucional"/>
    <n v="721023000"/>
    <n v="721023000"/>
  </r>
  <r>
    <n v="5"/>
    <s v="Bogotá mejor para todos"/>
    <x v="8"/>
    <n v="220"/>
    <s v="Instituto Distrital de la Participación y Acción Comunal"/>
    <n v="2"/>
    <s v="Establecimientos públicos"/>
    <n v="999"/>
    <s v="Sector Gobierno"/>
    <s v="Informacion validada por la entidad"/>
    <n v="15906717000"/>
    <n v="15906717000"/>
    <n v="7"/>
    <s v="Eje transversal Gobierno legítimo, fortalecimiento local y eficiencia"/>
    <n v="42"/>
    <s v="Transparencia, gestión pública y servicio a la ciudadanía"/>
    <n v="1080"/>
    <s v="Fortalecimiento y modernización de la gestión institucional"/>
    <n v="2903130000"/>
    <n v="2903130000"/>
  </r>
  <r>
    <n v="5"/>
    <s v="Bogotá mejor para todos"/>
    <x v="8"/>
    <n v="220"/>
    <s v="Instituto Distrital de la Participación y Acción Comunal"/>
    <n v="2"/>
    <s v="Establecimientos públicos"/>
    <n v="999"/>
    <s v="Sector Gobierno"/>
    <s v="Informacion validada por la entidad"/>
    <n v="15906717000"/>
    <n v="15906717000"/>
    <n v="7"/>
    <s v="Eje transversal Gobierno legítimo, fortalecimiento local y eficiencia"/>
    <n v="44"/>
    <s v="Gobierno y ciudadanía digital"/>
    <n v="1193"/>
    <s v="Modernización de las herramientas tecnológicas del IDPAC"/>
    <n v="1405000000"/>
    <n v="1405000000"/>
  </r>
  <r>
    <n v="5"/>
    <s v="Bogotá mejor para todos"/>
    <x v="8"/>
    <n v="220"/>
    <s v="Instituto Distrital de la Participación y Acción Comunal"/>
    <n v="2"/>
    <s v="Establecimientos públicos"/>
    <n v="999"/>
    <s v="Sector Gobierno"/>
    <s v="Informacion validada por la entidad"/>
    <n v="15906717000"/>
    <n v="15906717000"/>
    <n v="7"/>
    <s v="Eje transversal Gobierno legítimo, fortalecimiento local y eficiencia"/>
    <n v="45"/>
    <s v="Gobernanza e influencia local, regional e internacional"/>
    <n v="1013"/>
    <s v="Formación para una participación ciudadana incidente en los asuntos públicos de la ciudad"/>
    <n v="2001820000"/>
    <n v="2001820000"/>
  </r>
  <r>
    <n v="5"/>
    <s v="Bogotá mejor para todos"/>
    <x v="8"/>
    <n v="220"/>
    <s v="Instituto Distrital de la Participación y Acción Comunal"/>
    <n v="2"/>
    <s v="Establecimientos públicos"/>
    <n v="999"/>
    <s v="Sector Gobierno"/>
    <s v="Informacion validada por la entidad"/>
    <n v="15906717000"/>
    <n v="15906717000"/>
    <n v="7"/>
    <s v="Eje transversal Gobierno legítimo, fortalecimiento local y eficiencia"/>
    <n v="45"/>
    <s v="Gobernanza e influencia local, regional e internacional"/>
    <n v="1014"/>
    <s v="Fortalecimiento a las organizaciones para la participación incidente en la ciudad"/>
    <n v="2537000000"/>
    <n v="2537000000"/>
  </r>
  <r>
    <n v="5"/>
    <s v="Bogotá mejor para todos"/>
    <x v="8"/>
    <n v="220"/>
    <s v="Instituto Distrital de la Participación y Acción Comunal"/>
    <n v="2"/>
    <s v="Establecimientos públicos"/>
    <n v="999"/>
    <s v="Sector Gobierno"/>
    <s v="Informacion validada por la entidad"/>
    <n v="15906717000"/>
    <n v="15906717000"/>
    <n v="7"/>
    <s v="Eje transversal Gobierno legítimo, fortalecimiento local y eficiencia"/>
    <n v="45"/>
    <s v="Gobernanza e influencia local, regional e internacional"/>
    <n v="1088"/>
    <s v="Estrategias para la modernización de las organizaciones comunales en el Distrito Capital"/>
    <n v="2403767000"/>
    <n v="2403767000"/>
  </r>
  <r>
    <n v="5"/>
    <s v="Bogotá mejor para todos"/>
    <x v="8"/>
    <n v="220"/>
    <s v="Instituto Distrital de la Participación y Acción Comunal"/>
    <n v="2"/>
    <s v="Establecimientos públicos"/>
    <n v="999"/>
    <s v="Sector Gobierno"/>
    <s v="Informacion validada por la entidad"/>
    <n v="15906717000"/>
    <n v="15906717000"/>
    <n v="7"/>
    <s v="Eje transversal Gobierno legítimo, fortalecimiento local y eficiencia"/>
    <n v="45"/>
    <s v="Gobernanza e influencia local, regional e internacional"/>
    <n v="1089"/>
    <s v="Promoción para una participación incidente en el Distrito"/>
    <n v="4656000000"/>
    <n v="4656000000"/>
  </r>
  <r>
    <n v="5"/>
    <s v="Bogotá mejor para todos"/>
    <x v="8"/>
    <n v="221"/>
    <s v="Instituto Distrital de Turismo"/>
    <n v="2"/>
    <s v="Establecimientos públicos"/>
    <n v="89"/>
    <s v="Sector Desarrollo económico, industria y turismo"/>
    <s v="Informacion validada por la entidad"/>
    <n v="12362087000"/>
    <n v="12362087000"/>
    <n v="5"/>
    <s v="Eje transversal Desarrollo económico basado en el conocimiento"/>
    <n v="37"/>
    <s v="Consolidar el turismo como factor de desarrollo, confianza y felicidad para Bogotá Región"/>
    <n v="988"/>
    <s v="Turismo como generador de desarrollo, confianza y felicidad para todos"/>
    <n v="3720850000"/>
    <n v="3720850000"/>
  </r>
  <r>
    <n v="5"/>
    <s v="Bogotá mejor para todos"/>
    <x v="8"/>
    <n v="221"/>
    <s v="Instituto Distrital de Turismo"/>
    <n v="2"/>
    <s v="Establecimientos públicos"/>
    <n v="89"/>
    <s v="Sector Desarrollo económico, industria y turismo"/>
    <s v="Informacion validada por la entidad"/>
    <n v="12362087000"/>
    <n v="12362087000"/>
    <n v="5"/>
    <s v="Eje transversal Desarrollo económico basado en el conocimiento"/>
    <n v="37"/>
    <s v="Consolidar el turismo como factor de desarrollo, confianza y felicidad para Bogotá Región"/>
    <n v="1036"/>
    <s v="Bogotá destino turístico competitivo y sostenible"/>
    <n v="6144317000"/>
    <n v="6144317000"/>
  </r>
  <r>
    <n v="5"/>
    <s v="Bogotá mejor para todos"/>
    <x v="8"/>
    <n v="221"/>
    <s v="Instituto Distrital de Turismo"/>
    <n v="2"/>
    <s v="Establecimientos públicos"/>
    <n v="89"/>
    <s v="Sector Desarrollo económico, industria y turismo"/>
    <s v="Informacion validada por la entidad"/>
    <n v="12362087000"/>
    <n v="12362087000"/>
    <n v="7"/>
    <s v="Eje transversal Gobierno legítimo, fortalecimiento local y eficiencia"/>
    <n v="42"/>
    <s v="Transparencia, gestión pública y servicio a la ciudadanía"/>
    <n v="1038"/>
    <s v="Fortalecimiento institucional del IDT"/>
    <n v="2496920000"/>
    <n v="2496920000"/>
  </r>
  <r>
    <n v="5"/>
    <s v="Bogotá mejor para todos"/>
    <x v="8"/>
    <n v="222"/>
    <s v="Instituto Distrital de las Artes"/>
    <n v="2"/>
    <s v="Establecimientos públicos"/>
    <n v="93"/>
    <s v="Sector Cultura, recreación y deporte"/>
    <s v="Informacion validada por la entidad"/>
    <n v="108656612000"/>
    <n v="108656612000"/>
    <n v="1"/>
    <s v="Pilar Igualdad de calidad de vida"/>
    <n v="11"/>
    <s v="Mejores oportunidades para el desarrollo a través de la cultura, la recreación y el deporte"/>
    <n v="982"/>
    <s v="Formación artística en la escuela y la ciudad"/>
    <n v="36500000000"/>
    <n v="36500000000"/>
  </r>
  <r>
    <n v="5"/>
    <s v="Bogotá mejor para todos"/>
    <x v="8"/>
    <n v="222"/>
    <s v="Instituto Distrital de las Artes"/>
    <n v="2"/>
    <s v="Establecimientos públicos"/>
    <n v="93"/>
    <s v="Sector Cultura, recreación y deporte"/>
    <s v="Informacion validada por la entidad"/>
    <n v="108656612000"/>
    <n v="108656612000"/>
    <n v="1"/>
    <s v="Pilar Igualdad de calidad de vida"/>
    <n v="11"/>
    <s v="Mejores oportunidades para el desarrollo a través de la cultura, la recreación y el deporte"/>
    <n v="985"/>
    <s v="Emprendimiento artístico y empleo del artista"/>
    <n v="2281000000"/>
    <n v="2281000000"/>
  </r>
  <r>
    <n v="5"/>
    <s v="Bogotá mejor para todos"/>
    <x v="8"/>
    <n v="222"/>
    <s v="Instituto Distrital de las Artes"/>
    <n v="2"/>
    <s v="Establecimientos públicos"/>
    <n v="93"/>
    <s v="Sector Cultura, recreación y deporte"/>
    <s v="Informacion validada por la entidad"/>
    <n v="108656612000"/>
    <n v="108656612000"/>
    <n v="1"/>
    <s v="Pilar Igualdad de calidad de vida"/>
    <n v="11"/>
    <s v="Mejores oportunidades para el desarrollo a través de la cultura, la recreación y el deporte"/>
    <n v="993"/>
    <s v="Experiencias artísticas para la primera infancia"/>
    <n v="7000000000"/>
    <n v="7000000000"/>
  </r>
  <r>
    <n v="5"/>
    <s v="Bogotá mejor para todos"/>
    <x v="8"/>
    <n v="222"/>
    <s v="Instituto Distrital de las Artes"/>
    <n v="2"/>
    <s v="Establecimientos públicos"/>
    <n v="93"/>
    <s v="Sector Cultura, recreación y deporte"/>
    <s v="Informacion validada por la entidad"/>
    <n v="108656612000"/>
    <n v="108656612000"/>
    <n v="1"/>
    <s v="Pilar Igualdad de calidad de vida"/>
    <n v="11"/>
    <s v="Mejores oportunidades para el desarrollo a través de la cultura, la recreación y el deporte"/>
    <n v="1000"/>
    <s v="Fomento a las prácticas artísticas en todas sus dimensiones"/>
    <n v="12237309000"/>
    <n v="12237309000"/>
  </r>
  <r>
    <n v="5"/>
    <s v="Bogotá mejor para todos"/>
    <x v="8"/>
    <n v="222"/>
    <s v="Instituto Distrital de las Artes"/>
    <n v="2"/>
    <s v="Establecimientos públicos"/>
    <n v="93"/>
    <s v="Sector Cultura, recreación y deporte"/>
    <s v="Informacion validada por la entidad"/>
    <n v="108656612000"/>
    <n v="108656612000"/>
    <n v="2"/>
    <s v="Pilar Democracia urbana"/>
    <n v="17"/>
    <s v="Espacio público, derecho de todos"/>
    <n v="999"/>
    <s v="Gestión, aprovechamiento económico, sostenibilidad y mejoramiento de equipamientos culturales"/>
    <n v="16051000000"/>
    <n v="16051000000"/>
  </r>
  <r>
    <n v="5"/>
    <s v="Bogotá mejor para todos"/>
    <x v="8"/>
    <n v="222"/>
    <s v="Instituto Distrital de las Artes"/>
    <n v="2"/>
    <s v="Establecimientos públicos"/>
    <n v="93"/>
    <s v="Sector Cultura, recreación y deporte"/>
    <s v="Informacion validada por la entidad"/>
    <n v="108656612000"/>
    <n v="108656612000"/>
    <n v="2"/>
    <s v="Pilar Democracia urbana"/>
    <n v="17"/>
    <s v="Espacio público, derecho de todos"/>
    <n v="1010"/>
    <s v="Construcción y sostenimiento de la infraestructura para las artes"/>
    <n v="3628000000"/>
    <n v="3628000000"/>
  </r>
  <r>
    <n v="5"/>
    <s v="Bogotá mejor para todos"/>
    <x v="8"/>
    <n v="222"/>
    <s v="Instituto Distrital de las Artes"/>
    <n v="2"/>
    <s v="Establecimientos públicos"/>
    <n v="93"/>
    <s v="Sector Cultura, recreación y deporte"/>
    <s v="Informacion validada por la entidad"/>
    <n v="108656612000"/>
    <n v="108656612000"/>
    <n v="3"/>
    <s v="Pilar Construcción de comunidad y cultura ciudadana"/>
    <n v="25"/>
    <s v="Cambio cultural y construcción del tejido social para la vida"/>
    <n v="996"/>
    <s v="Integración entre el arte, la cultura científica, la tecnología y la ciudad"/>
    <n v="3563235000"/>
    <n v="3563235000"/>
  </r>
  <r>
    <n v="5"/>
    <s v="Bogotá mejor para todos"/>
    <x v="8"/>
    <n v="222"/>
    <s v="Instituto Distrital de las Artes"/>
    <n v="2"/>
    <s v="Establecimientos públicos"/>
    <n v="93"/>
    <s v="Sector Cultura, recreación y deporte"/>
    <s v="Informacion validada por la entidad"/>
    <n v="108656612000"/>
    <n v="108656612000"/>
    <n v="3"/>
    <s v="Pilar Construcción de comunidad y cultura ciudadana"/>
    <n v="25"/>
    <s v="Cambio cultural y construcción del tejido social para la vida"/>
    <n v="1017"/>
    <s v="Arte para la transformación social: Prácticas artísticas incluyentes, descentralizadas y al servicio de la comunidad"/>
    <n v="21217765000"/>
    <n v="21217765000"/>
  </r>
  <r>
    <n v="5"/>
    <s v="Bogotá mejor para todos"/>
    <x v="8"/>
    <n v="222"/>
    <s v="Instituto Distrital de las Artes"/>
    <n v="2"/>
    <s v="Establecimientos públicos"/>
    <n v="93"/>
    <s v="Sector Cultura, recreación y deporte"/>
    <s v="Informacion validada por la entidad"/>
    <n v="108656612000"/>
    <n v="108656612000"/>
    <n v="7"/>
    <s v="Eje transversal Gobierno legítimo, fortalecimiento local y eficiencia"/>
    <n v="42"/>
    <s v="Transparencia, gestión pública y servicio a la ciudadanía"/>
    <n v="998"/>
    <s v="Fortalecimiento de la gestión institucional, comunicaciones y servicio al ciudadano"/>
    <n v="6178303000"/>
    <n v="6178303000"/>
  </r>
  <r>
    <n v="5"/>
    <s v="Bogotá mejor para todos"/>
    <x v="8"/>
    <n v="226"/>
    <s v="Unidad Administrativa Especial de Catastro Distrital"/>
    <n v="2"/>
    <s v="Establecimientos públicos"/>
    <n v="87"/>
    <s v="Sector Hacienda"/>
    <s v="Informacion validada por la entidad"/>
    <n v="17394777000"/>
    <n v="17394777000"/>
    <n v="7"/>
    <s v="Eje transversal Gobierno legítimo, fortalecimiento local y eficiencia"/>
    <n v="42"/>
    <s v="Transparencia, gestión pública y servicio a la ciudadanía"/>
    <n v="1180"/>
    <s v="Afianzar una gestión pública efectiva"/>
    <n v="1863094000"/>
    <n v="1863094000"/>
  </r>
  <r>
    <n v="5"/>
    <s v="Bogotá mejor para todos"/>
    <x v="8"/>
    <n v="226"/>
    <s v="Unidad Administrativa Especial de Catastro Distrital"/>
    <n v="2"/>
    <s v="Establecimientos públicos"/>
    <n v="87"/>
    <s v="Sector Hacienda"/>
    <s v="Informacion validada por la entidad"/>
    <n v="17394777000"/>
    <n v="17394777000"/>
    <n v="7"/>
    <s v="Eje transversal Gobierno legítimo, fortalecimiento local y eficiencia"/>
    <n v="44"/>
    <s v="Gobierno y ciudadanía digital"/>
    <n v="983"/>
    <s v="Capturar, integrar y disponer información geográfica y catastral para la toma de decisiones"/>
    <n v="15531683000"/>
    <n v="15531683000"/>
  </r>
  <r>
    <n v="5"/>
    <s v="Bogotá mejor para todos"/>
    <x v="8"/>
    <n v="227"/>
    <s v="Unidad Administrativa Especial de Rehabilitación y Mantenimiento Vial"/>
    <n v="2"/>
    <s v="Establecimientos públicos"/>
    <n v="95"/>
    <s v="Sector Movilidad"/>
    <s v="Informacion validada por la entidad"/>
    <n v="112553225000"/>
    <n v="112553225000"/>
    <n v="2"/>
    <s v="Pilar Democracia urbana"/>
    <n v="18"/>
    <s v="Mejor movilidad para todos"/>
    <n v="408"/>
    <s v="Recuperación, rehabilitación y mantenimiento de la malla vial"/>
    <n v="79953487000"/>
    <n v="79953487000"/>
  </r>
  <r>
    <n v="5"/>
    <s v="Bogotá mejor para todos"/>
    <x v="8"/>
    <n v="227"/>
    <s v="Unidad Administrativa Especial de Rehabilitación y Mantenimiento Vial"/>
    <n v="2"/>
    <s v="Establecimientos públicos"/>
    <n v="95"/>
    <s v="Sector Movilidad"/>
    <s v="Informacion validada por la entidad"/>
    <n v="112553225000"/>
    <n v="112553225000"/>
    <n v="7"/>
    <s v="Eje transversal Gobierno legítimo, fortalecimiento local y eficiencia"/>
    <n v="42"/>
    <s v="Transparencia, gestión pública y servicio a la ciudadanía"/>
    <n v="1171"/>
    <s v="Transparencia, gestión pública y atención a partes interesadas en la UAERMV"/>
    <n v="9885533000"/>
    <n v="9885533000"/>
  </r>
  <r>
    <n v="5"/>
    <s v="Bogotá mejor para todos"/>
    <x v="8"/>
    <n v="227"/>
    <s v="Unidad Administrativa Especial de Rehabilitación y Mantenimiento Vial"/>
    <n v="2"/>
    <s v="Establecimientos públicos"/>
    <n v="95"/>
    <s v="Sector Movilidad"/>
    <s v="Informacion validada por la entidad"/>
    <n v="112553225000"/>
    <n v="112553225000"/>
    <n v="7"/>
    <s v="Eje transversal Gobierno legítimo, fortalecimiento local y eficiencia"/>
    <n v="43"/>
    <s v="Modernización institucional"/>
    <n v="1181"/>
    <s v="Modernización institucional"/>
    <n v="20350000000"/>
    <n v="20350000000"/>
  </r>
  <r>
    <n v="5"/>
    <s v="Bogotá mejor para todos"/>
    <x v="8"/>
    <n v="227"/>
    <s v="Unidad Administrativa Especial de Rehabilitación y Mantenimiento Vial"/>
    <n v="2"/>
    <s v="Establecimientos públicos"/>
    <n v="95"/>
    <s v="Sector Movilidad"/>
    <s v="Informacion validada por la entidad"/>
    <n v="112553225000"/>
    <n v="112553225000"/>
    <n v="7"/>
    <s v="Eje transversal Gobierno legítimo, fortalecimiento local y eficiencia"/>
    <n v="44"/>
    <s v="Gobierno y ciudadanía digital"/>
    <n v="1117"/>
    <s v="Fortalecimiento y adecuación de la plataforma tecnológica de la UAERMV"/>
    <n v="2364205000"/>
    <n v="2364205000"/>
  </r>
  <r>
    <n v="5"/>
    <s v="Bogotá mejor para todos"/>
    <x v="8"/>
    <n v="228"/>
    <s v="Unidad Administrativa Especial de Servicios Públicos"/>
    <n v="2"/>
    <s v="Establecimientos públicos"/>
    <n v="96"/>
    <s v="Sector Hábitat"/>
    <s v="Informacion validada por la entidad"/>
    <n v="62782118000"/>
    <n v="62782118000"/>
    <n v="2"/>
    <s v="Pilar Democracia urbana"/>
    <n v="13"/>
    <s v="Infraestructura para el desarrollo del hábitat"/>
    <n v="1048"/>
    <s v="Gestión para la ampliación y modernización de los servicios funerarios prestados en los cementerios de propiedad del Distrito Capital"/>
    <n v="8549809000"/>
    <n v="8549809000"/>
  </r>
  <r>
    <n v="5"/>
    <s v="Bogotá mejor para todos"/>
    <x v="8"/>
    <n v="228"/>
    <s v="Unidad Administrativa Especial de Servicios Públicos"/>
    <n v="2"/>
    <s v="Establecimientos públicos"/>
    <n v="96"/>
    <s v="Sector Hábitat"/>
    <s v="Informacion validada por la entidad"/>
    <n v="62782118000"/>
    <n v="62782118000"/>
    <n v="2"/>
    <s v="Pilar Democracia urbana"/>
    <n v="13"/>
    <s v="Infraestructura para el desarrollo del hábitat"/>
    <n v="1109"/>
    <s v="Manejo integral de residuos sólidos en el Distrito Capital y la Región"/>
    <n v="37583816000"/>
    <n v="37583816000"/>
  </r>
  <r>
    <n v="5"/>
    <s v="Bogotá mejor para todos"/>
    <x v="8"/>
    <n v="228"/>
    <s v="Unidad Administrativa Especial de Servicios Públicos"/>
    <n v="2"/>
    <s v="Establecimientos públicos"/>
    <n v="96"/>
    <s v="Sector Hábitat"/>
    <s v="Informacion validada por la entidad"/>
    <n v="62782118000"/>
    <n v="62782118000"/>
    <n v="3"/>
    <s v="Pilar Construcción de comunidad y cultura ciudadana"/>
    <n v="19"/>
    <s v="Seguridad y convivencia para todos"/>
    <n v="1045"/>
    <s v="Gestión para la eficiencia energética del servicio de alumbrado público"/>
    <n v="5724599000"/>
    <n v="5724599000"/>
  </r>
  <r>
    <n v="5"/>
    <s v="Bogotá mejor para todos"/>
    <x v="8"/>
    <n v="228"/>
    <s v="Unidad Administrativa Especial de Servicios Públicos"/>
    <n v="2"/>
    <s v="Establecimientos públicos"/>
    <n v="96"/>
    <s v="Sector Hábitat"/>
    <s v="Informacion validada por la entidad"/>
    <n v="62782118000"/>
    <n v="62782118000"/>
    <n v="7"/>
    <s v="Eje transversal Gobierno legítimo, fortalecimiento local y eficiencia"/>
    <n v="42"/>
    <s v="Transparencia, gestión pública y servicio a la ciudadanía"/>
    <n v="1042"/>
    <s v="Fortalecimiento institucional en la gestión pública"/>
    <n v="10923894000"/>
    <n v="10923894000"/>
  </r>
  <r>
    <n v="5"/>
    <s v="Bogotá mejor para todos"/>
    <x v="8"/>
    <n v="230"/>
    <s v="Universidad Distrital Francisco José de Caldas"/>
    <n v="2"/>
    <s v="Establecimientos públicos"/>
    <n v="90"/>
    <s v="Sector Educación"/>
    <s v="Informacion validada por la entidad"/>
    <n v="28143008000"/>
    <n v="28143008000"/>
    <n v="1"/>
    <s v="Pilar Igualdad de calidad de vida"/>
    <n v="8"/>
    <s v="Acceso con calidad a la educación superior"/>
    <n v="188"/>
    <s v="Sistema integral de información"/>
    <n v="3031124000"/>
    <n v="3031124000"/>
  </r>
  <r>
    <n v="5"/>
    <s v="Bogotá mejor para todos"/>
    <x v="8"/>
    <n v="230"/>
    <s v="Universidad Distrital Francisco José de Caldas"/>
    <n v="2"/>
    <s v="Establecimientos públicos"/>
    <n v="90"/>
    <s v="Sector Educación"/>
    <s v="Informacion validada por la entidad"/>
    <n v="28143008000"/>
    <n v="28143008000"/>
    <n v="1"/>
    <s v="Pilar Igualdad de calidad de vida"/>
    <n v="8"/>
    <s v="Acceso con calidad a la educación superior"/>
    <n v="378"/>
    <s v="Promoción de la investigación y desarrollo científico"/>
    <n v="4500000000"/>
    <n v="4500000000"/>
  </r>
  <r>
    <n v="5"/>
    <s v="Bogotá mejor para todos"/>
    <x v="8"/>
    <n v="230"/>
    <s v="Universidad Distrital Francisco José de Caldas"/>
    <n v="2"/>
    <s v="Establecimientos públicos"/>
    <n v="90"/>
    <s v="Sector Educación"/>
    <s v="Informacion validada por la entidad"/>
    <n v="28143008000"/>
    <n v="28143008000"/>
    <n v="1"/>
    <s v="Pilar Igualdad de calidad de vida"/>
    <n v="8"/>
    <s v="Acceso con calidad a la educación superior"/>
    <n v="379"/>
    <s v="Construcción nueva sede universitaria Ciudadela El Porvenir - Bosa"/>
    <n v="2500000000"/>
    <n v="2500000000"/>
  </r>
  <r>
    <n v="5"/>
    <s v="Bogotá mejor para todos"/>
    <x v="8"/>
    <n v="230"/>
    <s v="Universidad Distrital Francisco José de Caldas"/>
    <n v="2"/>
    <s v="Establecimientos públicos"/>
    <n v="90"/>
    <s v="Sector Educación"/>
    <s v="Informacion validada por la entidad"/>
    <n v="28143008000"/>
    <n v="28143008000"/>
    <n v="1"/>
    <s v="Pilar Igualdad de calidad de vida"/>
    <n v="8"/>
    <s v="Acceso con calidad a la educación superior"/>
    <n v="380"/>
    <s v="Mejoramiento y ampliación de la infraestructura física de la Universidad"/>
    <n v="5711884000"/>
    <n v="5711884000"/>
  </r>
  <r>
    <n v="5"/>
    <s v="Bogotá mejor para todos"/>
    <x v="8"/>
    <n v="230"/>
    <s v="Universidad Distrital Francisco José de Caldas"/>
    <n v="2"/>
    <s v="Establecimientos públicos"/>
    <n v="90"/>
    <s v="Sector Educación"/>
    <s v="Informacion validada por la entidad"/>
    <n v="28143008000"/>
    <n v="28143008000"/>
    <n v="1"/>
    <s v="Pilar Igualdad de calidad de vida"/>
    <n v="8"/>
    <s v="Acceso con calidad a la educación superior"/>
    <n v="382"/>
    <s v="Mejoramiento del bienestar institucional de la Universidad Distrital"/>
    <n v="600000000"/>
    <n v="600000000"/>
  </r>
  <r>
    <n v="5"/>
    <s v="Bogotá mejor para todos"/>
    <x v="8"/>
    <n v="230"/>
    <s v="Universidad Distrital Francisco José de Caldas"/>
    <n v="2"/>
    <s v="Establecimientos públicos"/>
    <n v="90"/>
    <s v="Sector Educación"/>
    <s v="Informacion validada por la entidad"/>
    <n v="28143008000"/>
    <n v="28143008000"/>
    <n v="1"/>
    <s v="Pilar Igualdad de calidad de vida"/>
    <n v="8"/>
    <s v="Acceso con calidad a la educación superior"/>
    <n v="389"/>
    <s v="Desarrollo y fortalecimiento doctorados y maestrías"/>
    <n v="2200000000"/>
    <n v="2200000000"/>
  </r>
  <r>
    <n v="5"/>
    <s v="Bogotá mejor para todos"/>
    <x v="8"/>
    <n v="230"/>
    <s v="Universidad Distrital Francisco José de Caldas"/>
    <n v="2"/>
    <s v="Establecimientos públicos"/>
    <n v="90"/>
    <s v="Sector Educación"/>
    <s v="Informacion validada por la entidad"/>
    <n v="28143008000"/>
    <n v="28143008000"/>
    <n v="1"/>
    <s v="Pilar Igualdad de calidad de vida"/>
    <n v="8"/>
    <s v="Acceso con calidad a la educación superior"/>
    <n v="4149"/>
    <s v="Dotación de laboratorios Universidad Distrital"/>
    <n v="8000000000"/>
    <n v="8000000000"/>
  </r>
  <r>
    <n v="5"/>
    <s v="Bogotá mejor para todos"/>
    <x v="8"/>
    <n v="230"/>
    <s v="Universidad Distrital Francisco José de Caldas"/>
    <n v="2"/>
    <s v="Establecimientos públicos"/>
    <n v="90"/>
    <s v="Sector Educación"/>
    <s v="Informacion validada por la entidad"/>
    <n v="28143008000"/>
    <n v="28143008000"/>
    <n v="1"/>
    <s v="Pilar Igualdad de calidad de vida"/>
    <n v="8"/>
    <s v="Acceso con calidad a la educación superior"/>
    <n v="4150"/>
    <s v="Dotación y actualización biblioteca"/>
    <n v="1600000000"/>
    <n v="1600000000"/>
  </r>
  <r>
    <n v="5"/>
    <s v="Bogotá mejor para todos"/>
    <x v="8"/>
    <n v="235"/>
    <s v="Contraloría Distrital"/>
    <n v="2"/>
    <s v="Establecimientos públicos"/>
    <n v="198"/>
    <s v="Otras entidades distritales"/>
    <s v="Informacion validada por la entidad"/>
    <n v="10694000000"/>
    <n v="10694000000"/>
    <n v="7"/>
    <s v="Eje transversal Gobierno legítimo, fortalecimiento local y eficiencia"/>
    <n v="42"/>
    <s v="Transparencia, gestión pública y servicio a la ciudadanía"/>
    <n v="1195"/>
    <s v="Fortalecimiento al Sistema Integrado de Gestión y de la capacidad institucional"/>
    <n v="4184000000"/>
    <n v="4184000000"/>
  </r>
  <r>
    <n v="5"/>
    <s v="Bogotá mejor para todos"/>
    <x v="8"/>
    <n v="235"/>
    <s v="Contraloría Distrital"/>
    <n v="2"/>
    <s v="Establecimientos públicos"/>
    <n v="198"/>
    <s v="Otras entidades distritales"/>
    <s v="Informacion validada por la entidad"/>
    <n v="10694000000"/>
    <n v="10694000000"/>
    <n v="7"/>
    <s v="Eje transversal Gobierno legítimo, fortalecimiento local y eficiencia"/>
    <n v="42"/>
    <s v="Transparencia, gestión pública y servicio a la ciudadanía"/>
    <n v="1199"/>
    <s v="Fortalecimiento del control social a la gestión pública"/>
    <n v="1270000000"/>
    <n v="1270000000"/>
  </r>
  <r>
    <n v="5"/>
    <s v="Bogotá mejor para todos"/>
    <x v="8"/>
    <n v="235"/>
    <s v="Contraloría Distrital"/>
    <n v="2"/>
    <s v="Establecimientos públicos"/>
    <n v="198"/>
    <s v="Otras entidades distritales"/>
    <s v="Informacion validada por la entidad"/>
    <n v="10694000000"/>
    <n v="10694000000"/>
    <n v="7"/>
    <s v="Eje transversal Gobierno legítimo, fortalecimiento local y eficiencia"/>
    <n v="43"/>
    <s v="Modernización institucional"/>
    <n v="1196"/>
    <s v="Fortalecimiento al mejoramiento de la infraestructura física de la Contraloría de Bogotá D. C."/>
    <n v="3130000000"/>
    <n v="3130000000"/>
  </r>
  <r>
    <n v="5"/>
    <s v="Bogotá mejor para todos"/>
    <x v="8"/>
    <n v="235"/>
    <s v="Contraloría Distrital"/>
    <n v="2"/>
    <s v="Establecimientos públicos"/>
    <n v="198"/>
    <s v="Otras entidades distritales"/>
    <s v="Informacion validada por la entidad"/>
    <n v="10694000000"/>
    <n v="10694000000"/>
    <n v="7"/>
    <s v="Eje transversal Gobierno legítimo, fortalecimiento local y eficiencia"/>
    <n v="44"/>
    <s v="Gobierno y ciudadanía digital"/>
    <n v="1194"/>
    <s v="Fortalecimiento de la infraestructura de tecnologías de la información y las comunicaciones de la Contraloría de Bogotá D. C."/>
    <n v="2110000000"/>
    <n v="211000000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04">
  <r>
    <s v="Caja de Vivienda Popular"/>
    <s v="Derecho a la ciudad"/>
    <s v="Mejoremos el barrio"/>
    <s v="Obras de intervención física a escala barrial"/>
    <x v="0"/>
    <m/>
    <n v="8852216876.7259102"/>
    <n v="1770546986.2164228"/>
    <n v="6152058739.5998325"/>
    <m/>
    <m/>
    <m/>
    <m/>
    <m/>
    <n v="16774822602.542166"/>
  </r>
  <r>
    <s v="Caja de Vivienda Popular"/>
    <s v="Eje transversal Gobierno legítimo, fortalecimiento local y eficiencia"/>
    <s v="Modernización institucional"/>
    <s v="Fortalecimiento institucional para aumentar la eficiencia de la gestión"/>
    <x v="1"/>
    <m/>
    <m/>
    <m/>
    <m/>
    <m/>
    <m/>
    <m/>
    <m/>
    <n v="6987694000"/>
    <n v="6987694000"/>
  </r>
  <r>
    <s v="Caja de Vivienda Popular"/>
    <s v="Eje transversal Gobierno legítimo, fortalecimiento local y eficiencia"/>
    <s v="Transparencia, gestión pública y servicio a la ciudadanía"/>
    <s v="Fortalecimiento institucional para la transparencia, participación ciudadana, control y responsabilidad social y anticorrupción"/>
    <x v="1"/>
    <m/>
    <m/>
    <m/>
    <m/>
    <m/>
    <m/>
    <m/>
    <m/>
    <n v="509690000"/>
    <n v="509690000"/>
  </r>
  <r>
    <s v="Caja de Vivienda Popular"/>
    <s v="Pilar Democracia urbana"/>
    <s v="Intervenciones integrales del hábitat"/>
    <s v="Mejoramiento de barrios"/>
    <x v="0"/>
    <m/>
    <m/>
    <m/>
    <m/>
    <m/>
    <m/>
    <m/>
    <m/>
    <n v="9171052000"/>
    <n v="9171052000"/>
  </r>
  <r>
    <s v="Caja de Vivienda Popular"/>
    <s v="Pilar Democracia urbana"/>
    <s v="Intervenciones integrales del hábitat"/>
    <s v="Mejoramiento de vivienda en sus condiciones físicas y de habitabilidad en los asentamientos humanos priorizados en área urbana y rural"/>
    <x v="0"/>
    <m/>
    <m/>
    <m/>
    <m/>
    <m/>
    <m/>
    <m/>
    <m/>
    <n v="2995546000"/>
    <n v="2995546000"/>
  </r>
  <r>
    <s v="Caja de Vivienda Popular"/>
    <s v="Una Bogotá que defiende y fortalece lo público"/>
    <s v="Fortalecimiento de la función administrativa y desarrollo institucional"/>
    <s v="Fortalecimiento institucional para aumentar la eficiencia de la gestión"/>
    <x v="1"/>
    <m/>
    <m/>
    <m/>
    <m/>
    <n v="1376892727.5256815"/>
    <n v="4390478767.0155745"/>
    <n v="5277940696.3425713"/>
    <n v="5979401022.0390997"/>
    <m/>
    <n v="17024713212.922928"/>
  </r>
  <r>
    <s v="Caja de Vivienda Popular"/>
    <s v="Una Bogotá que defiende y fortalece lo público"/>
    <s v="Transparencia, probidad, lucha contra la corrupción y control social efectivo e incluyente"/>
    <s v="Fortalecimiento institucional para la transparencia, participación ciudadana, control y responsabilidad social y anticorrupción"/>
    <x v="1"/>
    <m/>
    <m/>
    <m/>
    <m/>
    <n v="190507441.54179427"/>
    <n v="140208398.07867017"/>
    <n v="273581831.65781522"/>
    <n v="199808888.2008"/>
    <m/>
    <n v="804106559.47907972"/>
  </r>
  <r>
    <s v="Caja de Vivienda Popular"/>
    <s v="Una ciudad que supera la segregación y la discriminación: el ser humano en el centro de las preocupaciones del desarrollo"/>
    <s v="Vivienda y hábitat humanos"/>
    <s v="Mejoramiento integral de barrios"/>
    <x v="0"/>
    <m/>
    <m/>
    <m/>
    <m/>
    <n v="1089052038.2248449"/>
    <n v="14429668802.211342"/>
    <n v="19539082003.394638"/>
    <n v="8065141721.0691004"/>
    <m/>
    <n v="43122944564.899925"/>
  </r>
  <r>
    <s v="Departamento Administrativo de la Defensoría del Espacio Público"/>
    <s v="Derecho a la ciudad"/>
    <s v="Amor por Bogotá"/>
    <s v="Escuela y observatorio del espacio público"/>
    <x v="2"/>
    <n v="1638961972.2795756"/>
    <n v="1502005925.7343872"/>
    <n v="2732378931.0086327"/>
    <n v="1502541887.0460179"/>
    <m/>
    <m/>
    <m/>
    <m/>
    <m/>
    <n v="7375888716.0686131"/>
  </r>
  <r>
    <s v="Departamento Administrativo de la Defensoría del Espacio Público"/>
    <s v="Derecho a la ciudad"/>
    <s v="Espacio público como lugar de conciliación de derechos"/>
    <s v="Pacto ético sobre el espacio público"/>
    <x v="3"/>
    <n v="453387498.52490324"/>
    <n v="183651379.56577659"/>
    <n v="149231817.40966994"/>
    <n v="53249938.891768083"/>
    <m/>
    <m/>
    <m/>
    <m/>
    <m/>
    <n v="839520634.39211786"/>
  </r>
  <r>
    <s v="Departamento Administrativo de la Defensoría del Espacio Público"/>
    <s v="Derecho a la ciudad"/>
    <s v="Espacio público como lugar de conciliación de derechos"/>
    <s v="Sostenibilidad y gestión concertada de espacios públicos"/>
    <x v="4"/>
    <n v="2084229097.6965704"/>
    <n v="2077884180.2299297"/>
    <n v="1104644264.7004263"/>
    <n v="1012669857.5708746"/>
    <m/>
    <m/>
    <m/>
    <m/>
    <m/>
    <n v="6279427400.1978006"/>
  </r>
  <r>
    <s v="Departamento Administrativo de la Defensoría del Espacio Público"/>
    <s v="Eje transversal Gobierno legítimo, fortalecimiento local y eficiencia"/>
    <s v="Transparencia, gestión pública y servicio a la ciudadanía"/>
    <s v="Fortalecimiento institucional DADEP"/>
    <x v="1"/>
    <m/>
    <m/>
    <m/>
    <m/>
    <m/>
    <m/>
    <m/>
    <m/>
    <n v="2046581000"/>
    <n v="2046581000"/>
  </r>
  <r>
    <s v="Departamento Administrativo de la Defensoría del Espacio Público"/>
    <s v="Gestión pública efectiva y transparente"/>
    <s v="Desarrollo institucional integral"/>
    <s v="Fortalecimiento institucional"/>
    <x v="1"/>
    <n v="1218055966.186307"/>
    <n v="275477069.34866488"/>
    <n v="385726307.71143502"/>
    <n v="443359354.18803042"/>
    <m/>
    <m/>
    <m/>
    <m/>
    <m/>
    <n v="2322618697.4344373"/>
  </r>
  <r>
    <s v="Departamento Administrativo de la Defensoría del Espacio Público"/>
    <s v="Pilar Democracia urbana"/>
    <s v="Espacio público, derecho de todos"/>
    <s v="Cuido y defiendo el espacio público de Bogotá"/>
    <x v="3"/>
    <m/>
    <m/>
    <m/>
    <m/>
    <m/>
    <m/>
    <m/>
    <m/>
    <n v="9700000000"/>
    <n v="9700000000"/>
  </r>
  <r>
    <s v="Departamento Administrativo de la Defensoría del Espacio Público"/>
    <s v="Pilar Democracia urbana"/>
    <s v="Espacio público, derecho de todos"/>
    <s v="Estructurando a Bogotá desde el espacio público"/>
    <x v="4"/>
    <m/>
    <m/>
    <m/>
    <m/>
    <m/>
    <m/>
    <m/>
    <m/>
    <n v="4863000000"/>
    <n v="4863000000"/>
  </r>
  <r>
    <s v="Departamento Administrativo de la Defensoría del Espacio Público"/>
    <s v="Una Bogotá que defiende y fortalece lo público"/>
    <s v="Fortalecimiento de las capacidades de gestión y coordinación del nivel central y las localidades desde los territorios"/>
    <s v="Centro de estudios y análisis de espacio público"/>
    <x v="2"/>
    <m/>
    <m/>
    <m/>
    <m/>
    <n v="121113977.1779284"/>
    <n v="553421241.66958833"/>
    <n v="579533865.6373831"/>
    <n v="512250878.69999999"/>
    <m/>
    <n v="1766319963.1849"/>
  </r>
  <r>
    <s v="Instituto de Desarrollo Urbano"/>
    <s v="Derecho a la ciudad"/>
    <s v="Espacio público para la inclusión"/>
    <s v="Gestión de actuaciones urbanísticas"/>
    <x v="4"/>
    <n v="406018655.39543569"/>
    <n v="655897784.16348791"/>
    <n v="126467641.87260163"/>
    <n v="148153130.39373463"/>
    <m/>
    <m/>
    <m/>
    <m/>
    <m/>
    <n v="1336537211.8252599"/>
  </r>
  <r>
    <s v="Instituto de Desarrollo Urbano"/>
    <s v="Derecho a la ciudad"/>
    <s v="Espacio público para la inclusión"/>
    <s v="Infraestructura para el espacio público"/>
    <x v="0"/>
    <n v="261003458435.41443"/>
    <n v="96220557809.79155"/>
    <n v="69519941868.605972"/>
    <n v="92280199589.597641"/>
    <m/>
    <m/>
    <m/>
    <m/>
    <m/>
    <n v="519024157703.40961"/>
  </r>
  <r>
    <s v="Instituto de Desarrollo Urbano"/>
    <s v="Derecho a la ciudad"/>
    <s v="Mejoremos el barrio"/>
    <s v="Desarrollo y sostenibilidad de la infraestructura local"/>
    <x v="0"/>
    <n v="73402824276.407684"/>
    <n v="46311769794.545799"/>
    <n v="32589846271.899033"/>
    <n v="62323772431.020706"/>
    <m/>
    <m/>
    <m/>
    <m/>
    <m/>
    <n v="214628212773.87323"/>
  </r>
  <r>
    <s v="Instituto de Desarrollo Urbano"/>
    <s v="Derecho a la ciudad"/>
    <s v="Sistema Integrado de Transporte Público"/>
    <s v="Infraestructura para el Sistema Integrado de Transporte Público"/>
    <x v="0"/>
    <n v="60850339345.642754"/>
    <n v="266479952845.25714"/>
    <n v="94327305863.592499"/>
    <n v="222910741950.31836"/>
    <m/>
    <m/>
    <m/>
    <m/>
    <m/>
    <n v="644568340004.81079"/>
  </r>
  <r>
    <s v="Instituto de Desarrollo Urbano"/>
    <s v="Derecho a la ciudad"/>
    <s v="Vías para la movilidad"/>
    <s v="Infraestructura para la movilidad"/>
    <x v="0"/>
    <n v="1197886124659.803"/>
    <n v="501504388617.10419"/>
    <n v="991260860087.82129"/>
    <n v="800159693776.93909"/>
    <m/>
    <m/>
    <m/>
    <m/>
    <m/>
    <n v="3490811067141.6675"/>
  </r>
  <r>
    <s v="Instituto de Desarrollo Urbano"/>
    <s v="Gestión pública efectiva y transparente"/>
    <s v="Desarrollo institucional integral"/>
    <s v="Fortalecimiento institucional para el mejoramiento de la gestión del IDU"/>
    <x v="1"/>
    <n v="104444466284.36888"/>
    <n v="61098053963.658104"/>
    <n v="75189153643.856567"/>
    <n v="79435240465.629715"/>
    <m/>
    <m/>
    <m/>
    <m/>
    <m/>
    <n v="320166914357.51324"/>
  </r>
  <r>
    <s v="Instituto de Desarrollo Urbano"/>
    <s v="Pilar Democracia urbana"/>
    <s v="Mejor movilidad para todos"/>
    <s v="Conservación de vías y calles completas para la ciudad"/>
    <x v="0"/>
    <m/>
    <m/>
    <m/>
    <m/>
    <m/>
    <m/>
    <m/>
    <m/>
    <n v="112803687000"/>
    <n v="112803687000"/>
  </r>
  <r>
    <s v="Instituto de Desarrollo Urbano"/>
    <s v="Pilar Democracia urbana"/>
    <s v="Mejor movilidad para todos"/>
    <s v="Construcción de vías y calles completas para la ciudad"/>
    <x v="0"/>
    <m/>
    <m/>
    <m/>
    <m/>
    <m/>
    <m/>
    <m/>
    <m/>
    <n v="639107193000"/>
    <n v="639107193000"/>
  </r>
  <r>
    <s v="Instituto de Desarrollo Urbano"/>
    <s v="Pilar Democracia urbana"/>
    <s v="Mejor movilidad para todos"/>
    <s v="Infraestructura para el Sistema Integrado de Transporte Público de calidad"/>
    <x v="0"/>
    <m/>
    <m/>
    <m/>
    <m/>
    <m/>
    <m/>
    <m/>
    <m/>
    <n v="16329801000"/>
    <n v="16329801000"/>
  </r>
  <r>
    <s v="Instituto de Desarrollo Urbano"/>
    <s v="Pilar Democracia urbana"/>
    <s v="Mejor movilidad para todos"/>
    <s v="Infraestructura para peatones y bicicletas"/>
    <x v="0"/>
    <m/>
    <m/>
    <m/>
    <m/>
    <m/>
    <m/>
    <m/>
    <m/>
    <n v="186873531000"/>
    <n v="186873531000"/>
  </r>
  <r>
    <s v="Instituto de Desarrollo Urbano"/>
    <s v="Un territorio que enfrenta el cambio climático y se ordena alrededor del agua"/>
    <s v="Movilidad Humana"/>
    <s v="Desarrollo y sostenibilidad de la infraestructura para la movilidad"/>
    <x v="0"/>
    <m/>
    <m/>
    <m/>
    <m/>
    <n v="717490658184.28882"/>
    <n v="1549290427714.9819"/>
    <n v="484799807138.71545"/>
    <n v="908151271171.87927"/>
    <m/>
    <n v="3659732164209.8652"/>
  </r>
  <r>
    <s v="Instituto de Desarrollo Urbano"/>
    <s v="Un territorio que enfrenta el cambio climático y se ordena alrededor del agua"/>
    <s v="Movilidad Humana"/>
    <s v="Infraestructura para el Sistema Integrado de Transporte Público"/>
    <x v="0"/>
    <m/>
    <m/>
    <m/>
    <m/>
    <n v="172488788311.23312"/>
    <n v="114133439188.8354"/>
    <n v="62628352903.107056"/>
    <n v="45988573769.256844"/>
    <m/>
    <n v="395239154172.43243"/>
  </r>
  <r>
    <s v="Instituto de Desarrollo Urbano"/>
    <s v="Una Bogotá que defiende y fortalece lo público"/>
    <s v="Fortalecimiento de la función administrativa y desarrollo institucional"/>
    <s v="Fortalecimiento institucional para el mejoramiento de la gestión del IDU"/>
    <x v="1"/>
    <m/>
    <m/>
    <m/>
    <m/>
    <n v="89472497673.919968"/>
    <n v="64397050079.239029"/>
    <n v="74715399581.977432"/>
    <n v="63065738990.193481"/>
    <m/>
    <n v="291650686325.3299"/>
  </r>
  <r>
    <s v="Instituto Distrital de Gestión de Riesgos y Cambio Climático"/>
    <s v="Pilar Igualdad de calidad de vida"/>
    <s v="Familias protegidas y adaptadas al cambio climático"/>
    <s v="Fortalecimiento del manejo de emergencias y desastres"/>
    <x v="5"/>
    <m/>
    <m/>
    <m/>
    <m/>
    <m/>
    <m/>
    <m/>
    <m/>
    <n v="3613000000"/>
    <n v="3613000000"/>
  </r>
  <r>
    <s v="Instituto Distrital de Gestión de Riesgos y Cambio Climático"/>
    <s v="Pilar Igualdad de calidad de vida"/>
    <s v="Familias protegidas y adaptadas al cambio climático"/>
    <s v="Reducción del riesgo y adaptación al cambio climático"/>
    <x v="5"/>
    <m/>
    <m/>
    <m/>
    <m/>
    <m/>
    <m/>
    <m/>
    <m/>
    <n v="12269160000"/>
    <n v="12269160000"/>
  </r>
  <r>
    <s v="Instituto Distrital de Gestión de Riesgos y Cambio Climático"/>
    <s v="Un territorio que enfrenta el cambio climático y se ordena alrededor del agua"/>
    <s v="Gestión integral de riesgos"/>
    <s v="Consolidar el sistema distrital de gestión del riesgo"/>
    <x v="5"/>
    <m/>
    <m/>
    <m/>
    <m/>
    <n v="1695595680.4909976"/>
    <n v="1121433503.9658968"/>
    <n v="1095237806.9670179"/>
    <n v="672652669"/>
    <m/>
    <n v="4584919660.423912"/>
  </r>
  <r>
    <s v="Instituto Distrital de Gestión de Riesgos y Cambio Climático"/>
    <s v="Un territorio que enfrenta el cambio climático y se ordena alrededor del agua"/>
    <s v="Gestión integral de riesgos"/>
    <s v="Mitigación y manejo de zonas de alto riesgo para su recuperación e integración al espacio urbano y rural"/>
    <x v="5"/>
    <m/>
    <m/>
    <m/>
    <m/>
    <n v="4965673064.2950649"/>
    <n v="25792503229.888702"/>
    <n v="675088339.14417148"/>
    <n v="1125933640.4841599"/>
    <m/>
    <n v="32559198273.812103"/>
  </r>
  <r>
    <s v="Instituto Distrital de Gestión de Riesgos y Cambio Climático"/>
    <s v="Una Bogotá que defiende y fortalece lo público"/>
    <s v="Fortalecimiento de la función administrativa y desarrollo institucional"/>
    <s v="Fortalecimiento institucional del FOPAE para la gestión del riesgo"/>
    <x v="1"/>
    <m/>
    <m/>
    <m/>
    <m/>
    <n v="8331523747.8321218"/>
    <n v="6149580065.4432631"/>
    <n v="5155568637.3693571"/>
    <m/>
    <m/>
    <n v="19636672450.644741"/>
  </r>
  <r>
    <s v="Instituto Distrital de Gestión de Riesgos y Cambio Climático"/>
    <s v="Una Bogotá que defiende y fortalece lo público"/>
    <s v="Fortalecimiento de la función administrativa y desarrollo institucional"/>
    <s v="Fortalecimiento institucional del IDIGER (antes FOPAE) para la gestión del riesgo"/>
    <x v="1"/>
    <m/>
    <m/>
    <m/>
    <m/>
    <m/>
    <m/>
    <m/>
    <n v="3832640377.4282002"/>
    <m/>
    <n v="3832640377.4282002"/>
  </r>
  <r>
    <s v="Instituto Distrital de la Participación y Acción Comunal"/>
    <s v="Eje transversal Gobierno legítimo, fortalecimiento local y eficiencia"/>
    <s v="Transparencia, gestión pública y servicio a la ciudadanía"/>
    <s v="Fortalecimiento y modernización de la gestión institucional"/>
    <x v="1"/>
    <m/>
    <m/>
    <m/>
    <m/>
    <m/>
    <m/>
    <m/>
    <m/>
    <n v="2903130000"/>
    <n v="2903130000"/>
  </r>
  <r>
    <s v="Instituto Distrital de la Participación y Acción Comunal"/>
    <s v="Gestión pública efectiva y transparente"/>
    <s v="Desarrollo institucional integral"/>
    <s v="Gestión del desarrollo organizacional y fortalecimiento institucional"/>
    <x v="1"/>
    <n v="527824252.01406652"/>
    <n v="511600271.6475206"/>
    <n v="366456433.11930662"/>
    <n v="432113296.98172611"/>
    <m/>
    <m/>
    <m/>
    <m/>
    <m/>
    <n v="1837994253.76262"/>
  </r>
  <r>
    <s v="Instituto Distrital de la Participación y Acción Comunal"/>
    <s v="Participación"/>
    <s v="Organizaciones y redes sociales"/>
    <s v="Obras con participación ciudadana"/>
    <x v="3"/>
    <n v="11909880558.266115"/>
    <n v="10323831122.733297"/>
    <n v="5501342421.4581709"/>
    <n v="2393907665.2787623"/>
    <m/>
    <m/>
    <m/>
    <m/>
    <m/>
    <n v="30128961767.736347"/>
  </r>
  <r>
    <s v="Instituto Distrital de las Artes"/>
    <s v="Derecho a la ciudad"/>
    <s v="Bogotá espacio de vida"/>
    <s v="MANTENIMIENTO Y SOSTENIMIENTO DE LOS ESCENARIOS CULTURALES PÚBLICOS."/>
    <x v="0"/>
    <m/>
    <m/>
    <n v="3161691046.8150406"/>
    <n v="4629785324.8042078"/>
    <m/>
    <m/>
    <m/>
    <m/>
    <m/>
    <n v="7791476371.6192484"/>
  </r>
  <r>
    <s v="Instituto Distrital de las Artes"/>
    <s v="Pilar Democracia urbana"/>
    <s v="Espacio público, derecho de todos"/>
    <s v="Gestión, aprovechamiento económico, sostenibilidad y mejoramiento de equipamientos culturales"/>
    <x v="4"/>
    <m/>
    <m/>
    <m/>
    <m/>
    <m/>
    <m/>
    <m/>
    <m/>
    <n v="16051000000"/>
    <n v="16051000000"/>
  </r>
  <r>
    <s v="Instituto Distrital de las Artes"/>
    <s v="Una Bogotá que defiende y fortalece lo público"/>
    <s v="Fortalecimiento de la función administrativa y desarrollo institucional"/>
    <s v="Fortalecimiento de la gestión institucional del Instituto Distrital de las Artes"/>
    <x v="1"/>
    <m/>
    <m/>
    <m/>
    <m/>
    <n v="1351631985.3056808"/>
    <n v="1752604975.983377"/>
    <n v="2046392100.8004577"/>
    <n v="3360158794.2200003"/>
    <m/>
    <n v="8510787856.309516"/>
  </r>
  <r>
    <s v="Instituto Distrital de las Artes"/>
    <s v="Una ciudad que supera la segregación y la discriminación: el ser humano en el centro de las preocupaciones del desarrollo"/>
    <s v="Ejercicio de las libertades culturales y deportivas"/>
    <s v="Gestión, dotación, programación y aprovechamiento económico de los escenarios culturales públicos"/>
    <x v="4"/>
    <m/>
    <m/>
    <m/>
    <m/>
    <n v="15913165461.408012"/>
    <n v="20392195675.374535"/>
    <n v="18686733429.555412"/>
    <n v="28987190632.860001"/>
    <m/>
    <n v="83979285199.197968"/>
  </r>
  <r>
    <s v="Instituto Distrital de Recreación y Deporte"/>
    <s v="Ciudad global"/>
    <s v="Región Capital"/>
    <s v="Construcción de escenario multipropósito para eventos artísticos y culturales en Bogotá, D. C."/>
    <x v="0"/>
    <n v="4060186553.9543567"/>
    <n v="3279488920.8174391"/>
    <m/>
    <m/>
    <m/>
    <m/>
    <m/>
    <m/>
    <m/>
    <n v="7339675474.7717953"/>
  </r>
  <r>
    <s v="Instituto Distrital de Recreación y Deporte"/>
    <s v="Derecho a la ciudad"/>
    <s v="Bogotá espacio de vida"/>
    <s v="Construcción, adecuación y mejoramiento de parques y escenarios"/>
    <x v="0"/>
    <n v="95103192372.895081"/>
    <n v="50822546766.070847"/>
    <n v="43599719535.579422"/>
    <n v="31923295771.589977"/>
    <m/>
    <m/>
    <m/>
    <m/>
    <m/>
    <n v="221448754446.13531"/>
  </r>
  <r>
    <s v="Instituto Distrital de Recreación y Deporte"/>
    <s v="Derecho a la ciudad"/>
    <s v="Bogotá espacio de vida"/>
    <s v="Sostenibilidad integral del sistema distrital de parques y escenarios"/>
    <x v="4"/>
    <n v="59400529284.352249"/>
    <n v="52471822733.079025"/>
    <n v="55509177370.722313"/>
    <n v="58303195247.614372"/>
    <m/>
    <m/>
    <m/>
    <m/>
    <m/>
    <n v="225684724635.76797"/>
  </r>
  <r>
    <s v="Instituto Distrital de Recreación y Deporte"/>
    <s v="Pilar Democracia urbana"/>
    <s v="Espacio público, derecho de todos"/>
    <s v="Construcción y adecuación de parques y equipamientos para todos"/>
    <x v="0"/>
    <m/>
    <m/>
    <m/>
    <m/>
    <m/>
    <m/>
    <m/>
    <m/>
    <n v="152285023000"/>
    <n v="152285023000"/>
  </r>
  <r>
    <s v="Instituto Distrital de Recreación y Deporte"/>
    <s v="Pilar Democracia urbana"/>
    <s v="Espacio público, derecho de todos"/>
    <s v="Sostenibilidad y mejoramiento de parques, espacios de vida"/>
    <x v="0"/>
    <m/>
    <m/>
    <m/>
    <m/>
    <m/>
    <m/>
    <m/>
    <m/>
    <n v="101832197000"/>
    <n v="101832197000"/>
  </r>
  <r>
    <s v="Instituto Distrital de Recreación y Deporte"/>
    <s v="Una Bogotá que defiende y fortalece lo público"/>
    <s v="Fortalecimiento de la función administrativa y desarrollo institucional"/>
    <s v="Fortalecimiento institucional"/>
    <x v="1"/>
    <m/>
    <m/>
    <m/>
    <m/>
    <n v="4714967131.5367527"/>
    <n v="4567639088.4078779"/>
    <n v="8656014249.2839775"/>
    <n v="21561105167.100002"/>
    <m/>
    <n v="39499725636.328613"/>
  </r>
  <r>
    <s v="Instituto Distrital de Recreación y Deporte"/>
    <s v="Una ciudad que supera la segregación y la discriminación: el ser humano en el centro de las preocupaciones del desarrollo"/>
    <s v="Ejercicio de las libertades culturales y deportivas"/>
    <s v="Construcción y adecuación de parques y escenarios para la inclusión"/>
    <x v="0"/>
    <m/>
    <m/>
    <m/>
    <m/>
    <n v="37570162501.619049"/>
    <n v="86897906452.307755"/>
    <n v="96475657458.127426"/>
    <n v="130734193899.99208"/>
    <m/>
    <n v="351677920312.04633"/>
  </r>
  <r>
    <s v="Instituto Distrital de Recreación y Deporte"/>
    <s v="Una ciudad que supera la segregación y la discriminación: el ser humano en el centro de las preocupaciones del desarrollo"/>
    <s v="Ejercicio de las libertades culturales y deportivas"/>
    <s v="Parques inclusivos: física, social , económica y ambientalmente"/>
    <x v="0"/>
    <m/>
    <m/>
    <m/>
    <m/>
    <n v="48231098017.589256"/>
    <n v="81464909309.781555"/>
    <n v="54745638493.223106"/>
    <n v="57254741220.664703"/>
    <m/>
    <n v="241696387041.25864"/>
  </r>
  <r>
    <s v="Instituto Distrital del Patrimonio Cultural"/>
    <s v="Gestión pública efectiva y transparente"/>
    <s v="Desarrollo institucional integral"/>
    <s v="Fortalecimiento institucional"/>
    <x v="1"/>
    <n v="653690035.18665159"/>
    <n v="150960122.20750004"/>
    <n v="189701462.80890244"/>
    <n v="595081740.41483414"/>
    <m/>
    <m/>
    <m/>
    <m/>
    <m/>
    <n v="1589433360.6178885"/>
  </r>
  <r>
    <s v="Instituto Distrital del Patrimonio Cultural"/>
    <s v="Una ciudad que supera la segregación y la discriminación: el ser humano en el centro de las preocupaciones del desarrollo"/>
    <s v="Ejercicio de las libertades culturales y deportivas"/>
    <s v="Gestión e intervención del patrimonio cultural material del Distrito Capital"/>
    <x v="0"/>
    <m/>
    <m/>
    <m/>
    <m/>
    <n v="5186943456.0400515"/>
    <n v="4991223848.246665"/>
    <n v="4421082399.5902939"/>
    <n v="2031847767.1897202"/>
    <m/>
    <n v="16631097471.06673"/>
  </r>
  <r>
    <s v="Instituto Distrital del Patrimonio Cultural"/>
    <s v="Una ciudad que supera la segregación y la discriminación: el ser humano en el centro de las preocupaciones del desarrollo"/>
    <s v="Revitalización del centro ampliado"/>
    <s v="Revitalización del Centro Tradicional y de sectores e inmuebles de interés cultural en el Distrito Capital"/>
    <x v="0"/>
    <m/>
    <m/>
    <m/>
    <m/>
    <n v="9832032667.3042278"/>
    <n v="17541239002.958961"/>
    <n v="17988846969.21553"/>
    <n v="12663025924.81028"/>
    <m/>
    <n v="58025144564.289001"/>
  </r>
  <r>
    <s v="Instituto para la Economía Social"/>
    <s v="Ciudad de derechos"/>
    <s v="Alternativas productivas para la generación de ingresos para poblaciones vulnerables"/>
    <s v="Organización y regulación de actividades comerciales informales, desarrolladas en el espacio público"/>
    <x v="4"/>
    <n v="20212971534.871399"/>
    <n v="23461215810.165543"/>
    <n v="13610509587.473904"/>
    <n v="14901735698.769812"/>
    <m/>
    <m/>
    <m/>
    <m/>
    <m/>
    <n v="72186432631.280655"/>
  </r>
  <r>
    <s v="Instituto para la Economía Social"/>
    <s v="Eje transversal Desarrollo económico basado en el conocimiento"/>
    <s v="Elevar la eficiencia de los mercados de la ciudad"/>
    <s v="Administración y fortalecimiento del sistema distrital de plazas de mercado"/>
    <x v="4"/>
    <m/>
    <m/>
    <m/>
    <m/>
    <m/>
    <m/>
    <m/>
    <m/>
    <n v="14252294000"/>
    <n v="14252294000"/>
  </r>
  <r>
    <s v="Instituto para la Economía Social"/>
    <s v="Gestión pública efectiva y transparente"/>
    <s v="Desarrollo institucional integral"/>
    <s v="Fortalecimiento institucional"/>
    <x v="1"/>
    <n v="3764468279.8791637"/>
    <n v="3220717855.7652535"/>
    <n v="2314008795.5770411"/>
    <n v="2980112563.9641724"/>
    <m/>
    <m/>
    <m/>
    <m/>
    <m/>
    <n v="12279307495.185631"/>
  </r>
  <r>
    <s v="Instituto para la Economía Social"/>
    <s v="Una Bogotá que defiende y fortalece lo público"/>
    <s v="Fortalecimiento de la función administrativa y desarrollo institucional"/>
    <s v="Fortalecimiento institucional"/>
    <x v="1"/>
    <m/>
    <m/>
    <m/>
    <m/>
    <n v="2858289861.3991098"/>
    <n v="1515502059.2024899"/>
    <n v="2031237855.9812679"/>
    <n v="2793320599.1552601"/>
    <m/>
    <n v="9198350375.7381287"/>
  </r>
  <r>
    <s v="Instituto para la Economía Social"/>
    <s v="Una ciudad que supera la segregación y la discriminación: el ser humano en el centro de las preocupaciones del desarrollo"/>
    <s v="Soberanía y seguridad alimentaria y nutricional"/>
    <s v="Fortalecimiento del sistema distrital de plazas de mercado"/>
    <x v="4"/>
    <m/>
    <m/>
    <m/>
    <m/>
    <n v="12111397717.792839"/>
    <n v="16543940172.635332"/>
    <n v="14237173349.944189"/>
    <n v="13390857844.523741"/>
    <m/>
    <n v="56283369084.896103"/>
  </r>
  <r>
    <s v="Jardín Botánico José Celestino Mutis"/>
    <s v="Ciudad de derechos"/>
    <s v="En Bogotá se vive un mejor ambiente"/>
    <s v="Restauración, rehabilitación y/o recuperación ecológica de áreas alteradas en el Distrito Capital y la región"/>
    <x v="0"/>
    <n v="2309231102.5615406"/>
    <n v="2623591136.6539516"/>
    <n v="3388883842.057076"/>
    <n v="3259368868.6621623"/>
    <m/>
    <m/>
    <m/>
    <m/>
    <m/>
    <n v="11581074949.934731"/>
  </r>
  <r>
    <s v="Jardín Botánico José Celestino Mutis"/>
    <s v="Eje transversal Gobierno legítimo, fortalecimiento local y eficiencia"/>
    <s v="Transparencia, gestión pública y servicio a la ciudadanía"/>
    <s v="Fortalecimiento institucional por un Jardín Botánico mejor para todos"/>
    <x v="1"/>
    <m/>
    <m/>
    <m/>
    <m/>
    <m/>
    <m/>
    <m/>
    <m/>
    <n v="6987672000"/>
    <n v="6987672000"/>
  </r>
  <r>
    <s v="Jardín Botánico José Celestino Mutis"/>
    <s v="Gestión pública efectiva y transparente"/>
    <s v="Desarrollo institucional integral"/>
    <s v="Fortalecimiento institucional del Jardín Botánico José Celestino Mutis"/>
    <x v="1"/>
    <n v="1627119761.4972088"/>
    <n v="1858037737.342875"/>
    <n v="1407239597.3797441"/>
    <n v="2250692972.5648189"/>
    <m/>
    <m/>
    <m/>
    <m/>
    <m/>
    <n v="7143090068.784647"/>
  </r>
  <r>
    <s v="Secretaría Distrital de Ambiente"/>
    <s v="Ciudad de derechos"/>
    <s v="En Bogotá se vive un mejor ambiente"/>
    <s v="Conservación de la biodiversidad y de los ecosistemas del Distrito Capital"/>
    <x v="0"/>
    <n v="4129209725.3715816"/>
    <n v="3929427217.7140179"/>
    <n v="4426367465.5410566"/>
    <n v="4568054853.806819"/>
    <m/>
    <m/>
    <m/>
    <m/>
    <m/>
    <n v="17053059262.433475"/>
  </r>
  <r>
    <s v="Secretaría Distrital de Ambiente"/>
    <s v="Ciudad de derechos"/>
    <s v="En Bogotá se vive un mejor ambiente"/>
    <s v="Control ambiental e investigación de los recursos flora y fauna silvestre"/>
    <x v="2"/>
    <n v="4095062203.0573077"/>
    <n v="4525181798.6608505"/>
    <n v="3288158688.6876426"/>
    <n v="2963062607.8746929"/>
    <m/>
    <m/>
    <m/>
    <m/>
    <m/>
    <n v="14871465298.280495"/>
  </r>
  <r>
    <s v="Secretaría Distrital de Ambiente"/>
    <s v="Ciudad de derechos"/>
    <s v="En Bogotá se vive un mejor ambiente"/>
    <s v="Control de deterioro ambiental en los componentes aire y paisaje"/>
    <x v="2"/>
    <n v="10716050371.851738"/>
    <n v="12256941608.655958"/>
    <n v="10370346633.553333"/>
    <n v="9136109707.6136379"/>
    <m/>
    <m/>
    <m/>
    <m/>
    <m/>
    <n v="42479448321.674667"/>
  </r>
  <r>
    <s v="Secretaría Distrital de Ambiente"/>
    <s v="Eje transversal Gobierno legítimo, fortalecimiento local y eficiencia"/>
    <s v="Modernización institucional"/>
    <s v="Fortalecimiento institucional para la eficiencia administrativa"/>
    <x v="1"/>
    <m/>
    <m/>
    <m/>
    <m/>
    <m/>
    <m/>
    <m/>
    <m/>
    <n v="2289823000"/>
    <n v="2289823000"/>
  </r>
  <r>
    <s v="Secretaría Distrital de Ambiente"/>
    <s v="Un territorio que enfrenta el cambio climático y se ordena alrededor del agua"/>
    <s v="Bogotá Humana ambientalmente saludable"/>
    <s v="Control de deterioro ambiental en los componentes aire y paisaje"/>
    <x v="2"/>
    <m/>
    <m/>
    <m/>
    <m/>
    <n v="10173574082.945986"/>
    <n v="6461162851.6868572"/>
    <n v="11430248926.663519"/>
    <n v="12418203120"/>
    <m/>
    <n v="40483188981.296364"/>
  </r>
  <r>
    <s v="Secretaría Distrital de Ambiente"/>
    <s v="Un territorio que enfrenta el cambio climático y se ordena alrededor del agua"/>
    <s v="Bogotá Humana ambientalmente saludable"/>
    <s v="Evaluación, control, seguimiento y conservación de la flora, fauna silvestre y arbolado urbano"/>
    <x v="2"/>
    <m/>
    <m/>
    <m/>
    <m/>
    <n v="15926487998.897583"/>
    <n v="11556996185.740019"/>
    <n v="5786802903.2261076"/>
    <n v="6209101560"/>
    <m/>
    <n v="39479388647.863708"/>
  </r>
  <r>
    <s v="Secretaría Distrital de Ambiente"/>
    <s v="Un territorio que enfrenta el cambio climático y se ordena alrededor del agua"/>
    <s v="Recuperación, rehabilitación y restauración de la estructura ecológica principal y de los espacios del agua"/>
    <s v="Control ambiental a los recursos hídrico y del suelo en el Distrito Capital"/>
    <x v="2"/>
    <m/>
    <m/>
    <m/>
    <m/>
    <n v="7448509596.4425964"/>
    <n v="63352529060.44249"/>
    <n v="12799252412.279226"/>
    <n v="12418203120"/>
    <m/>
    <n v="96018494189.164307"/>
  </r>
  <r>
    <s v="Secretaría Distrital de Cultura, Recreación y Deporte"/>
    <s v="Derecho a la ciudad"/>
    <s v="Bogotá espacio de vida"/>
    <s v="Construcción de escenarios y territorios culturales adecuados y próximos para la diversidad y la convivencia"/>
    <x v="0"/>
    <n v="10987226171.60379"/>
    <n v="11937339671.77548"/>
    <n v="6299353241.6742878"/>
    <n v="398239318.32661861"/>
    <m/>
    <m/>
    <m/>
    <m/>
    <m/>
    <n v="29622158403.380177"/>
  </r>
  <r>
    <s v="Secretaría Distrital de Cultura, Recreación y Deporte"/>
    <s v="Eje transversal Gobierno legítimo, fortalecimiento local y eficiencia"/>
    <s v="Modernización institucional"/>
    <s v="Fortalecimiento a la Gestión"/>
    <x v="1"/>
    <m/>
    <m/>
    <m/>
    <m/>
    <m/>
    <m/>
    <m/>
    <m/>
    <n v="840624000"/>
    <n v="840624000"/>
  </r>
  <r>
    <s v="Secretaría Distrital de Desarrollo Económico"/>
    <s v="Gestión pública efectiva y transparente"/>
    <s v="Desarrollo institucional integral"/>
    <s v="Fortalecimiento institucional"/>
    <x v="1"/>
    <n v="3992642643.8382907"/>
    <n v="5811254367.6885014"/>
    <n v="5982252070.4721823"/>
    <n v="5802664273.7546062"/>
    <m/>
    <m/>
    <m/>
    <m/>
    <m/>
    <n v="21588813355.753578"/>
  </r>
  <r>
    <s v="Secretaría Distrital de Desarrollo Económico"/>
    <s v="Una Bogotá que defiende y fortalece lo público"/>
    <s v="Fortalecimiento de la función administrativa y desarrollo institucional"/>
    <s v="Fortalecimiento institucional"/>
    <x v="1"/>
    <m/>
    <m/>
    <m/>
    <m/>
    <n v="2488892231.0064287"/>
    <n v="4192124777.8503618"/>
    <n v="4705607504.5144215"/>
    <n v="2999406889.0332203"/>
    <m/>
    <n v="14386031402.404432"/>
  </r>
  <r>
    <s v="Secretaría Distrital de Gobierno"/>
    <s v="Descentralización"/>
    <s v="Gestión distrital con enfoque territorial"/>
    <s v="Articulación distrital y fortalecimiento local de la convivencia y la seguridad ciudadana"/>
    <x v="4"/>
    <n v="1353395517.9847858"/>
    <n v="1311795568.3269758"/>
    <n v="961154078.23177242"/>
    <n v="938303159.16031957"/>
    <m/>
    <m/>
    <m/>
    <m/>
    <m/>
    <n v="4564648323.7038536"/>
  </r>
  <r>
    <s v="Secretaría Distrital de Gobierno"/>
    <s v="Eje transversal Gobierno legítimo, fortalecimiento local y eficiencia"/>
    <s v="Gobernanza e influencia local, regional e internacional"/>
    <s v="Fortalecimiento de la capacidad institucional de las Alcaldías Locales"/>
    <x v="1"/>
    <m/>
    <m/>
    <m/>
    <m/>
    <m/>
    <m/>
    <m/>
    <m/>
    <n v="17545000000"/>
    <n v="17545000000"/>
  </r>
  <r>
    <s v="Secretaría Distrital de Gobierno"/>
    <s v="Eje transversal Gobierno legítimo, fortalecimiento local y eficiencia"/>
    <s v="Transparencia, gestión pública y servicio a la ciudadanía"/>
    <s v="Fortalecimiento de la capacidad institucional"/>
    <x v="1"/>
    <m/>
    <m/>
    <m/>
    <m/>
    <m/>
    <m/>
    <m/>
    <m/>
    <n v="5250109000"/>
    <n v="5250109000"/>
  </r>
  <r>
    <s v="Secretaría Distrital de Movilidad"/>
    <s v="Eje transversal Gobierno legítimo, fortalecimiento local y eficiencia"/>
    <s v="Modernización institucional"/>
    <s v="Fortalecimiento institucional"/>
    <x v="1"/>
    <m/>
    <m/>
    <m/>
    <m/>
    <m/>
    <m/>
    <m/>
    <m/>
    <n v="31590000000"/>
    <n v="31590000000"/>
  </r>
  <r>
    <s v="Secretaría Distrital de Movilidad"/>
    <s v="Gestión pública efectiva y transparente"/>
    <s v="Desarrollo institucional integral"/>
    <s v="Fortalecimiento institucional"/>
    <x v="1"/>
    <n v="18968119690.824509"/>
    <n v="19215568464.546196"/>
    <n v="15440238371.381031"/>
    <n v="16131895586.368111"/>
    <m/>
    <m/>
    <m/>
    <m/>
    <m/>
    <n v="69755822113.119843"/>
  </r>
  <r>
    <s v="Secretaría Distrital de Movilidad"/>
    <s v="Una Bogotá que defiende y fortalece lo público"/>
    <s v="Fortalecimiento de la función administrativa y desarrollo institucional"/>
    <s v="Fortalecimiento institucional"/>
    <x v="1"/>
    <m/>
    <m/>
    <m/>
    <m/>
    <n v="18437075376.635895"/>
    <n v="27540244142.862072"/>
    <n v="70083022273.506516"/>
    <n v="16932219954.120001"/>
    <m/>
    <n v="132992561747.12448"/>
  </r>
  <r>
    <s v="Secretaría Distrital de Planeación"/>
    <s v="Derecho a la ciudad"/>
    <s v="Armonizar para ordenar"/>
    <s v="Articulación, seguimiento, instrumentación a las políticas y proyectos relacionados con la planeación y gestión territorial"/>
    <x v="4"/>
    <m/>
    <n v="15201750814.330566"/>
    <n v="6749269465.6945801"/>
    <n v="9602792068.353899"/>
    <m/>
    <m/>
    <m/>
    <m/>
    <m/>
    <n v="31553812348.379044"/>
  </r>
  <r>
    <s v="Secretaría Distrital de Planeación"/>
    <s v="Derecho a la ciudad"/>
    <s v="Armonizar para ordenar"/>
    <s v="Formulación y seguimiento a los instrumentos de planeamiento y gestión territorial para el suelo urbano y de expansión"/>
    <x v="4"/>
    <n v="6981111828.7794809"/>
    <m/>
    <m/>
    <m/>
    <m/>
    <m/>
    <m/>
    <m/>
    <m/>
    <n v="6981111828.7794809"/>
  </r>
  <r>
    <s v="Secretaría Distrital de Planeación"/>
    <s v="Derecho a la ciudad"/>
    <s v="Mejoremos el barrio"/>
    <s v="Ordenamiento y articulación de las áreas de origen informal, en el marco del modelo de ciudad"/>
    <x v="4"/>
    <n v="756548094.55349517"/>
    <m/>
    <m/>
    <m/>
    <m/>
    <m/>
    <m/>
    <m/>
    <m/>
    <n v="756548094.55349517"/>
  </r>
  <r>
    <s v="Secretaría Distrital de Planeación"/>
    <s v="Eje transversal Nuevo ordenamiento territorial"/>
    <s v="Proyectos urbanos integrales con visión de ciudad"/>
    <s v="Gestión del Modelo de Ordenamiento Territorial"/>
    <x v="4"/>
    <m/>
    <m/>
    <m/>
    <m/>
    <m/>
    <m/>
    <m/>
    <m/>
    <n v="7106000000"/>
    <n v="7106000000"/>
  </r>
  <r>
    <s v="Secretaría Distrital de Planeación"/>
    <s v="Gestión pública efectiva y transparente"/>
    <s v="Desarrollo institucional integral"/>
    <s v="Calidad y fortalecimiento institucional"/>
    <x v="1"/>
    <n v="3414530274.5624633"/>
    <n v="7182963575.0076761"/>
    <n v="9135390110.6673794"/>
    <n v="6138526185.7477846"/>
    <m/>
    <m/>
    <m/>
    <m/>
    <m/>
    <n v="25871410145.985302"/>
  </r>
  <r>
    <s v="Secretaría Distrital de Planeación"/>
    <s v="Un territorio que enfrenta el cambio climático y se ordena alrededor del agua"/>
    <s v="Estrategia territorial regional frente al cambio climático"/>
    <s v="Planificación urbanística e instrumentos de gestión territorial para contribuir en la adaptación al cambio climático en Bogotá D.C."/>
    <x v="4"/>
    <m/>
    <m/>
    <m/>
    <m/>
    <n v="2515818290.4126258"/>
    <n v="1237783106.3048468"/>
    <n v="5059075231.0163193"/>
    <n v="729663604.67366004"/>
    <m/>
    <n v="9542340232.4074516"/>
  </r>
  <r>
    <s v="Secretaría Distrital de Planeación"/>
    <s v="Una Bogotá que defiende y fortalece lo público"/>
    <s v="Fortalecimiento de la función administrativa y desarrollo institucional"/>
    <s v="Calidad y fortalecimiento institucional"/>
    <x v="1"/>
    <m/>
    <m/>
    <m/>
    <m/>
    <n v="3155019105.4850345"/>
    <n v="3410226941.0916767"/>
    <n v="1582397314.3088031"/>
    <n v="1790356145.36638"/>
    <m/>
    <n v="9937999506.2518959"/>
  </r>
  <r>
    <s v="Secretaría Distrital de Planeación"/>
    <s v="Una ciudad que supera la segregación y la discriminación: el ser humano en el centro de las preocupaciones del desarrollo"/>
    <s v="Revitalización del centro ampliado"/>
    <s v="Formulación de las intervenciones urbanas para la organización sostenible del territorio"/>
    <x v="4"/>
    <m/>
    <m/>
    <m/>
    <m/>
    <n v="59345848.81718491"/>
    <n v="212551257.87399471"/>
    <n v="328298197.98937821"/>
    <n v="310455078"/>
    <m/>
    <n v="910650382.68055785"/>
  </r>
  <r>
    <s v="Secretaría Distrital del Hábitat"/>
    <s v="Derecho a la ciudad"/>
    <s v="Alianzas por el hábitat"/>
    <s v="Instrumentos de financiación para adquisición, construcción y mejoramiento de vivienda"/>
    <x v="4"/>
    <n v="126319192325.43826"/>
    <n v="63733792327.274773"/>
    <n v="32548730376.849834"/>
    <n v="45433132810.310654"/>
    <m/>
    <m/>
    <m/>
    <m/>
    <m/>
    <n v="268034847839.87354"/>
  </r>
  <r>
    <s v="Secretaría Distrital del Hábitat"/>
    <s v="Eje transversal Gobierno legítimo, fortalecimiento local y eficiencia"/>
    <s v="Modernización institucional"/>
    <s v="Fortalecimiento institucional"/>
    <x v="1"/>
    <m/>
    <m/>
    <m/>
    <m/>
    <m/>
    <m/>
    <m/>
    <m/>
    <n v="6015000000"/>
    <n v="6015000000"/>
  </r>
  <r>
    <s v="Secretaría Distrital del Hábitat"/>
    <s v="Eje transversal Nuevo ordenamiento territorial"/>
    <s v="Financiación para el Desarrollo Territorial"/>
    <s v="Estructuración de instrumentos de financiación para el desarrollo territorial"/>
    <x v="4"/>
    <m/>
    <m/>
    <m/>
    <m/>
    <m/>
    <m/>
    <m/>
    <m/>
    <n v="34896964000"/>
    <n v="34896964000"/>
  </r>
  <r>
    <s v="Secretaría Distrital del Hábitat"/>
    <s v="Gestión pública efectiva y transparente"/>
    <s v="Desarrollo institucional integral"/>
    <s v="Fortalecimiento institucional"/>
    <x v="1"/>
    <n v="4168979252.6675639"/>
    <n v="4524856473.3599043"/>
    <n v="3779864880.2883177"/>
    <n v="4808803690.6966381"/>
    <m/>
    <m/>
    <m/>
    <m/>
    <m/>
    <n v="17282504297.012421"/>
  </r>
  <r>
    <s v="Secretaría Distrital del Hábitat"/>
    <s v="Pilar Democracia urbana"/>
    <s v="Intervenciones integrales del hábitat"/>
    <s v="Intervenciones integrales de mejoramiento"/>
    <x v="0"/>
    <m/>
    <m/>
    <m/>
    <m/>
    <m/>
    <m/>
    <m/>
    <m/>
    <n v="63059000000"/>
    <n v="63059000000"/>
  </r>
  <r>
    <s v="Secretaría Distrital del Hábitat"/>
    <s v="Una ciudad que supera la segregación y la discriminación: el ser humano en el centro de las preocupaciones del desarrollo"/>
    <s v="Vivienda y hábitat humanos"/>
    <s v="Mejoramiento integral de barrios de origen informal"/>
    <x v="0"/>
    <m/>
    <m/>
    <m/>
    <m/>
    <n v="67234193510.86734"/>
    <n v="10640834786.981199"/>
    <n v="52506153429.965881"/>
    <n v="23043989707.765961"/>
    <m/>
    <n v="153425171435.58038"/>
  </r>
  <r>
    <s v="Unidad Administrativa Especial de Catastro Distrital"/>
    <s v="Eje transversal Gobierno legítimo, fortalecimiento local y eficiencia"/>
    <s v="Transparencia, gestión pública y servicio a la ciudadanía"/>
    <s v="Afianzar una gestión pública efectiva"/>
    <x v="4"/>
    <m/>
    <m/>
    <m/>
    <m/>
    <m/>
    <m/>
    <m/>
    <m/>
    <n v="1863094000"/>
    <n v="1863094000"/>
  </r>
  <r>
    <s v="Unidad Administrativa Especial de Rehabilitación y Mantenimiento Vial"/>
    <s v="Derecho a la ciudad"/>
    <s v="Bogotá responsable ante el riesgo y las emergencias"/>
    <s v="Mitigación de riesgos en zonas  alto impacto"/>
    <x v="5"/>
    <m/>
    <m/>
    <m/>
    <n v="61730470997.389442"/>
    <m/>
    <m/>
    <m/>
    <m/>
    <m/>
    <n v="61730470997.389442"/>
  </r>
  <r>
    <s v="Unidad Administrativa Especial de Rehabilitación y Mantenimiento Vial"/>
    <s v="Derecho a la ciudad"/>
    <s v="Mejoremos el barrio"/>
    <s v="Recuperación, rehabilitación y mantenimiento de la malla vial"/>
    <x v="0"/>
    <n v="197456267390.48627"/>
    <n v="217373263542.06052"/>
    <n v="155491965682.36371"/>
    <n v="118564929198.48538"/>
    <m/>
    <m/>
    <m/>
    <m/>
    <m/>
    <n v="688886425813.39575"/>
  </r>
  <r>
    <s v="Unidad Administrativa Especial de Rehabilitación y Mantenimiento Vial"/>
    <s v="Gestión pública efectiva y transparente"/>
    <s v="Desarrollo institucional integral"/>
    <s v="Fortalecimiento y desarrollo institucional"/>
    <x v="1"/>
    <n v="676697758.9923929"/>
    <n v="1902103574.0741143"/>
    <n v="3161691046.8150406"/>
    <n v="1851914129.9216831"/>
    <m/>
    <m/>
    <m/>
    <m/>
    <m/>
    <n v="7592406509.8032312"/>
  </r>
  <r>
    <s v="Unidad Administrativa Especial de Rehabilitación y Mantenimiento Vial"/>
    <s v="Pilar Democracia urbana"/>
    <s v="Mejor movilidad para todos"/>
    <s v="Recuperación, rehabilitación y mantenimiento de la malla vial"/>
    <x v="0"/>
    <m/>
    <m/>
    <m/>
    <m/>
    <m/>
    <m/>
    <m/>
    <m/>
    <n v="79953487000"/>
    <n v="79953487000"/>
  </r>
  <r>
    <s v="Unidad Administrativa Especial de Rehabilitación y Mantenimiento Vial"/>
    <s v="Un territorio que enfrenta el cambio climático y se ordena alrededor del agua"/>
    <s v="Movilidad Humana"/>
    <s v="Recuperación, rehabilitación y mantenimiento de la malla vial"/>
    <x v="0"/>
    <m/>
    <m/>
    <m/>
    <m/>
    <n v="112030428889.58376"/>
    <n v="183998261598.53412"/>
    <n v="139633696981.37268"/>
    <n v="83715597447.198135"/>
    <m/>
    <n v="519377984916.68866"/>
  </r>
  <r>
    <s v="Unidad Administrativa Especial de Rehabilitación y Mantenimiento Vial"/>
    <s v="Una Bogotá que defiende y fortalece lo público"/>
    <s v="Fortalecimiento de la función administrativa y desarrollo institucional"/>
    <s v="Fortalecimiento y desarrollo institucional"/>
    <x v="1"/>
    <m/>
    <m/>
    <m/>
    <m/>
    <n v="1816709657.6689258"/>
    <n v="1752604975.983377"/>
    <n v="1094327326.6312609"/>
    <n v="23246082510.490582"/>
    <m/>
    <n v="27909724470.774147"/>
  </r>
  <r>
    <s v="Unidad Administrativa Especial de Servicios Públicos"/>
    <s v="Derecho a la ciudad"/>
    <s v="Mejoremos el barrio"/>
    <s v="Gestión para el servicio de alumbrado público en Bogotá, D. C."/>
    <x v="4"/>
    <n v="2570891178.4266472"/>
    <n v="3217179943.1174755"/>
    <n v="3475873344.8427262"/>
    <n v="4890192847.4878559"/>
    <m/>
    <m/>
    <m/>
    <m/>
    <m/>
    <n v="14154137313.874704"/>
  </r>
  <r>
    <s v="Unidad Administrativa Especial de Servicios Públicos"/>
    <s v="Derecho a la ciudad"/>
    <s v="Transformación urbana positiva"/>
    <s v="Gestión integral de residuos sólidos para el Distrito Capital y la región"/>
    <x v="4"/>
    <n v="17760609382.514339"/>
    <n v="15324638511.37587"/>
    <n v="16044399590.134825"/>
    <n v="15739036695.893621"/>
    <m/>
    <m/>
    <m/>
    <m/>
    <m/>
    <n v="64868684179.918655"/>
  </r>
  <r>
    <s v="Unidad Administrativa Especial de Servicios Públicos"/>
    <s v="Eje transversal Gobierno legítimo, fortalecimiento local y eficiencia"/>
    <s v="Transparencia, gestión pública y servicio a la ciudadanía"/>
    <s v="Fortalecimiento institucional en la gestión pública"/>
    <x v="1"/>
    <m/>
    <m/>
    <m/>
    <m/>
    <m/>
    <m/>
    <m/>
    <m/>
    <n v="10923894000"/>
    <n v="10923894000"/>
  </r>
  <r>
    <s v="Unidad Administrativa Especial de Servicios Públicos"/>
    <s v="Gestión pública efectiva y transparente"/>
    <s v="Desarrollo institucional integral"/>
    <s v="Gestión institucional"/>
    <x v="1"/>
    <n v="5113011874.9319735"/>
    <n v="4473222887.9949865"/>
    <n v="2723409845.8470278"/>
    <n v="2591099481.8328233"/>
    <m/>
    <m/>
    <m/>
    <m/>
    <m/>
    <n v="14900744090.60681"/>
  </r>
  <r>
    <s v="Unidad Administrativa Especial de Servicios Públicos"/>
    <s v="Una ciudad que supera la segregación y la discriminación: el ser humano en el centro de las preocupaciones del desarrollo"/>
    <s v="Fortalecimiento y mejoramiento de la calidad y cobertura de los servicios públicos"/>
    <s v="Gestión para el servicio de alumbrado público en Bogotá, D. C."/>
    <x v="4"/>
    <m/>
    <m/>
    <m/>
    <m/>
    <n v="2268464792.5425987"/>
    <n v="2339125915.2293878"/>
    <n v="8721351062.3204956"/>
    <n v="3156293293"/>
    <m/>
    <n v="16485235063.09248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4" cacheId="2" applyNumberFormats="0" applyBorderFormats="0" applyFontFormats="0" applyPatternFormats="0" applyAlignmentFormats="0" applyWidthHeightFormats="1" dataCaption="Valores" updatedVersion="4" minRefreshableVersion="3" useAutoFormatting="1" itemPrintTitles="1" createdVersion="6" indent="0" compact="0" compactData="0" multipleFieldFilters="0" chartFormat="11">
  <location ref="B2:K9" firstHeaderRow="0" firstDataRow="1" firstDataCol="1"/>
  <pivotFields count="15"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>
      <items count="7">
        <item x="3"/>
        <item x="2"/>
        <item x="1"/>
        <item x="5"/>
        <item x="0"/>
        <item x="4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3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4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colItems>
  <dataFields count="9">
    <dataField name="'2009'" fld="5" baseField="4" baseItem="0"/>
    <dataField name="Suma de 2010" fld="6" baseField="4" baseItem="2"/>
    <dataField name="Suma de 2011" fld="7" baseField="4" baseItem="2"/>
    <dataField name="Suma de 2012" fld="8" baseField="4" baseItem="2"/>
    <dataField name="Suma de 2013" fld="9" baseField="4" baseItem="2"/>
    <dataField name="Suma de 2014" fld="10" baseField="4" baseItem="2"/>
    <dataField name="Suma de 2015" fld="11" baseField="4" baseItem="2"/>
    <dataField name="Suma de 2016" fld="12" baseField="4" baseItem="2"/>
    <dataField name="Suma de 2017" fld="13" baseField="4" baseItem="2"/>
  </dataFields>
  <formats count="2">
    <format dxfId="10">
      <pivotArea outline="0" collapsedLevelsAreSubtotals="1" fieldPosition="0"/>
    </format>
    <format dxfId="9">
      <pivotArea dataOnly="0"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1" dataCaption="Valores" updatedVersion="4" minRefreshableVersion="3" useAutoFormatting="1" rowGrandTotals="0" colGrandTotals="0" itemPrintTitles="1" createdVersion="5" indent="0" outline="1" outlineData="1" multipleFieldFilters="0" rowHeaderCaption="Años">
  <location ref="A3:B12" firstHeaderRow="1" firstDataRow="1" firstDataCol="1"/>
  <pivotFields count="20">
    <pivotField showAll="0"/>
    <pivotField showAll="0"/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numFmtId="3" showAll="0"/>
    <pivotField numFmtId="3" showAll="0"/>
    <pivotField showAll="0"/>
    <pivotField showAll="0"/>
    <pivotField showAll="0"/>
    <pivotField showAll="0"/>
    <pivotField showAll="0"/>
    <pivotField showAll="0"/>
    <pivotField numFmtId="3" showAll="0"/>
    <pivotField dataField="1" numFmtId="3" showAll="0"/>
  </pivotFields>
  <rowFields count="1">
    <field x="2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Items count="1">
    <i/>
  </colItems>
  <dataFields count="1">
    <dataField name="POAI 2009-2017" fld="19" baseField="2" baseItem="0" numFmtId="170"/>
  </dataFields>
  <formats count="6">
    <format dxfId="5">
      <pivotArea dataOnly="0" labelOnly="1" fieldPosition="0">
        <references count="1">
          <reference field="2" count="0"/>
        </references>
      </pivotArea>
    </format>
    <format dxfId="4">
      <pivotArea dataOnly="0" labelOnly="1" grandCol="1" outline="0" fieldPosition="0"/>
    </format>
    <format dxfId="3">
      <pivotArea dataOnly="0" labelOnly="1" fieldPosition="0">
        <references count="1">
          <reference field="2" count="0"/>
        </references>
      </pivotArea>
    </format>
    <format dxfId="2">
      <pivotArea dataOnly="0" labelOnly="1" grandCol="1" outline="0" fieldPosition="0"/>
    </format>
    <format dxfId="1">
      <pivotArea outline="0" collapsedLevelsAreSubtotals="1" fieldPosition="0"/>
    </format>
    <format dxfId="0">
      <pivotArea field="2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 dinámica3" cacheId="0" dataOnRows="1" applyNumberFormats="0" applyBorderFormats="0" applyFontFormats="0" applyPatternFormats="0" applyAlignmentFormats="0" applyWidthHeightFormats="1" dataCaption="Valores" updatedVersion="4" minRefreshableVersion="3" useAutoFormatting="1" itemPrintTitles="1" createdVersion="6" indent="0" compact="0" compactData="0" multipleFieldFilters="0" chartFormat="11">
  <location ref="C3:D12" firstHeaderRow="1" firstDataRow="1" firstDataCol="1"/>
  <pivotFields count="15"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3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-2"/>
  </rowFields>
  <row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rowItems>
  <colItems count="1">
    <i/>
  </colItems>
  <dataFields count="9">
    <dataField name="Suma de 2009" fld="5" baseField="4" baseItem="2"/>
    <dataField name="Suma de 2010" fld="6" baseField="4" baseItem="2"/>
    <dataField name="Suma de 2011" fld="7" baseField="4" baseItem="2"/>
    <dataField name="Suma de 2012" fld="8" baseField="4" baseItem="2"/>
    <dataField name="Suma de 2013" fld="9" baseField="4" baseItem="2"/>
    <dataField name="Suma de 2014" fld="10" baseField="4" baseItem="2"/>
    <dataField name="Suma de 2015" fld="11" baseField="4" baseItem="2"/>
    <dataField name="Suma de 2016" fld="12" baseField="4" baseItem="2"/>
    <dataField name="Suma de 2017" fld="13" baseField="4" baseItem="2"/>
  </dataFields>
  <formats count="3">
    <format dxfId="8">
      <pivotArea outline="0" collapsedLevelsAreSubtotals="1" fieldPosition="0"/>
    </format>
    <format dxfId="7">
      <pivotArea outline="0" collapsedLevelsAreSubtotals="1" fieldPosition="0"/>
    </format>
    <format dxfId="6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tencionalciudadano@umv.gov.co" TargetMode="External"/><Relationship Id="rId13" Type="http://schemas.openxmlformats.org/officeDocument/2006/relationships/hyperlink" Target="mailto:mpedrozag@acueducto.com.co" TargetMode="External"/><Relationship Id="rId18" Type="http://schemas.openxmlformats.org/officeDocument/2006/relationships/hyperlink" Target="mailto:victor.rodriguez@scrd.gov.co" TargetMode="External"/><Relationship Id="rId3" Type="http://schemas.openxmlformats.org/officeDocument/2006/relationships/hyperlink" Target="mailto:jose.duarte@idt.gov.co" TargetMode="External"/><Relationship Id="rId7" Type="http://schemas.openxmlformats.org/officeDocument/2006/relationships/hyperlink" Target="mailto:lazaro.trujillo@idu.gov.co" TargetMode="External"/><Relationship Id="rId12" Type="http://schemas.openxmlformats.org/officeDocument/2006/relationships/hyperlink" Target="mailto:mpedrozag@acueducto.com.co" TargetMode="External"/><Relationship Id="rId17" Type="http://schemas.openxmlformats.org/officeDocument/2006/relationships/hyperlink" Target="mailto:ivan.casas@gobiernobogota.gov.co" TargetMode="External"/><Relationship Id="rId2" Type="http://schemas.openxmlformats.org/officeDocument/2006/relationships/hyperlink" Target="mailto:jose.duarte@idt.gov.co" TargetMode="External"/><Relationship Id="rId16" Type="http://schemas.openxmlformats.org/officeDocument/2006/relationships/hyperlink" Target="mailto:ahernandez@participacionbogota.gov.co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mocampo@sdp.gov.co" TargetMode="External"/><Relationship Id="rId6" Type="http://schemas.openxmlformats.org/officeDocument/2006/relationships/hyperlink" Target="mailto:jose.duarte@idt.gov.co" TargetMode="External"/><Relationship Id="rId11" Type="http://schemas.openxmlformats.org/officeDocument/2006/relationships/hyperlink" Target="mailto:gavila@dadep.gov.co" TargetMode="External"/><Relationship Id="rId5" Type="http://schemas.openxmlformats.org/officeDocument/2006/relationships/hyperlink" Target="mailto:jose.duarte@idt.gov.co" TargetMode="External"/><Relationship Id="rId15" Type="http://schemas.openxmlformats.org/officeDocument/2006/relationships/hyperlink" Target="mailto:mocampov@sdp.gov.co_" TargetMode="External"/><Relationship Id="rId10" Type="http://schemas.openxmlformats.org/officeDocument/2006/relationships/hyperlink" Target="mailto:gavila@dadep.gov.co" TargetMode="External"/><Relationship Id="rId19" Type="http://schemas.openxmlformats.org/officeDocument/2006/relationships/hyperlink" Target="mailto:gavila@dadep.gov.co" TargetMode="External"/><Relationship Id="rId4" Type="http://schemas.openxmlformats.org/officeDocument/2006/relationships/hyperlink" Target="mailto:jose.duarte@idt.gov.co" TargetMode="External"/><Relationship Id="rId9" Type="http://schemas.openxmlformats.org/officeDocument/2006/relationships/hyperlink" Target="mailto:gavila@dadep.gov.co" TargetMode="External"/><Relationship Id="rId14" Type="http://schemas.openxmlformats.org/officeDocument/2006/relationships/hyperlink" Target="mailto:armando.ojeda@habitatbogota.gov.co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Relationship Id="rId5" Type="http://schemas.openxmlformats.org/officeDocument/2006/relationships/comments" Target="../comments5.xml"/><Relationship Id="rId4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mailto:gavila@dadep.gov.co" TargetMode="External"/><Relationship Id="rId13" Type="http://schemas.openxmlformats.org/officeDocument/2006/relationships/hyperlink" Target="mailto:atencionalciudadano@umv.gov.co" TargetMode="External"/><Relationship Id="rId18" Type="http://schemas.openxmlformats.org/officeDocument/2006/relationships/hyperlink" Target="mailto:victor.rodriguez@scrd.gov.co" TargetMode="External"/><Relationship Id="rId3" Type="http://schemas.openxmlformats.org/officeDocument/2006/relationships/hyperlink" Target="mailto:jose.duarte@idt.gov.co" TargetMode="External"/><Relationship Id="rId21" Type="http://schemas.openxmlformats.org/officeDocument/2006/relationships/vmlDrawing" Target="../drawings/vmlDrawing8.vml"/><Relationship Id="rId7" Type="http://schemas.openxmlformats.org/officeDocument/2006/relationships/hyperlink" Target="mailto:atencionalciudadano@umv.gov.co" TargetMode="External"/><Relationship Id="rId12" Type="http://schemas.openxmlformats.org/officeDocument/2006/relationships/hyperlink" Target="mailto:atencionalciudadano@umv.gov.co" TargetMode="External"/><Relationship Id="rId17" Type="http://schemas.openxmlformats.org/officeDocument/2006/relationships/hyperlink" Target="mailto:ivan.casas@gobiernobogota.gov.co" TargetMode="External"/><Relationship Id="rId2" Type="http://schemas.openxmlformats.org/officeDocument/2006/relationships/hyperlink" Target="mailto:jose.duarte@idt.gov.co" TargetMode="External"/><Relationship Id="rId16" Type="http://schemas.openxmlformats.org/officeDocument/2006/relationships/hyperlink" Target="mailto:ahernandez@participacionbogota.gov.co" TargetMode="External"/><Relationship Id="rId20" Type="http://schemas.openxmlformats.org/officeDocument/2006/relationships/printerSettings" Target="../printerSettings/printerSettings6.bin"/><Relationship Id="rId1" Type="http://schemas.openxmlformats.org/officeDocument/2006/relationships/hyperlink" Target="mailto:jose.duarte@idt.gov.co" TargetMode="External"/><Relationship Id="rId6" Type="http://schemas.openxmlformats.org/officeDocument/2006/relationships/hyperlink" Target="mailto:lazaro.trujillo@idu.gov.co" TargetMode="External"/><Relationship Id="rId11" Type="http://schemas.openxmlformats.org/officeDocument/2006/relationships/hyperlink" Target="mailto:atencionalciudadano@umv.gov.co" TargetMode="External"/><Relationship Id="rId5" Type="http://schemas.openxmlformats.org/officeDocument/2006/relationships/hyperlink" Target="mailto:jose.duarte@idt.gov.co" TargetMode="External"/><Relationship Id="rId15" Type="http://schemas.openxmlformats.org/officeDocument/2006/relationships/hyperlink" Target="mailto:mocampov@sdp.gov.co_" TargetMode="External"/><Relationship Id="rId10" Type="http://schemas.openxmlformats.org/officeDocument/2006/relationships/hyperlink" Target="mailto:atencionalciudadano@umv.gov.co" TargetMode="External"/><Relationship Id="rId19" Type="http://schemas.openxmlformats.org/officeDocument/2006/relationships/hyperlink" Target="mailto:gavila@dadep.gov.co" TargetMode="External"/><Relationship Id="rId4" Type="http://schemas.openxmlformats.org/officeDocument/2006/relationships/hyperlink" Target="mailto:jose.duarte@idt.gov.co" TargetMode="External"/><Relationship Id="rId9" Type="http://schemas.openxmlformats.org/officeDocument/2006/relationships/hyperlink" Target="mailto:mpedrozag@acueducto.com.co" TargetMode="External"/><Relationship Id="rId14" Type="http://schemas.openxmlformats.org/officeDocument/2006/relationships/hyperlink" Target="mailto:armando.ojeda@habitatbogota.gov.co" TargetMode="External"/><Relationship Id="rId22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P128"/>
  <sheetViews>
    <sheetView topLeftCell="EH1" zoomScale="60" zoomScaleNormal="60" zoomScalePageLayoutView="60" workbookViewId="0">
      <pane ySplit="24" topLeftCell="A25" activePane="bottomLeft" state="frozen"/>
      <selection pane="bottomLeft" activeCell="EF28" sqref="EF28"/>
    </sheetView>
  </sheetViews>
  <sheetFormatPr baseColWidth="10" defaultColWidth="11.42578125" defaultRowHeight="14.25"/>
  <cols>
    <col min="1" max="1" width="4.140625" style="57" customWidth="1"/>
    <col min="2" max="2" width="34.42578125" style="57" customWidth="1"/>
    <col min="3" max="3" width="28.7109375" style="57" customWidth="1"/>
    <col min="4" max="4" width="32.140625" style="57" customWidth="1"/>
    <col min="5" max="5" width="20.85546875" style="57" customWidth="1"/>
    <col min="6" max="6" width="26.85546875" style="58" customWidth="1"/>
    <col min="7" max="7" width="44.42578125" style="57" customWidth="1"/>
    <col min="8" max="8" width="19.85546875" style="57" customWidth="1"/>
    <col min="9" max="9" width="18.42578125" style="57" customWidth="1"/>
    <col min="10" max="11" width="15.42578125" style="57" customWidth="1"/>
    <col min="12" max="12" width="15.42578125" style="59" customWidth="1"/>
    <col min="13" max="13" width="15.42578125" style="57" customWidth="1"/>
    <col min="14" max="14" width="19.42578125" style="57" customWidth="1"/>
    <col min="15" max="15" width="12.42578125" style="57" customWidth="1"/>
    <col min="16" max="16" width="15.42578125" style="57" customWidth="1"/>
    <col min="17" max="35" width="16" style="57" customWidth="1"/>
    <col min="36" max="36" width="16" style="60" customWidth="1"/>
    <col min="37" max="37" width="44.85546875" style="57" customWidth="1"/>
    <col min="38" max="38" width="21.140625" style="57" customWidth="1"/>
    <col min="39" max="39" width="36.42578125" style="58" customWidth="1"/>
    <col min="40" max="40" width="50.42578125" style="61" customWidth="1"/>
    <col min="41" max="41" width="18.42578125" style="57" customWidth="1"/>
    <col min="42" max="42" width="19.140625" style="57" customWidth="1"/>
    <col min="43" max="43" width="15.42578125" style="57" customWidth="1"/>
    <col min="44" max="45" width="15.42578125" style="62" customWidth="1"/>
    <col min="46" max="46" width="21.42578125" style="57" customWidth="1"/>
    <col min="47" max="47" width="17.85546875" style="57" customWidth="1"/>
    <col min="48" max="48" width="11.42578125" style="57" customWidth="1"/>
    <col min="49" max="68" width="18.42578125" style="57" customWidth="1"/>
    <col min="69" max="69" width="18.42578125" style="59" customWidth="1"/>
    <col min="70" max="132" width="27.85546875" style="57" hidden="1" customWidth="1"/>
    <col min="133" max="133" width="55.7109375" style="63" hidden="1" customWidth="1"/>
    <col min="134" max="134" width="20.140625" style="64" customWidth="1"/>
    <col min="135" max="135" width="42.85546875" style="64" customWidth="1"/>
    <col min="136" max="136" width="44.85546875" style="64" customWidth="1"/>
    <col min="137" max="137" width="34" style="64" customWidth="1"/>
    <col min="138" max="138" width="22" style="64" customWidth="1"/>
    <col min="139" max="139" width="40.42578125" style="64" customWidth="1"/>
    <col min="140" max="140" width="25.85546875" style="64" customWidth="1"/>
    <col min="141" max="141" width="42.85546875" style="64" customWidth="1"/>
    <col min="142" max="142" width="36.28515625" style="64" customWidth="1"/>
    <col min="143" max="143" width="30.140625" style="64" customWidth="1"/>
    <col min="144" max="144" width="20" style="64" customWidth="1"/>
    <col min="145" max="145" width="42.28515625" style="65" customWidth="1"/>
    <col min="146" max="16384" width="11.42578125" style="57"/>
  </cols>
  <sheetData>
    <row r="1" spans="1:46" hidden="1"/>
    <row r="2" spans="1:46" ht="15" hidden="1">
      <c r="A2" s="66"/>
      <c r="B2" s="949" t="s">
        <v>743</v>
      </c>
      <c r="C2" s="949"/>
      <c r="D2" s="949"/>
      <c r="E2" s="949"/>
      <c r="F2" s="949"/>
      <c r="G2" s="949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67"/>
      <c r="AT2" s="66"/>
    </row>
    <row r="3" spans="1:46" s="49" customFormat="1" ht="15" hidden="1">
      <c r="A3" s="48"/>
      <c r="B3" s="949" t="s">
        <v>744</v>
      </c>
      <c r="C3" s="949"/>
      <c r="D3" s="949"/>
      <c r="E3" s="949"/>
      <c r="F3" s="949"/>
      <c r="G3" s="949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8"/>
      <c r="AT3" s="48"/>
    </row>
    <row r="4" spans="1:46" s="49" customFormat="1" ht="15" hidden="1">
      <c r="A4" s="48"/>
      <c r="B4" s="50" t="s">
        <v>745</v>
      </c>
      <c r="C4" s="51"/>
      <c r="D4" s="51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48"/>
      <c r="AT4" s="48"/>
    </row>
    <row r="5" spans="1:46" s="49" customFormat="1" ht="15" hidden="1">
      <c r="A5" s="48"/>
      <c r="B5" s="50" t="s">
        <v>746</v>
      </c>
      <c r="C5" s="51"/>
      <c r="D5" s="51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48"/>
      <c r="AT5" s="48"/>
    </row>
    <row r="6" spans="1:46" s="49" customFormat="1" ht="15" hidden="1">
      <c r="A6" s="48"/>
      <c r="B6" s="50" t="s">
        <v>747</v>
      </c>
      <c r="C6" s="51"/>
      <c r="D6" s="51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48"/>
      <c r="AT6" s="48"/>
    </row>
    <row r="7" spans="1:46" s="49" customFormat="1" ht="15" hidden="1">
      <c r="A7" s="48"/>
      <c r="B7" s="76" t="s">
        <v>748</v>
      </c>
      <c r="C7" s="954" t="s">
        <v>749</v>
      </c>
      <c r="D7" s="954"/>
      <c r="E7" s="954"/>
      <c r="F7" s="954"/>
      <c r="G7" s="75" t="s">
        <v>750</v>
      </c>
      <c r="H7" s="947" t="s">
        <v>162</v>
      </c>
      <c r="I7" s="947"/>
      <c r="J7" s="947"/>
      <c r="K7" s="947"/>
      <c r="L7" s="947"/>
      <c r="M7" s="948"/>
      <c r="N7" s="54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48"/>
      <c r="AT7" s="48"/>
    </row>
    <row r="8" spans="1:46" s="49" customFormat="1" ht="15" hidden="1">
      <c r="A8" s="48"/>
      <c r="B8" s="950" t="s">
        <v>751</v>
      </c>
      <c r="C8" s="952" t="s">
        <v>749</v>
      </c>
      <c r="D8" s="952"/>
      <c r="E8" s="952"/>
      <c r="F8" s="952"/>
      <c r="G8" s="73" t="s">
        <v>752</v>
      </c>
      <c r="H8" s="960" t="s">
        <v>753</v>
      </c>
      <c r="I8" s="960"/>
      <c r="J8" s="960"/>
      <c r="K8" s="960"/>
      <c r="L8" s="960"/>
      <c r="M8" s="961"/>
      <c r="N8" s="54"/>
      <c r="O8" s="55"/>
      <c r="P8" s="55"/>
      <c r="Q8" s="56"/>
      <c r="R8" s="56"/>
      <c r="S8" s="56"/>
      <c r="T8" s="56"/>
      <c r="U8" s="55"/>
      <c r="V8" s="56"/>
      <c r="W8" s="56"/>
      <c r="X8" s="56"/>
      <c r="Y8" s="56"/>
      <c r="Z8" s="56"/>
      <c r="AA8" s="56"/>
      <c r="AB8" s="55"/>
      <c r="AC8" s="55"/>
      <c r="AD8" s="56"/>
      <c r="AE8" s="56"/>
      <c r="AF8" s="56"/>
      <c r="AG8" s="56"/>
      <c r="AH8" s="56"/>
      <c r="AI8" s="55"/>
      <c r="AJ8" s="56"/>
      <c r="AK8" s="53"/>
      <c r="AL8" s="53"/>
      <c r="AM8" s="53"/>
      <c r="AN8" s="53"/>
      <c r="AO8" s="53"/>
      <c r="AP8" s="53"/>
      <c r="AQ8" s="53"/>
      <c r="AR8" s="53"/>
      <c r="AS8" s="48"/>
      <c r="AT8" s="48"/>
    </row>
    <row r="9" spans="1:46" s="49" customFormat="1" ht="15" hidden="1">
      <c r="A9" s="48"/>
      <c r="B9" s="951"/>
      <c r="C9" s="953"/>
      <c r="D9" s="953"/>
      <c r="E9" s="953"/>
      <c r="F9" s="953"/>
      <c r="G9" s="74" t="s">
        <v>754</v>
      </c>
      <c r="H9" s="945" t="s">
        <v>755</v>
      </c>
      <c r="I9" s="945"/>
      <c r="J9" s="945"/>
      <c r="K9" s="945"/>
      <c r="L9" s="945"/>
      <c r="M9" s="946"/>
      <c r="N9" s="54"/>
      <c r="O9" s="55"/>
      <c r="P9" s="55"/>
      <c r="Q9" s="56"/>
      <c r="R9" s="56"/>
      <c r="S9" s="56"/>
      <c r="T9" s="56"/>
      <c r="U9" s="55"/>
      <c r="V9" s="56"/>
      <c r="W9" s="56"/>
      <c r="X9" s="56"/>
      <c r="Y9" s="56"/>
      <c r="Z9" s="56"/>
      <c r="AA9" s="56"/>
      <c r="AB9" s="55"/>
      <c r="AC9" s="55"/>
      <c r="AD9" s="56"/>
      <c r="AE9" s="56"/>
      <c r="AF9" s="56"/>
      <c r="AG9" s="56"/>
      <c r="AH9" s="56"/>
      <c r="AI9" s="55"/>
      <c r="AJ9" s="56"/>
      <c r="AK9" s="53"/>
      <c r="AL9" s="53"/>
      <c r="AM9" s="53"/>
      <c r="AN9" s="53"/>
      <c r="AO9" s="53"/>
      <c r="AP9" s="53"/>
      <c r="AQ9" s="53"/>
      <c r="AR9" s="53"/>
      <c r="AS9" s="48"/>
      <c r="AT9" s="48"/>
    </row>
    <row r="10" spans="1:46" s="49" customFormat="1" ht="15" hidden="1">
      <c r="A10" s="48"/>
      <c r="B10" s="77" t="s">
        <v>756</v>
      </c>
      <c r="C10" s="954" t="s">
        <v>757</v>
      </c>
      <c r="D10" s="954"/>
      <c r="E10" s="954"/>
      <c r="F10" s="954"/>
      <c r="G10" s="75" t="s">
        <v>758</v>
      </c>
      <c r="H10" s="947" t="s">
        <v>759</v>
      </c>
      <c r="I10" s="947"/>
      <c r="J10" s="947"/>
      <c r="K10" s="947"/>
      <c r="L10" s="947"/>
      <c r="M10" s="948"/>
      <c r="N10" s="54"/>
      <c r="O10" s="55"/>
      <c r="P10" s="55"/>
      <c r="Q10" s="56"/>
      <c r="R10" s="56"/>
      <c r="S10" s="56"/>
      <c r="T10" s="56"/>
      <c r="U10" s="55"/>
      <c r="V10" s="56"/>
      <c r="W10" s="56"/>
      <c r="X10" s="56"/>
      <c r="Y10" s="56"/>
      <c r="Z10" s="56"/>
      <c r="AA10" s="56"/>
      <c r="AB10" s="55"/>
      <c r="AC10" s="55"/>
      <c r="AD10" s="56"/>
      <c r="AE10" s="56"/>
      <c r="AF10" s="56"/>
      <c r="AG10" s="56"/>
      <c r="AH10" s="56"/>
      <c r="AI10" s="55"/>
      <c r="AJ10" s="56"/>
      <c r="AK10" s="53"/>
      <c r="AL10" s="53"/>
      <c r="AM10" s="53"/>
      <c r="AN10" s="53"/>
      <c r="AO10" s="53"/>
      <c r="AP10" s="53"/>
      <c r="AQ10" s="53"/>
      <c r="AR10" s="53"/>
      <c r="AS10" s="48"/>
      <c r="AT10" s="48"/>
    </row>
    <row r="11" spans="1:46" s="49" customFormat="1" ht="15" hidden="1">
      <c r="A11" s="48"/>
      <c r="B11" s="77" t="s">
        <v>760</v>
      </c>
      <c r="C11" s="954" t="s">
        <v>761</v>
      </c>
      <c r="D11" s="954"/>
      <c r="E11" s="954"/>
      <c r="F11" s="954"/>
      <c r="G11" s="75" t="s">
        <v>762</v>
      </c>
      <c r="H11" s="947" t="s">
        <v>763</v>
      </c>
      <c r="I11" s="947"/>
      <c r="J11" s="947"/>
      <c r="K11" s="947"/>
      <c r="L11" s="947"/>
      <c r="M11" s="948"/>
      <c r="N11" s="54"/>
      <c r="O11" s="55"/>
      <c r="P11" s="55"/>
      <c r="Q11" s="56"/>
      <c r="R11" s="56"/>
      <c r="S11" s="56"/>
      <c r="T11" s="56"/>
      <c r="U11" s="55"/>
      <c r="V11" s="56"/>
      <c r="W11" s="56"/>
      <c r="X11" s="56"/>
      <c r="Y11" s="56"/>
      <c r="Z11" s="56"/>
      <c r="AA11" s="56"/>
      <c r="AB11" s="55"/>
      <c r="AC11" s="55"/>
      <c r="AD11" s="56"/>
      <c r="AE11" s="56"/>
      <c r="AF11" s="56"/>
      <c r="AG11" s="56"/>
      <c r="AH11" s="56"/>
      <c r="AI11" s="55"/>
      <c r="AJ11" s="56"/>
      <c r="AK11" s="53"/>
      <c r="AL11" s="53"/>
      <c r="AM11" s="53"/>
      <c r="AN11" s="53"/>
      <c r="AO11" s="53"/>
      <c r="AP11" s="53"/>
      <c r="AQ11" s="53"/>
      <c r="AR11" s="53"/>
      <c r="AS11" s="48"/>
      <c r="AT11" s="48"/>
    </row>
    <row r="12" spans="1:46" s="49" customFormat="1" ht="15" hidden="1">
      <c r="A12" s="48"/>
      <c r="B12" s="77" t="s">
        <v>764</v>
      </c>
      <c r="C12" s="954" t="s">
        <v>765</v>
      </c>
      <c r="D12" s="954"/>
      <c r="E12" s="954"/>
      <c r="F12" s="954"/>
      <c r="G12" s="75" t="s">
        <v>766</v>
      </c>
      <c r="H12" s="947" t="s">
        <v>767</v>
      </c>
      <c r="I12" s="947"/>
      <c r="J12" s="947"/>
      <c r="K12" s="947"/>
      <c r="L12" s="947"/>
      <c r="M12" s="948"/>
      <c r="N12" s="54"/>
      <c r="O12" s="55"/>
      <c r="P12" s="55"/>
      <c r="Q12" s="56"/>
      <c r="R12" s="56"/>
      <c r="S12" s="56"/>
      <c r="T12" s="56"/>
      <c r="U12" s="55"/>
      <c r="V12" s="56"/>
      <c r="W12" s="56"/>
      <c r="X12" s="56"/>
      <c r="Y12" s="56"/>
      <c r="Z12" s="56"/>
      <c r="AA12" s="56"/>
      <c r="AB12" s="55"/>
      <c r="AC12" s="55"/>
      <c r="AD12" s="56"/>
      <c r="AE12" s="56"/>
      <c r="AF12" s="56"/>
      <c r="AG12" s="56"/>
      <c r="AH12" s="56"/>
      <c r="AI12" s="55"/>
      <c r="AJ12" s="56"/>
      <c r="AK12" s="53"/>
      <c r="AL12" s="53"/>
      <c r="AM12" s="53"/>
      <c r="AN12" s="53"/>
      <c r="AO12" s="53"/>
      <c r="AP12" s="53"/>
      <c r="AQ12" s="53"/>
      <c r="AR12" s="53"/>
      <c r="AS12" s="48"/>
      <c r="AT12" s="48"/>
    </row>
    <row r="13" spans="1:46" s="49" customFormat="1" ht="15" hidden="1">
      <c r="A13" s="48"/>
      <c r="B13" s="950" t="s">
        <v>768</v>
      </c>
      <c r="C13" s="952" t="s">
        <v>769</v>
      </c>
      <c r="D13" s="952"/>
      <c r="E13" s="952"/>
      <c r="F13" s="952"/>
      <c r="G13" s="73" t="s">
        <v>770</v>
      </c>
      <c r="H13" s="960" t="s">
        <v>771</v>
      </c>
      <c r="I13" s="960"/>
      <c r="J13" s="960"/>
      <c r="K13" s="960"/>
      <c r="L13" s="960"/>
      <c r="M13" s="961"/>
      <c r="N13" s="54"/>
      <c r="O13" s="55"/>
      <c r="P13" s="55"/>
      <c r="Q13" s="56"/>
      <c r="R13" s="56"/>
      <c r="S13" s="56"/>
      <c r="T13" s="56"/>
      <c r="U13" s="55"/>
      <c r="V13" s="56"/>
      <c r="W13" s="56"/>
      <c r="X13" s="56"/>
      <c r="Y13" s="56"/>
      <c r="Z13" s="56"/>
      <c r="AA13" s="56"/>
      <c r="AB13" s="55"/>
      <c r="AC13" s="55"/>
      <c r="AD13" s="56"/>
      <c r="AE13" s="56"/>
      <c r="AF13" s="56"/>
      <c r="AG13" s="56"/>
      <c r="AH13" s="56"/>
      <c r="AI13" s="55"/>
      <c r="AJ13" s="56"/>
      <c r="AK13" s="53"/>
      <c r="AL13" s="53"/>
      <c r="AM13" s="53"/>
      <c r="AN13" s="53"/>
      <c r="AO13" s="53"/>
      <c r="AP13" s="53"/>
      <c r="AQ13" s="53"/>
      <c r="AR13" s="53"/>
      <c r="AS13" s="48"/>
      <c r="AT13" s="48"/>
    </row>
    <row r="14" spans="1:46" s="49" customFormat="1" ht="15" hidden="1">
      <c r="A14" s="48"/>
      <c r="B14" s="956"/>
      <c r="C14" s="955"/>
      <c r="D14" s="955"/>
      <c r="E14" s="955"/>
      <c r="F14" s="955"/>
      <c r="G14" s="47" t="s">
        <v>772</v>
      </c>
      <c r="H14" s="962" t="s">
        <v>773</v>
      </c>
      <c r="I14" s="962"/>
      <c r="J14" s="962"/>
      <c r="K14" s="962"/>
      <c r="L14" s="962"/>
      <c r="M14" s="963"/>
      <c r="N14" s="54"/>
      <c r="O14" s="55"/>
      <c r="P14" s="55"/>
      <c r="Q14" s="56"/>
      <c r="R14" s="56"/>
      <c r="S14" s="56"/>
      <c r="T14" s="56"/>
      <c r="U14" s="55"/>
      <c r="V14" s="56"/>
      <c r="W14" s="56"/>
      <c r="X14" s="56"/>
      <c r="Y14" s="56"/>
      <c r="Z14" s="56"/>
      <c r="AA14" s="56"/>
      <c r="AB14" s="55"/>
      <c r="AC14" s="55"/>
      <c r="AD14" s="56"/>
      <c r="AE14" s="56"/>
      <c r="AF14" s="56"/>
      <c r="AG14" s="56"/>
      <c r="AH14" s="56"/>
      <c r="AI14" s="55"/>
      <c r="AJ14" s="56"/>
      <c r="AK14" s="53"/>
      <c r="AL14" s="53"/>
      <c r="AM14" s="53"/>
      <c r="AN14" s="53"/>
      <c r="AO14" s="53"/>
      <c r="AP14" s="53"/>
      <c r="AQ14" s="53"/>
      <c r="AR14" s="53"/>
      <c r="AS14" s="48"/>
      <c r="AT14" s="48"/>
    </row>
    <row r="15" spans="1:46" s="49" customFormat="1" ht="15" hidden="1">
      <c r="A15" s="48"/>
      <c r="B15" s="951"/>
      <c r="C15" s="953"/>
      <c r="D15" s="953"/>
      <c r="E15" s="953"/>
      <c r="F15" s="953"/>
      <c r="G15" s="74" t="s">
        <v>774</v>
      </c>
      <c r="H15" s="945" t="s">
        <v>775</v>
      </c>
      <c r="I15" s="945"/>
      <c r="J15" s="945"/>
      <c r="K15" s="945"/>
      <c r="L15" s="945"/>
      <c r="M15" s="946"/>
      <c r="N15" s="54"/>
      <c r="O15" s="55"/>
      <c r="P15" s="55"/>
      <c r="Q15" s="56"/>
      <c r="R15" s="56"/>
      <c r="S15" s="56"/>
      <c r="T15" s="56"/>
      <c r="U15" s="55"/>
      <c r="V15" s="56"/>
      <c r="W15" s="56"/>
      <c r="X15" s="56"/>
      <c r="Y15" s="56"/>
      <c r="Z15" s="56"/>
      <c r="AA15" s="56"/>
      <c r="AB15" s="55"/>
      <c r="AC15" s="55"/>
      <c r="AD15" s="56"/>
      <c r="AE15" s="56"/>
      <c r="AF15" s="56"/>
      <c r="AG15" s="56"/>
      <c r="AH15" s="56"/>
      <c r="AI15" s="55"/>
      <c r="AJ15" s="56"/>
      <c r="AK15" s="53"/>
      <c r="AL15" s="53"/>
      <c r="AM15" s="53"/>
      <c r="AN15" s="53"/>
      <c r="AO15" s="53"/>
      <c r="AP15" s="53"/>
      <c r="AQ15" s="53"/>
      <c r="AR15" s="53"/>
      <c r="AS15" s="48"/>
      <c r="AT15" s="48"/>
    </row>
    <row r="16" spans="1:46" s="49" customFormat="1" ht="15" hidden="1">
      <c r="A16" s="48"/>
      <c r="B16" s="950" t="s">
        <v>776</v>
      </c>
      <c r="C16" s="952" t="s">
        <v>777</v>
      </c>
      <c r="D16" s="952"/>
      <c r="E16" s="952"/>
      <c r="F16" s="952"/>
      <c r="G16" s="73" t="s">
        <v>778</v>
      </c>
      <c r="H16" s="960" t="s">
        <v>779</v>
      </c>
      <c r="I16" s="960"/>
      <c r="J16" s="960"/>
      <c r="K16" s="960"/>
      <c r="L16" s="960"/>
      <c r="M16" s="961"/>
      <c r="N16" s="54"/>
      <c r="O16" s="55"/>
      <c r="P16" s="55"/>
      <c r="Q16" s="56"/>
      <c r="R16" s="56"/>
      <c r="S16" s="56"/>
      <c r="T16" s="56"/>
      <c r="U16" s="55"/>
      <c r="V16" s="56"/>
      <c r="W16" s="56"/>
      <c r="X16" s="56"/>
      <c r="Y16" s="56"/>
      <c r="Z16" s="56"/>
      <c r="AA16" s="56"/>
      <c r="AB16" s="55"/>
      <c r="AC16" s="55"/>
      <c r="AD16" s="56"/>
      <c r="AE16" s="56"/>
      <c r="AF16" s="56"/>
      <c r="AG16" s="56"/>
      <c r="AH16" s="56"/>
      <c r="AI16" s="55"/>
      <c r="AJ16" s="56"/>
      <c r="AK16" s="53"/>
      <c r="AL16" s="53"/>
      <c r="AM16" s="53"/>
      <c r="AN16" s="53"/>
      <c r="AO16" s="53"/>
      <c r="AP16" s="53"/>
      <c r="AQ16" s="53"/>
      <c r="AR16" s="53"/>
      <c r="AS16" s="48"/>
      <c r="AT16" s="48"/>
    </row>
    <row r="17" spans="1:146" s="49" customFormat="1" ht="15" hidden="1">
      <c r="A17" s="48"/>
      <c r="B17" s="951"/>
      <c r="C17" s="953"/>
      <c r="D17" s="953"/>
      <c r="E17" s="953"/>
      <c r="F17" s="953"/>
      <c r="G17" s="74" t="s">
        <v>780</v>
      </c>
      <c r="H17" s="945" t="s">
        <v>781</v>
      </c>
      <c r="I17" s="945"/>
      <c r="J17" s="945"/>
      <c r="K17" s="945"/>
      <c r="L17" s="945"/>
      <c r="M17" s="946"/>
      <c r="N17" s="54"/>
      <c r="O17" s="55"/>
      <c r="P17" s="55"/>
      <c r="Q17" s="56"/>
      <c r="R17" s="56"/>
      <c r="S17" s="56"/>
      <c r="T17" s="56"/>
      <c r="U17" s="55"/>
      <c r="V17" s="56"/>
      <c r="W17" s="56"/>
      <c r="X17" s="56"/>
      <c r="Y17" s="56"/>
      <c r="Z17" s="56"/>
      <c r="AA17" s="56"/>
      <c r="AB17" s="55"/>
      <c r="AC17" s="55"/>
      <c r="AD17" s="56"/>
      <c r="AE17" s="56"/>
      <c r="AF17" s="56"/>
      <c r="AG17" s="56"/>
      <c r="AH17" s="56"/>
      <c r="AI17" s="55"/>
      <c r="AJ17" s="56"/>
      <c r="AK17" s="53"/>
      <c r="AL17" s="53"/>
      <c r="AM17" s="53"/>
      <c r="AN17" s="53"/>
      <c r="AO17" s="53"/>
      <c r="AP17" s="53"/>
      <c r="AQ17" s="53"/>
      <c r="AR17" s="53"/>
      <c r="AS17" s="48"/>
      <c r="AT17" s="48"/>
    </row>
    <row r="18" spans="1:146" s="49" customFormat="1" ht="15" hidden="1">
      <c r="A18" s="48"/>
      <c r="B18" s="77" t="s">
        <v>782</v>
      </c>
      <c r="C18" s="954" t="s">
        <v>783</v>
      </c>
      <c r="D18" s="954"/>
      <c r="E18" s="954"/>
      <c r="F18" s="954"/>
      <c r="G18" s="75" t="s">
        <v>784</v>
      </c>
      <c r="H18" s="947" t="s">
        <v>785</v>
      </c>
      <c r="I18" s="947"/>
      <c r="J18" s="947"/>
      <c r="K18" s="947"/>
      <c r="L18" s="947"/>
      <c r="M18" s="948"/>
      <c r="N18" s="54"/>
      <c r="O18" s="55"/>
      <c r="P18" s="55"/>
      <c r="Q18" s="56"/>
      <c r="R18" s="56"/>
      <c r="S18" s="56"/>
      <c r="T18" s="56"/>
      <c r="U18" s="55"/>
      <c r="V18" s="56"/>
      <c r="W18" s="56"/>
      <c r="X18" s="56"/>
      <c r="Y18" s="56"/>
      <c r="Z18" s="56"/>
      <c r="AA18" s="56"/>
      <c r="AB18" s="55"/>
      <c r="AC18" s="55"/>
      <c r="AD18" s="56"/>
      <c r="AE18" s="56"/>
      <c r="AF18" s="56"/>
      <c r="AG18" s="56"/>
      <c r="AH18" s="56"/>
      <c r="AI18" s="55"/>
      <c r="AJ18" s="56"/>
      <c r="AK18" s="53"/>
      <c r="AL18" s="53"/>
      <c r="AM18" s="53"/>
      <c r="AN18" s="53"/>
      <c r="AO18" s="53"/>
      <c r="AP18" s="53"/>
      <c r="AQ18" s="53"/>
      <c r="AR18" s="53"/>
      <c r="AS18" s="48"/>
      <c r="AT18" s="48"/>
    </row>
    <row r="19" spans="1:146" s="49" customFormat="1" ht="15" hidden="1">
      <c r="A19" s="48"/>
      <c r="B19" s="55"/>
      <c r="C19" s="53"/>
      <c r="D19" s="53"/>
      <c r="E19" s="53"/>
      <c r="F19" s="53"/>
      <c r="G19" s="56"/>
      <c r="H19" s="56"/>
      <c r="I19" s="56"/>
      <c r="J19" s="56"/>
      <c r="K19" s="56"/>
      <c r="L19" s="56"/>
      <c r="M19" s="56"/>
      <c r="N19" s="56"/>
      <c r="O19" s="55"/>
      <c r="P19" s="55"/>
      <c r="Q19" s="56"/>
      <c r="R19" s="56"/>
      <c r="S19" s="56"/>
      <c r="T19" s="56"/>
      <c r="U19" s="55"/>
      <c r="V19" s="56"/>
      <c r="W19" s="56"/>
      <c r="X19" s="56"/>
      <c r="Y19" s="56"/>
      <c r="Z19" s="56"/>
      <c r="AA19" s="56"/>
      <c r="AB19" s="55"/>
      <c r="AC19" s="55"/>
      <c r="AD19" s="56"/>
      <c r="AE19" s="56"/>
      <c r="AF19" s="56"/>
      <c r="AG19" s="56"/>
      <c r="AH19" s="56"/>
      <c r="AI19" s="55"/>
      <c r="AJ19" s="56"/>
      <c r="AK19" s="53"/>
      <c r="AL19" s="53"/>
      <c r="AM19" s="53"/>
      <c r="AN19" s="53"/>
      <c r="AO19" s="53"/>
      <c r="AP19" s="53"/>
      <c r="AQ19" s="53"/>
      <c r="AR19" s="53"/>
      <c r="AS19" s="48"/>
      <c r="AT19" s="48"/>
    </row>
    <row r="20" spans="1:146" s="49" customFormat="1" ht="15" hidden="1">
      <c r="A20" s="48"/>
      <c r="B20" s="957" t="s">
        <v>787</v>
      </c>
      <c r="C20" s="958"/>
      <c r="D20" s="958"/>
      <c r="E20" s="958"/>
      <c r="F20" s="958"/>
      <c r="G20" s="958"/>
      <c r="H20" s="958"/>
      <c r="I20" s="958"/>
      <c r="J20" s="958"/>
      <c r="K20" s="958"/>
      <c r="L20" s="958"/>
      <c r="M20" s="959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48"/>
      <c r="AT20" s="48"/>
    </row>
    <row r="21" spans="1:146" ht="15" hidden="1" thickBot="1">
      <c r="N21" s="57" t="s">
        <v>685</v>
      </c>
    </row>
    <row r="22" spans="1:146" ht="28.5" customHeight="1">
      <c r="B22" s="816" t="s">
        <v>239</v>
      </c>
      <c r="C22" s="819" t="s">
        <v>238</v>
      </c>
      <c r="D22" s="822" t="s">
        <v>3</v>
      </c>
      <c r="E22" s="823"/>
      <c r="F22" s="823"/>
      <c r="G22" s="823"/>
      <c r="H22" s="823"/>
      <c r="I22" s="823"/>
      <c r="J22" s="823"/>
      <c r="K22" s="823"/>
      <c r="L22" s="823"/>
      <c r="M22" s="823"/>
      <c r="N22" s="823"/>
      <c r="O22" s="823"/>
      <c r="P22" s="823"/>
      <c r="Q22" s="823"/>
      <c r="R22" s="823"/>
      <c r="S22" s="823"/>
      <c r="T22" s="823"/>
      <c r="U22" s="823"/>
      <c r="V22" s="823"/>
      <c r="W22" s="823"/>
      <c r="X22" s="823"/>
      <c r="Y22" s="823"/>
      <c r="Z22" s="823"/>
      <c r="AA22" s="823"/>
      <c r="AB22" s="823"/>
      <c r="AC22" s="823"/>
      <c r="AD22" s="823"/>
      <c r="AE22" s="823"/>
      <c r="AF22" s="823"/>
      <c r="AG22" s="823"/>
      <c r="AH22" s="823"/>
      <c r="AI22" s="823"/>
      <c r="AJ22" s="824"/>
      <c r="AK22" s="802" t="s">
        <v>4</v>
      </c>
      <c r="AL22" s="803"/>
      <c r="AM22" s="803"/>
      <c r="AN22" s="803"/>
      <c r="AO22" s="803"/>
      <c r="AP22" s="803"/>
      <c r="AQ22" s="803"/>
      <c r="AR22" s="803"/>
      <c r="AS22" s="803"/>
      <c r="AT22" s="803"/>
      <c r="AU22" s="803"/>
      <c r="AV22" s="803"/>
      <c r="AW22" s="803"/>
      <c r="AX22" s="803"/>
      <c r="AY22" s="803"/>
      <c r="AZ22" s="803"/>
      <c r="BA22" s="803"/>
      <c r="BB22" s="803"/>
      <c r="BC22" s="803"/>
      <c r="BD22" s="803"/>
      <c r="BE22" s="803"/>
      <c r="BF22" s="803"/>
      <c r="BG22" s="803"/>
      <c r="BH22" s="803"/>
      <c r="BI22" s="803"/>
      <c r="BJ22" s="803"/>
      <c r="BK22" s="803"/>
      <c r="BL22" s="803"/>
      <c r="BM22" s="803"/>
      <c r="BN22" s="803"/>
      <c r="BO22" s="803"/>
      <c r="BP22" s="803"/>
      <c r="BQ22" s="829"/>
      <c r="BR22" s="836" t="s">
        <v>312</v>
      </c>
      <c r="BS22" s="837"/>
      <c r="BT22" s="837"/>
      <c r="BU22" s="837"/>
      <c r="BV22" s="837"/>
      <c r="BW22" s="837"/>
      <c r="BX22" s="837"/>
      <c r="BY22" s="837"/>
      <c r="BZ22" s="837"/>
      <c r="CA22" s="837"/>
      <c r="CB22" s="837"/>
      <c r="CC22" s="837"/>
      <c r="CD22" s="837"/>
      <c r="CE22" s="837"/>
      <c r="CF22" s="837"/>
      <c r="CG22" s="837"/>
      <c r="CH22" s="837"/>
      <c r="CI22" s="837"/>
      <c r="CJ22" s="837"/>
      <c r="CK22" s="837"/>
      <c r="CL22" s="837"/>
      <c r="CM22" s="837"/>
      <c r="CN22" s="837"/>
      <c r="CO22" s="837"/>
      <c r="CP22" s="837"/>
      <c r="CQ22" s="837"/>
      <c r="CR22" s="837"/>
      <c r="CS22" s="837"/>
      <c r="CT22" s="837"/>
      <c r="CU22" s="837"/>
      <c r="CV22" s="837"/>
      <c r="CW22" s="837"/>
      <c r="CX22" s="837"/>
      <c r="CY22" s="837"/>
      <c r="CZ22" s="837"/>
      <c r="DA22" s="837"/>
      <c r="DB22" s="837"/>
      <c r="DC22" s="837"/>
      <c r="DD22" s="837"/>
      <c r="DE22" s="837"/>
      <c r="DF22" s="837"/>
      <c r="DG22" s="837"/>
      <c r="DH22" s="837"/>
      <c r="DI22" s="837"/>
      <c r="DJ22" s="837"/>
      <c r="DK22" s="837"/>
      <c r="DL22" s="837"/>
      <c r="DM22" s="837"/>
      <c r="DN22" s="837"/>
      <c r="DO22" s="837"/>
      <c r="DP22" s="837"/>
      <c r="DQ22" s="837"/>
      <c r="DR22" s="837"/>
      <c r="DS22" s="837"/>
      <c r="DT22" s="837"/>
      <c r="DU22" s="837"/>
      <c r="DV22" s="837"/>
      <c r="DW22" s="837"/>
      <c r="DX22" s="837"/>
      <c r="DY22" s="837"/>
      <c r="DZ22" s="837"/>
      <c r="EA22" s="837"/>
      <c r="EB22" s="837"/>
      <c r="EC22" s="829" t="s">
        <v>98</v>
      </c>
      <c r="ED22" s="802" t="s">
        <v>1</v>
      </c>
      <c r="EE22" s="803"/>
      <c r="EF22" s="803"/>
      <c r="EG22" s="803"/>
      <c r="EH22" s="803"/>
      <c r="EI22" s="803"/>
      <c r="EJ22" s="812" t="s">
        <v>168</v>
      </c>
      <c r="EK22" s="812"/>
      <c r="EL22" s="812"/>
      <c r="EM22" s="812"/>
      <c r="EN22" s="812"/>
      <c r="EO22" s="813"/>
    </row>
    <row r="23" spans="1:146" ht="78.75" customHeight="1">
      <c r="B23" s="817"/>
      <c r="C23" s="820"/>
      <c r="D23" s="826" t="s">
        <v>130</v>
      </c>
      <c r="E23" s="814" t="s">
        <v>240</v>
      </c>
      <c r="F23" s="814" t="s">
        <v>8</v>
      </c>
      <c r="G23" s="814" t="s">
        <v>9</v>
      </c>
      <c r="H23" s="814" t="s">
        <v>10</v>
      </c>
      <c r="I23" s="814" t="s">
        <v>11</v>
      </c>
      <c r="J23" s="814" t="s">
        <v>13</v>
      </c>
      <c r="K23" s="797" t="s">
        <v>14</v>
      </c>
      <c r="L23" s="825"/>
      <c r="M23" s="805" t="s">
        <v>5</v>
      </c>
      <c r="N23" s="805"/>
      <c r="O23" s="797" t="s">
        <v>77</v>
      </c>
      <c r="P23" s="798"/>
      <c r="Q23" s="798"/>
      <c r="R23" s="798"/>
      <c r="S23" s="798"/>
      <c r="T23" s="798"/>
      <c r="U23" s="798"/>
      <c r="V23" s="798"/>
      <c r="W23" s="798"/>
      <c r="X23" s="798"/>
      <c r="Y23" s="798"/>
      <c r="Z23" s="798"/>
      <c r="AA23" s="798"/>
      <c r="AB23" s="798"/>
      <c r="AC23" s="798"/>
      <c r="AD23" s="798"/>
      <c r="AE23" s="798"/>
      <c r="AF23" s="798"/>
      <c r="AG23" s="798"/>
      <c r="AH23" s="798"/>
      <c r="AI23" s="798"/>
      <c r="AJ23" s="799"/>
      <c r="AK23" s="944" t="s">
        <v>93</v>
      </c>
      <c r="AL23" s="830" t="s">
        <v>145</v>
      </c>
      <c r="AM23" s="830" t="s">
        <v>127</v>
      </c>
      <c r="AN23" s="831" t="s">
        <v>94</v>
      </c>
      <c r="AO23" s="814" t="s">
        <v>95</v>
      </c>
      <c r="AP23" s="814" t="s">
        <v>11</v>
      </c>
      <c r="AQ23" s="831" t="s">
        <v>13</v>
      </c>
      <c r="AR23" s="964" t="s">
        <v>14</v>
      </c>
      <c r="AS23" s="965"/>
      <c r="AT23" s="833" t="s">
        <v>5</v>
      </c>
      <c r="AU23" s="834"/>
      <c r="AV23" s="797" t="s">
        <v>6</v>
      </c>
      <c r="AW23" s="798"/>
      <c r="AX23" s="798"/>
      <c r="AY23" s="798"/>
      <c r="AZ23" s="798"/>
      <c r="BA23" s="798"/>
      <c r="BB23" s="798"/>
      <c r="BC23" s="798"/>
      <c r="BD23" s="798"/>
      <c r="BE23" s="798"/>
      <c r="BF23" s="798"/>
      <c r="BG23" s="798"/>
      <c r="BH23" s="798"/>
      <c r="BI23" s="798"/>
      <c r="BJ23" s="798"/>
      <c r="BK23" s="798"/>
      <c r="BL23" s="798"/>
      <c r="BM23" s="798"/>
      <c r="BN23" s="798"/>
      <c r="BO23" s="798"/>
      <c r="BP23" s="798"/>
      <c r="BQ23" s="799"/>
      <c r="BR23" s="835">
        <v>2018</v>
      </c>
      <c r="BS23" s="809"/>
      <c r="BT23" s="809"/>
      <c r="BU23" s="809">
        <v>2019</v>
      </c>
      <c r="BV23" s="809"/>
      <c r="BW23" s="809"/>
      <c r="BX23" s="809">
        <v>2020</v>
      </c>
      <c r="BY23" s="809"/>
      <c r="BZ23" s="809"/>
      <c r="CA23" s="809">
        <v>2021</v>
      </c>
      <c r="CB23" s="809"/>
      <c r="CC23" s="809"/>
      <c r="CD23" s="809">
        <v>2022</v>
      </c>
      <c r="CE23" s="809"/>
      <c r="CF23" s="809"/>
      <c r="CG23" s="809">
        <v>2023</v>
      </c>
      <c r="CH23" s="809"/>
      <c r="CI23" s="809"/>
      <c r="CJ23" s="809">
        <v>2024</v>
      </c>
      <c r="CK23" s="809"/>
      <c r="CL23" s="809"/>
      <c r="CM23" s="809">
        <v>2025</v>
      </c>
      <c r="CN23" s="809"/>
      <c r="CO23" s="809"/>
      <c r="CP23" s="809">
        <v>2026</v>
      </c>
      <c r="CQ23" s="809"/>
      <c r="CR23" s="809"/>
      <c r="CS23" s="809">
        <v>2027</v>
      </c>
      <c r="CT23" s="809"/>
      <c r="CU23" s="809"/>
      <c r="CV23" s="809">
        <v>2028</v>
      </c>
      <c r="CW23" s="809"/>
      <c r="CX23" s="809"/>
      <c r="CY23" s="809">
        <v>2029</v>
      </c>
      <c r="CZ23" s="809"/>
      <c r="DA23" s="809"/>
      <c r="DB23" s="809">
        <v>2030</v>
      </c>
      <c r="DC23" s="809"/>
      <c r="DD23" s="809"/>
      <c r="DE23" s="809">
        <v>2031</v>
      </c>
      <c r="DF23" s="809"/>
      <c r="DG23" s="809"/>
      <c r="DH23" s="809">
        <v>2032</v>
      </c>
      <c r="DI23" s="809"/>
      <c r="DJ23" s="809"/>
      <c r="DK23" s="809">
        <v>2033</v>
      </c>
      <c r="DL23" s="809"/>
      <c r="DM23" s="809"/>
      <c r="DN23" s="809">
        <v>2034</v>
      </c>
      <c r="DO23" s="809"/>
      <c r="DP23" s="809"/>
      <c r="DQ23" s="809">
        <v>2035</v>
      </c>
      <c r="DR23" s="809"/>
      <c r="DS23" s="809"/>
      <c r="DT23" s="809">
        <v>2036</v>
      </c>
      <c r="DU23" s="809"/>
      <c r="DV23" s="809"/>
      <c r="DW23" s="809">
        <v>2037</v>
      </c>
      <c r="DX23" s="809"/>
      <c r="DY23" s="809"/>
      <c r="DZ23" s="809">
        <v>2038</v>
      </c>
      <c r="EA23" s="809"/>
      <c r="EB23" s="809"/>
      <c r="EC23" s="838"/>
      <c r="ED23" s="804"/>
      <c r="EE23" s="805"/>
      <c r="EF23" s="805"/>
      <c r="EG23" s="805"/>
      <c r="EH23" s="805"/>
      <c r="EI23" s="805"/>
      <c r="EJ23" s="814"/>
      <c r="EK23" s="814"/>
      <c r="EL23" s="814"/>
      <c r="EM23" s="814"/>
      <c r="EN23" s="814"/>
      <c r="EO23" s="815"/>
    </row>
    <row r="24" spans="1:146" ht="87.95" customHeight="1" thickBot="1">
      <c r="B24" s="818"/>
      <c r="C24" s="821"/>
      <c r="D24" s="827"/>
      <c r="E24" s="828"/>
      <c r="F24" s="828"/>
      <c r="G24" s="828"/>
      <c r="H24" s="828"/>
      <c r="I24" s="828"/>
      <c r="J24" s="828"/>
      <c r="K24" s="79" t="s">
        <v>104</v>
      </c>
      <c r="L24" s="79" t="s">
        <v>105</v>
      </c>
      <c r="M24" s="80" t="s">
        <v>96</v>
      </c>
      <c r="N24" s="80" t="s">
        <v>97</v>
      </c>
      <c r="O24" s="80" t="s">
        <v>106</v>
      </c>
      <c r="P24" s="80" t="s">
        <v>144</v>
      </c>
      <c r="Q24" s="80" t="s">
        <v>107</v>
      </c>
      <c r="R24" s="80" t="s">
        <v>108</v>
      </c>
      <c r="S24" s="80" t="s">
        <v>109</v>
      </c>
      <c r="T24" s="80" t="s">
        <v>110</v>
      </c>
      <c r="U24" s="80" t="s">
        <v>111</v>
      </c>
      <c r="V24" s="80" t="s">
        <v>112</v>
      </c>
      <c r="W24" s="80" t="s">
        <v>113</v>
      </c>
      <c r="X24" s="80" t="s">
        <v>114</v>
      </c>
      <c r="Y24" s="80" t="s">
        <v>115</v>
      </c>
      <c r="Z24" s="80" t="s">
        <v>116</v>
      </c>
      <c r="AA24" s="80" t="s">
        <v>117</v>
      </c>
      <c r="AB24" s="80" t="s">
        <v>118</v>
      </c>
      <c r="AC24" s="80" t="s">
        <v>119</v>
      </c>
      <c r="AD24" s="80" t="s">
        <v>120</v>
      </c>
      <c r="AE24" s="80" t="s">
        <v>121</v>
      </c>
      <c r="AF24" s="80" t="s">
        <v>122</v>
      </c>
      <c r="AG24" s="80" t="s">
        <v>123</v>
      </c>
      <c r="AH24" s="80" t="s">
        <v>124</v>
      </c>
      <c r="AI24" s="80" t="s">
        <v>125</v>
      </c>
      <c r="AJ24" s="83" t="s">
        <v>92</v>
      </c>
      <c r="AK24" s="818"/>
      <c r="AL24" s="828"/>
      <c r="AM24" s="828"/>
      <c r="AN24" s="832"/>
      <c r="AO24" s="828"/>
      <c r="AP24" s="828"/>
      <c r="AQ24" s="832"/>
      <c r="AR24" s="81" t="s">
        <v>104</v>
      </c>
      <c r="AS24" s="81" t="s">
        <v>105</v>
      </c>
      <c r="AT24" s="80" t="s">
        <v>96</v>
      </c>
      <c r="AU24" s="80" t="s">
        <v>97</v>
      </c>
      <c r="AV24" s="80" t="s">
        <v>106</v>
      </c>
      <c r="AW24" s="80" t="s">
        <v>144</v>
      </c>
      <c r="AX24" s="80" t="s">
        <v>107</v>
      </c>
      <c r="AY24" s="80" t="s">
        <v>108</v>
      </c>
      <c r="AZ24" s="80" t="s">
        <v>109</v>
      </c>
      <c r="BA24" s="80" t="s">
        <v>110</v>
      </c>
      <c r="BB24" s="80" t="s">
        <v>111</v>
      </c>
      <c r="BC24" s="80" t="s">
        <v>112</v>
      </c>
      <c r="BD24" s="80" t="s">
        <v>113</v>
      </c>
      <c r="BE24" s="80" t="s">
        <v>114</v>
      </c>
      <c r="BF24" s="80" t="s">
        <v>115</v>
      </c>
      <c r="BG24" s="80" t="s">
        <v>116</v>
      </c>
      <c r="BH24" s="80" t="s">
        <v>117</v>
      </c>
      <c r="BI24" s="80" t="s">
        <v>118</v>
      </c>
      <c r="BJ24" s="80" t="s">
        <v>119</v>
      </c>
      <c r="BK24" s="80" t="s">
        <v>120</v>
      </c>
      <c r="BL24" s="80" t="s">
        <v>121</v>
      </c>
      <c r="BM24" s="80" t="s">
        <v>122</v>
      </c>
      <c r="BN24" s="80" t="s">
        <v>123</v>
      </c>
      <c r="BO24" s="80" t="s">
        <v>124</v>
      </c>
      <c r="BP24" s="80" t="s">
        <v>125</v>
      </c>
      <c r="BQ24" s="86" t="s">
        <v>7</v>
      </c>
      <c r="BR24" s="85" t="s">
        <v>170</v>
      </c>
      <c r="BS24" s="82" t="s">
        <v>171</v>
      </c>
      <c r="BT24" s="82" t="s">
        <v>172</v>
      </c>
      <c r="BU24" s="81" t="s">
        <v>170</v>
      </c>
      <c r="BV24" s="82" t="s">
        <v>171</v>
      </c>
      <c r="BW24" s="82" t="s">
        <v>172</v>
      </c>
      <c r="BX24" s="81" t="s">
        <v>170</v>
      </c>
      <c r="BY24" s="82" t="s">
        <v>171</v>
      </c>
      <c r="BZ24" s="82" t="s">
        <v>172</v>
      </c>
      <c r="CA24" s="81" t="s">
        <v>170</v>
      </c>
      <c r="CB24" s="82" t="s">
        <v>171</v>
      </c>
      <c r="CC24" s="82" t="s">
        <v>172</v>
      </c>
      <c r="CD24" s="81" t="s">
        <v>170</v>
      </c>
      <c r="CE24" s="82" t="s">
        <v>171</v>
      </c>
      <c r="CF24" s="82" t="s">
        <v>172</v>
      </c>
      <c r="CG24" s="81" t="s">
        <v>170</v>
      </c>
      <c r="CH24" s="82" t="s">
        <v>171</v>
      </c>
      <c r="CI24" s="82" t="s">
        <v>172</v>
      </c>
      <c r="CJ24" s="81" t="s">
        <v>170</v>
      </c>
      <c r="CK24" s="82" t="s">
        <v>171</v>
      </c>
      <c r="CL24" s="82" t="s">
        <v>172</v>
      </c>
      <c r="CM24" s="81" t="s">
        <v>170</v>
      </c>
      <c r="CN24" s="82" t="s">
        <v>171</v>
      </c>
      <c r="CO24" s="82" t="s">
        <v>172</v>
      </c>
      <c r="CP24" s="81" t="s">
        <v>170</v>
      </c>
      <c r="CQ24" s="82" t="s">
        <v>171</v>
      </c>
      <c r="CR24" s="82" t="s">
        <v>172</v>
      </c>
      <c r="CS24" s="81" t="s">
        <v>170</v>
      </c>
      <c r="CT24" s="82" t="s">
        <v>171</v>
      </c>
      <c r="CU24" s="82" t="s">
        <v>172</v>
      </c>
      <c r="CV24" s="81" t="s">
        <v>170</v>
      </c>
      <c r="CW24" s="82" t="s">
        <v>171</v>
      </c>
      <c r="CX24" s="82" t="s">
        <v>172</v>
      </c>
      <c r="CY24" s="81" t="s">
        <v>170</v>
      </c>
      <c r="CZ24" s="82" t="s">
        <v>171</v>
      </c>
      <c r="DA24" s="82" t="s">
        <v>172</v>
      </c>
      <c r="DB24" s="81" t="s">
        <v>170</v>
      </c>
      <c r="DC24" s="82" t="s">
        <v>171</v>
      </c>
      <c r="DD24" s="82" t="s">
        <v>172</v>
      </c>
      <c r="DE24" s="81" t="s">
        <v>170</v>
      </c>
      <c r="DF24" s="82" t="s">
        <v>171</v>
      </c>
      <c r="DG24" s="82" t="s">
        <v>172</v>
      </c>
      <c r="DH24" s="81" t="s">
        <v>170</v>
      </c>
      <c r="DI24" s="82" t="s">
        <v>171</v>
      </c>
      <c r="DJ24" s="82" t="s">
        <v>172</v>
      </c>
      <c r="DK24" s="81" t="s">
        <v>170</v>
      </c>
      <c r="DL24" s="82" t="s">
        <v>171</v>
      </c>
      <c r="DM24" s="82" t="s">
        <v>172</v>
      </c>
      <c r="DN24" s="81" t="s">
        <v>170</v>
      </c>
      <c r="DO24" s="82" t="s">
        <v>171</v>
      </c>
      <c r="DP24" s="82" t="s">
        <v>172</v>
      </c>
      <c r="DQ24" s="81" t="s">
        <v>170</v>
      </c>
      <c r="DR24" s="82" t="s">
        <v>171</v>
      </c>
      <c r="DS24" s="82" t="s">
        <v>172</v>
      </c>
      <c r="DT24" s="81" t="s">
        <v>170</v>
      </c>
      <c r="DU24" s="82" t="s">
        <v>171</v>
      </c>
      <c r="DV24" s="82" t="s">
        <v>172</v>
      </c>
      <c r="DW24" s="81" t="s">
        <v>170</v>
      </c>
      <c r="DX24" s="82" t="s">
        <v>171</v>
      </c>
      <c r="DY24" s="82" t="s">
        <v>172</v>
      </c>
      <c r="DZ24" s="81" t="s">
        <v>170</v>
      </c>
      <c r="EA24" s="82" t="s">
        <v>171</v>
      </c>
      <c r="EB24" s="82" t="s">
        <v>172</v>
      </c>
      <c r="EC24" s="839"/>
      <c r="ED24" s="84" t="s">
        <v>99</v>
      </c>
      <c r="EE24" s="79" t="s">
        <v>0</v>
      </c>
      <c r="EF24" s="80" t="s">
        <v>100</v>
      </c>
      <c r="EG24" s="80" t="s">
        <v>101</v>
      </c>
      <c r="EH24" s="80" t="s">
        <v>102</v>
      </c>
      <c r="EI24" s="80" t="s">
        <v>103</v>
      </c>
      <c r="EJ24" s="79" t="s">
        <v>99</v>
      </c>
      <c r="EK24" s="79" t="s">
        <v>0</v>
      </c>
      <c r="EL24" s="80" t="s">
        <v>100</v>
      </c>
      <c r="EM24" s="80" t="s">
        <v>101</v>
      </c>
      <c r="EN24" s="80" t="s">
        <v>102</v>
      </c>
      <c r="EO24" s="83" t="s">
        <v>103</v>
      </c>
    </row>
    <row r="25" spans="1:146" s="87" customFormat="1" ht="92.25" customHeight="1">
      <c r="B25" s="896" t="s">
        <v>686</v>
      </c>
      <c r="C25" s="910">
        <v>0.33329999999999999</v>
      </c>
      <c r="D25" s="908" t="s">
        <v>687</v>
      </c>
      <c r="E25" s="909">
        <v>0.1111</v>
      </c>
      <c r="F25" s="88" t="s">
        <v>190</v>
      </c>
      <c r="G25" s="88" t="s">
        <v>173</v>
      </c>
      <c r="H25" s="89" t="s">
        <v>128</v>
      </c>
      <c r="I25" s="90" t="s">
        <v>146</v>
      </c>
      <c r="J25" s="89" t="s">
        <v>2</v>
      </c>
      <c r="K25" s="88">
        <v>2.95</v>
      </c>
      <c r="L25" s="88">
        <v>2017</v>
      </c>
      <c r="M25" s="91">
        <v>43466</v>
      </c>
      <c r="N25" s="91">
        <v>45657</v>
      </c>
      <c r="O25" s="92">
        <v>0</v>
      </c>
      <c r="P25" s="92">
        <f t="shared" ref="P25:U25" si="0">($AJ$25-$K$25)/6</f>
        <v>0.34166666666666662</v>
      </c>
      <c r="Q25" s="92">
        <f t="shared" si="0"/>
        <v>0.34166666666666662</v>
      </c>
      <c r="R25" s="92">
        <f t="shared" si="0"/>
        <v>0.34166666666666662</v>
      </c>
      <c r="S25" s="92">
        <f t="shared" si="0"/>
        <v>0.34166666666666662</v>
      </c>
      <c r="T25" s="92">
        <f t="shared" si="0"/>
        <v>0.34166666666666662</v>
      </c>
      <c r="U25" s="92">
        <f t="shared" si="0"/>
        <v>0.34166666666666662</v>
      </c>
      <c r="V25" s="92">
        <v>0</v>
      </c>
      <c r="W25" s="92">
        <v>0</v>
      </c>
      <c r="X25" s="92">
        <v>0</v>
      </c>
      <c r="Y25" s="92">
        <v>0</v>
      </c>
      <c r="Z25" s="92">
        <v>0</v>
      </c>
      <c r="AA25" s="92">
        <v>0</v>
      </c>
      <c r="AB25" s="92">
        <v>0</v>
      </c>
      <c r="AC25" s="92">
        <v>0</v>
      </c>
      <c r="AD25" s="92">
        <v>0</v>
      </c>
      <c r="AE25" s="92">
        <v>0</v>
      </c>
      <c r="AF25" s="92">
        <v>0</v>
      </c>
      <c r="AG25" s="92">
        <v>0</v>
      </c>
      <c r="AH25" s="92">
        <v>0</v>
      </c>
      <c r="AI25" s="92">
        <v>0</v>
      </c>
      <c r="AJ25" s="93">
        <v>5</v>
      </c>
      <c r="AK25" s="94" t="s">
        <v>688</v>
      </c>
      <c r="AL25" s="95">
        <f>+E25/2</f>
        <v>5.5550000000000002E-2</v>
      </c>
      <c r="AM25" s="88" t="s">
        <v>147</v>
      </c>
      <c r="AN25" s="92" t="s">
        <v>273</v>
      </c>
      <c r="AO25" s="92" t="s">
        <v>18</v>
      </c>
      <c r="AP25" s="92" t="s">
        <v>33</v>
      </c>
      <c r="AQ25" s="92" t="s">
        <v>2</v>
      </c>
      <c r="AR25" s="92">
        <v>2.95</v>
      </c>
      <c r="AS25" s="92">
        <v>2017</v>
      </c>
      <c r="AT25" s="96">
        <v>43466</v>
      </c>
      <c r="AU25" s="96">
        <v>45657</v>
      </c>
      <c r="AV25" s="92">
        <v>0</v>
      </c>
      <c r="AW25" s="92">
        <f t="shared" ref="AW25:BB25" si="1">($BQ$25-$AR$25)/6</f>
        <v>0.34166666666666662</v>
      </c>
      <c r="AX25" s="92">
        <f t="shared" si="1"/>
        <v>0.34166666666666662</v>
      </c>
      <c r="AY25" s="92">
        <f t="shared" si="1"/>
        <v>0.34166666666666662</v>
      </c>
      <c r="AZ25" s="92">
        <f t="shared" si="1"/>
        <v>0.34166666666666662</v>
      </c>
      <c r="BA25" s="92">
        <f t="shared" si="1"/>
        <v>0.34166666666666662</v>
      </c>
      <c r="BB25" s="92">
        <f t="shared" si="1"/>
        <v>0.34166666666666662</v>
      </c>
      <c r="BC25" s="92">
        <v>0</v>
      </c>
      <c r="BD25" s="92">
        <v>0</v>
      </c>
      <c r="BE25" s="92">
        <v>0</v>
      </c>
      <c r="BF25" s="92">
        <v>0</v>
      </c>
      <c r="BG25" s="92">
        <v>0</v>
      </c>
      <c r="BH25" s="92">
        <v>0</v>
      </c>
      <c r="BI25" s="92">
        <v>0</v>
      </c>
      <c r="BJ25" s="92">
        <v>0</v>
      </c>
      <c r="BK25" s="92">
        <v>0</v>
      </c>
      <c r="BL25" s="92">
        <v>0</v>
      </c>
      <c r="BM25" s="92">
        <v>0</v>
      </c>
      <c r="BN25" s="92">
        <v>0</v>
      </c>
      <c r="BO25" s="92">
        <v>0</v>
      </c>
      <c r="BP25" s="92">
        <v>0</v>
      </c>
      <c r="BQ25" s="93">
        <v>5</v>
      </c>
      <c r="BR25" s="938">
        <v>0</v>
      </c>
      <c r="BS25" s="810">
        <v>0</v>
      </c>
      <c r="BT25" s="810" t="s">
        <v>308</v>
      </c>
      <c r="BU25" s="810">
        <v>0</v>
      </c>
      <c r="BV25" s="810">
        <v>0</v>
      </c>
      <c r="BW25" s="810" t="s">
        <v>308</v>
      </c>
      <c r="BX25" s="810">
        <v>658228748227.07056</v>
      </c>
      <c r="BY25" s="810">
        <v>658228748227.07056</v>
      </c>
      <c r="BZ25" s="810" t="s">
        <v>308</v>
      </c>
      <c r="CA25" s="810">
        <v>658228748227.07056</v>
      </c>
      <c r="CB25" s="810">
        <v>658228748227.07056</v>
      </c>
      <c r="CC25" s="810" t="s">
        <v>308</v>
      </c>
      <c r="CD25" s="810">
        <v>658228748227.07056</v>
      </c>
      <c r="CE25" s="810">
        <v>658228748227.07056</v>
      </c>
      <c r="CF25" s="810" t="s">
        <v>308</v>
      </c>
      <c r="CG25" s="810">
        <v>658228748227.07056</v>
      </c>
      <c r="CH25" s="810">
        <v>658228748227.07056</v>
      </c>
      <c r="CI25" s="810" t="s">
        <v>308</v>
      </c>
      <c r="CJ25" s="810">
        <v>658228748227.07056</v>
      </c>
      <c r="CK25" s="810">
        <v>658228748227.07056</v>
      </c>
      <c r="CL25" s="810" t="s">
        <v>308</v>
      </c>
      <c r="CM25" s="810">
        <v>658228748227.07056</v>
      </c>
      <c r="CN25" s="810">
        <v>658228748227.07056</v>
      </c>
      <c r="CO25" s="810" t="s">
        <v>308</v>
      </c>
      <c r="CP25" s="810">
        <v>658228748227.07056</v>
      </c>
      <c r="CQ25" s="810">
        <v>658228748227.07056</v>
      </c>
      <c r="CR25" s="810" t="s">
        <v>308</v>
      </c>
      <c r="CS25" s="810">
        <v>658228748227.07056</v>
      </c>
      <c r="CT25" s="810">
        <v>658228748227.07056</v>
      </c>
      <c r="CU25" s="810" t="s">
        <v>308</v>
      </c>
      <c r="CV25" s="810">
        <v>658228748227.07056</v>
      </c>
      <c r="CW25" s="810">
        <v>658228748227.07056</v>
      </c>
      <c r="CX25" s="810" t="s">
        <v>308</v>
      </c>
      <c r="CY25" s="810">
        <v>658228748227.07056</v>
      </c>
      <c r="CZ25" s="810">
        <v>658228748227.07056</v>
      </c>
      <c r="DA25" s="810" t="s">
        <v>308</v>
      </c>
      <c r="DB25" s="810">
        <v>658228748227.07056</v>
      </c>
      <c r="DC25" s="810">
        <v>658228748227.07056</v>
      </c>
      <c r="DD25" s="810" t="s">
        <v>308</v>
      </c>
      <c r="DE25" s="810">
        <v>658228748227.07056</v>
      </c>
      <c r="DF25" s="810">
        <v>658228748227.07056</v>
      </c>
      <c r="DG25" s="810" t="s">
        <v>308</v>
      </c>
      <c r="DH25" s="810">
        <v>658228748227.07056</v>
      </c>
      <c r="DI25" s="810">
        <v>658228748227.07056</v>
      </c>
      <c r="DJ25" s="810" t="s">
        <v>308</v>
      </c>
      <c r="DK25" s="810">
        <v>658228748227.07056</v>
      </c>
      <c r="DL25" s="810">
        <v>658228748227.07056</v>
      </c>
      <c r="DM25" s="810" t="s">
        <v>308</v>
      </c>
      <c r="DN25" s="810">
        <v>658228748227.07056</v>
      </c>
      <c r="DO25" s="810">
        <v>658228748227.07056</v>
      </c>
      <c r="DP25" s="810" t="s">
        <v>308</v>
      </c>
      <c r="DQ25" s="810">
        <v>658228748227.07056</v>
      </c>
      <c r="DR25" s="810">
        <v>658228748227.07056</v>
      </c>
      <c r="DS25" s="810" t="s">
        <v>308</v>
      </c>
      <c r="DT25" s="810">
        <v>658228748227.07056</v>
      </c>
      <c r="DU25" s="810">
        <v>658228748227.07056</v>
      </c>
      <c r="DV25" s="810" t="s">
        <v>308</v>
      </c>
      <c r="DW25" s="810">
        <v>658228748227.07056</v>
      </c>
      <c r="DX25" s="810">
        <v>658228748227.07056</v>
      </c>
      <c r="DY25" s="810" t="s">
        <v>308</v>
      </c>
      <c r="DZ25" s="810">
        <v>658228748227.07056</v>
      </c>
      <c r="EA25" s="810">
        <v>658228748227.07056</v>
      </c>
      <c r="EB25" s="810" t="s">
        <v>308</v>
      </c>
      <c r="EC25" s="935">
        <f>+BR25+BU25+BX25+CA25+CD25+CG25+CJ25+CM25+CP25+CS25+CV25+CY25+DB25+DE25+DH25+DK25+DN25+DQ25+DT25+DW25+DZ25</f>
        <v>12506346216314.338</v>
      </c>
      <c r="ED25" s="97" t="s">
        <v>411</v>
      </c>
      <c r="EE25" s="98" t="s">
        <v>527</v>
      </c>
      <c r="EF25" s="98" t="s">
        <v>396</v>
      </c>
      <c r="EG25" s="98" t="s">
        <v>397</v>
      </c>
      <c r="EH25" s="98" t="s">
        <v>398</v>
      </c>
      <c r="EI25" s="98" t="s">
        <v>399</v>
      </c>
      <c r="EJ25" s="99" t="s">
        <v>528</v>
      </c>
      <c r="EK25" s="98" t="s">
        <v>401</v>
      </c>
      <c r="EL25" s="98" t="s">
        <v>402</v>
      </c>
      <c r="EM25" s="98" t="s">
        <v>529</v>
      </c>
      <c r="EN25" s="98" t="s">
        <v>530</v>
      </c>
      <c r="EO25" s="100" t="s">
        <v>403</v>
      </c>
    </row>
    <row r="26" spans="1:146" s="87" customFormat="1" ht="116.25" customHeight="1">
      <c r="B26" s="842"/>
      <c r="C26" s="904"/>
      <c r="D26" s="845"/>
      <c r="E26" s="840"/>
      <c r="F26" s="101" t="s">
        <v>191</v>
      </c>
      <c r="G26" s="101" t="s">
        <v>174</v>
      </c>
      <c r="H26" s="102" t="s">
        <v>128</v>
      </c>
      <c r="I26" s="103" t="s">
        <v>146</v>
      </c>
      <c r="J26" s="102" t="s">
        <v>2</v>
      </c>
      <c r="K26" s="101">
        <v>2.76</v>
      </c>
      <c r="L26" s="101">
        <v>2017</v>
      </c>
      <c r="M26" s="104">
        <v>43466</v>
      </c>
      <c r="N26" s="104">
        <v>45657</v>
      </c>
      <c r="O26" s="105">
        <v>0</v>
      </c>
      <c r="P26" s="105">
        <v>0.373</v>
      </c>
      <c r="Q26" s="105">
        <v>0.373</v>
      </c>
      <c r="R26" s="105">
        <v>0.373</v>
      </c>
      <c r="S26" s="105">
        <v>0.373</v>
      </c>
      <c r="T26" s="105">
        <v>0.373</v>
      </c>
      <c r="U26" s="105">
        <v>0.373</v>
      </c>
      <c r="V26" s="105">
        <v>0</v>
      </c>
      <c r="W26" s="105">
        <v>0</v>
      </c>
      <c r="X26" s="105">
        <v>0</v>
      </c>
      <c r="Y26" s="105">
        <v>0</v>
      </c>
      <c r="Z26" s="105">
        <v>0</v>
      </c>
      <c r="AA26" s="105">
        <v>0</v>
      </c>
      <c r="AB26" s="105">
        <v>0</v>
      </c>
      <c r="AC26" s="105">
        <v>0</v>
      </c>
      <c r="AD26" s="105">
        <v>0</v>
      </c>
      <c r="AE26" s="105">
        <v>0</v>
      </c>
      <c r="AF26" s="105">
        <v>0</v>
      </c>
      <c r="AG26" s="105">
        <v>0</v>
      </c>
      <c r="AH26" s="105">
        <v>0</v>
      </c>
      <c r="AI26" s="105">
        <v>0</v>
      </c>
      <c r="AJ26" s="106">
        <v>5</v>
      </c>
      <c r="AK26" s="107" t="s">
        <v>689</v>
      </c>
      <c r="AL26" s="108">
        <f>+E25/2</f>
        <v>5.5550000000000002E-2</v>
      </c>
      <c r="AM26" s="105" t="s">
        <v>175</v>
      </c>
      <c r="AN26" s="105" t="s">
        <v>243</v>
      </c>
      <c r="AO26" s="105" t="s">
        <v>18</v>
      </c>
      <c r="AP26" s="105" t="s">
        <v>33</v>
      </c>
      <c r="AQ26" s="105" t="s">
        <v>2</v>
      </c>
      <c r="AR26" s="105">
        <v>2.76</v>
      </c>
      <c r="AS26" s="105">
        <v>2017</v>
      </c>
      <c r="AT26" s="109">
        <v>43466</v>
      </c>
      <c r="AU26" s="109">
        <v>45657</v>
      </c>
      <c r="AV26" s="105">
        <v>0</v>
      </c>
      <c r="AW26" s="105">
        <v>0.373</v>
      </c>
      <c r="AX26" s="105">
        <v>0.373</v>
      </c>
      <c r="AY26" s="105">
        <v>0.373</v>
      </c>
      <c r="AZ26" s="105">
        <v>0.373</v>
      </c>
      <c r="BA26" s="105">
        <v>0.373</v>
      </c>
      <c r="BB26" s="105">
        <v>0.373</v>
      </c>
      <c r="BC26" s="105">
        <v>0</v>
      </c>
      <c r="BD26" s="105">
        <v>0</v>
      </c>
      <c r="BE26" s="105">
        <v>0</v>
      </c>
      <c r="BF26" s="105">
        <v>0</v>
      </c>
      <c r="BG26" s="105">
        <v>0</v>
      </c>
      <c r="BH26" s="105">
        <v>0</v>
      </c>
      <c r="BI26" s="105">
        <v>0</v>
      </c>
      <c r="BJ26" s="105">
        <v>0</v>
      </c>
      <c r="BK26" s="105">
        <v>0</v>
      </c>
      <c r="BL26" s="105">
        <v>0</v>
      </c>
      <c r="BM26" s="105">
        <v>0</v>
      </c>
      <c r="BN26" s="105">
        <v>0</v>
      </c>
      <c r="BO26" s="105">
        <v>0</v>
      </c>
      <c r="BP26" s="105">
        <v>0</v>
      </c>
      <c r="BQ26" s="106">
        <v>5</v>
      </c>
      <c r="BR26" s="851"/>
      <c r="BS26" s="811"/>
      <c r="BT26" s="811"/>
      <c r="BU26" s="811"/>
      <c r="BV26" s="811"/>
      <c r="BW26" s="811"/>
      <c r="BX26" s="811"/>
      <c r="BY26" s="811"/>
      <c r="BZ26" s="811"/>
      <c r="CA26" s="811"/>
      <c r="CB26" s="811"/>
      <c r="CC26" s="811"/>
      <c r="CD26" s="811"/>
      <c r="CE26" s="811"/>
      <c r="CF26" s="811"/>
      <c r="CG26" s="811"/>
      <c r="CH26" s="811"/>
      <c r="CI26" s="811"/>
      <c r="CJ26" s="811"/>
      <c r="CK26" s="811"/>
      <c r="CL26" s="811"/>
      <c r="CM26" s="811"/>
      <c r="CN26" s="811"/>
      <c r="CO26" s="811"/>
      <c r="CP26" s="811"/>
      <c r="CQ26" s="811"/>
      <c r="CR26" s="811"/>
      <c r="CS26" s="811"/>
      <c r="CT26" s="811"/>
      <c r="CU26" s="811"/>
      <c r="CV26" s="811"/>
      <c r="CW26" s="811"/>
      <c r="CX26" s="811"/>
      <c r="CY26" s="811"/>
      <c r="CZ26" s="811"/>
      <c r="DA26" s="811"/>
      <c r="DB26" s="811"/>
      <c r="DC26" s="811"/>
      <c r="DD26" s="811"/>
      <c r="DE26" s="811"/>
      <c r="DF26" s="811"/>
      <c r="DG26" s="811"/>
      <c r="DH26" s="811"/>
      <c r="DI26" s="811"/>
      <c r="DJ26" s="811"/>
      <c r="DK26" s="811"/>
      <c r="DL26" s="811"/>
      <c r="DM26" s="811"/>
      <c r="DN26" s="811"/>
      <c r="DO26" s="811"/>
      <c r="DP26" s="811"/>
      <c r="DQ26" s="811"/>
      <c r="DR26" s="811"/>
      <c r="DS26" s="811"/>
      <c r="DT26" s="811"/>
      <c r="DU26" s="811"/>
      <c r="DV26" s="811"/>
      <c r="DW26" s="811"/>
      <c r="DX26" s="811"/>
      <c r="DY26" s="811"/>
      <c r="DZ26" s="811"/>
      <c r="EA26" s="811"/>
      <c r="EB26" s="811"/>
      <c r="EC26" s="936"/>
      <c r="ED26" s="110" t="s">
        <v>400</v>
      </c>
      <c r="EE26" s="111" t="s">
        <v>526</v>
      </c>
      <c r="EF26" s="111" t="s">
        <v>404</v>
      </c>
      <c r="EG26" s="111" t="s">
        <v>405</v>
      </c>
      <c r="EH26" s="111" t="s">
        <v>406</v>
      </c>
      <c r="EI26" s="111" t="s">
        <v>407</v>
      </c>
      <c r="EJ26" s="112" t="s">
        <v>531</v>
      </c>
      <c r="EK26" s="111" t="s">
        <v>408</v>
      </c>
      <c r="EL26" s="111" t="s">
        <v>409</v>
      </c>
      <c r="EM26" s="111" t="s">
        <v>532</v>
      </c>
      <c r="EN26" s="111" t="s">
        <v>533</v>
      </c>
      <c r="EO26" s="113" t="s">
        <v>410</v>
      </c>
    </row>
    <row r="27" spans="1:146" s="114" customFormat="1" ht="87.75" customHeight="1">
      <c r="B27" s="842"/>
      <c r="C27" s="904"/>
      <c r="D27" s="842" t="s">
        <v>690</v>
      </c>
      <c r="E27" s="872">
        <v>0.1111</v>
      </c>
      <c r="F27" s="867" t="s">
        <v>241</v>
      </c>
      <c r="G27" s="867" t="s">
        <v>267</v>
      </c>
      <c r="H27" s="806" t="s">
        <v>18</v>
      </c>
      <c r="I27" s="877" t="s">
        <v>146</v>
      </c>
      <c r="J27" s="865" t="s">
        <v>2</v>
      </c>
      <c r="K27" s="806">
        <v>21.12</v>
      </c>
      <c r="L27" s="806">
        <v>2017</v>
      </c>
      <c r="M27" s="900">
        <v>43466</v>
      </c>
      <c r="N27" s="900">
        <v>50770</v>
      </c>
      <c r="O27" s="806">
        <v>0</v>
      </c>
      <c r="P27" s="806" t="s">
        <v>673</v>
      </c>
      <c r="Q27" s="806" t="s">
        <v>673</v>
      </c>
      <c r="R27" s="806" t="s">
        <v>673</v>
      </c>
      <c r="S27" s="806" t="s">
        <v>673</v>
      </c>
      <c r="T27" s="806" t="s">
        <v>673</v>
      </c>
      <c r="U27" s="806" t="s">
        <v>673</v>
      </c>
      <c r="V27" s="806" t="s">
        <v>673</v>
      </c>
      <c r="W27" s="806" t="s">
        <v>673</v>
      </c>
      <c r="X27" s="806" t="s">
        <v>673</v>
      </c>
      <c r="Y27" s="806" t="s">
        <v>673</v>
      </c>
      <c r="Z27" s="806" t="s">
        <v>673</v>
      </c>
      <c r="AA27" s="806" t="s">
        <v>673</v>
      </c>
      <c r="AB27" s="806" t="s">
        <v>673</v>
      </c>
      <c r="AC27" s="806" t="s">
        <v>673</v>
      </c>
      <c r="AD27" s="806" t="s">
        <v>673</v>
      </c>
      <c r="AE27" s="806" t="s">
        <v>673</v>
      </c>
      <c r="AF27" s="806" t="s">
        <v>673</v>
      </c>
      <c r="AG27" s="806" t="s">
        <v>673</v>
      </c>
      <c r="AH27" s="806" t="s">
        <v>673</v>
      </c>
      <c r="AI27" s="806" t="s">
        <v>673</v>
      </c>
      <c r="AJ27" s="868" t="s">
        <v>673</v>
      </c>
      <c r="AK27" s="861" t="s">
        <v>691</v>
      </c>
      <c r="AL27" s="849">
        <f>+E27/11</f>
        <v>1.01E-2</v>
      </c>
      <c r="AM27" s="105" t="s">
        <v>274</v>
      </c>
      <c r="AN27" s="105" t="s">
        <v>278</v>
      </c>
      <c r="AO27" s="105" t="s">
        <v>18</v>
      </c>
      <c r="AP27" s="105" t="s">
        <v>33</v>
      </c>
      <c r="AQ27" s="105" t="s">
        <v>2</v>
      </c>
      <c r="AR27" s="101" t="s">
        <v>671</v>
      </c>
      <c r="AS27" s="105" t="s">
        <v>674</v>
      </c>
      <c r="AT27" s="109">
        <v>43466</v>
      </c>
      <c r="AU27" s="109">
        <v>50770</v>
      </c>
      <c r="AV27" s="105">
        <v>0</v>
      </c>
      <c r="AW27" s="105" t="s">
        <v>672</v>
      </c>
      <c r="AX27" s="105" t="s">
        <v>672</v>
      </c>
      <c r="AY27" s="105" t="s">
        <v>672</v>
      </c>
      <c r="AZ27" s="105" t="s">
        <v>672</v>
      </c>
      <c r="BA27" s="105" t="s">
        <v>672</v>
      </c>
      <c r="BB27" s="105" t="s">
        <v>672</v>
      </c>
      <c r="BC27" s="105" t="s">
        <v>672</v>
      </c>
      <c r="BD27" s="105" t="s">
        <v>672</v>
      </c>
      <c r="BE27" s="105" t="s">
        <v>672</v>
      </c>
      <c r="BF27" s="105" t="s">
        <v>672</v>
      </c>
      <c r="BG27" s="105" t="s">
        <v>672</v>
      </c>
      <c r="BH27" s="105" t="s">
        <v>672</v>
      </c>
      <c r="BI27" s="105" t="s">
        <v>672</v>
      </c>
      <c r="BJ27" s="105" t="s">
        <v>672</v>
      </c>
      <c r="BK27" s="105" t="s">
        <v>672</v>
      </c>
      <c r="BL27" s="105" t="s">
        <v>672</v>
      </c>
      <c r="BM27" s="105" t="s">
        <v>672</v>
      </c>
      <c r="BN27" s="105" t="s">
        <v>672</v>
      </c>
      <c r="BO27" s="105" t="s">
        <v>672</v>
      </c>
      <c r="BP27" s="105" t="s">
        <v>672</v>
      </c>
      <c r="BQ27" s="106" t="s">
        <v>673</v>
      </c>
      <c r="BR27" s="937">
        <v>0</v>
      </c>
      <c r="BS27" s="847">
        <v>0</v>
      </c>
      <c r="BT27" s="847" t="s">
        <v>308</v>
      </c>
      <c r="BU27" s="847">
        <v>0</v>
      </c>
      <c r="BV27" s="847">
        <v>0</v>
      </c>
      <c r="BW27" s="847" t="s">
        <v>308</v>
      </c>
      <c r="BX27" s="847">
        <v>87603276988.200027</v>
      </c>
      <c r="BY27" s="847">
        <v>87603276988.200027</v>
      </c>
      <c r="BZ27" s="847" t="s">
        <v>308</v>
      </c>
      <c r="CA27" s="847">
        <v>87603276988.200027</v>
      </c>
      <c r="CB27" s="847">
        <v>87603276988.200027</v>
      </c>
      <c r="CC27" s="847" t="s">
        <v>308</v>
      </c>
      <c r="CD27" s="847">
        <v>87603276988.200027</v>
      </c>
      <c r="CE27" s="847">
        <v>87603276988.200027</v>
      </c>
      <c r="CF27" s="847" t="s">
        <v>308</v>
      </c>
      <c r="CG27" s="847">
        <v>87603276988.200027</v>
      </c>
      <c r="CH27" s="847">
        <v>87603276988.200027</v>
      </c>
      <c r="CI27" s="847" t="s">
        <v>308</v>
      </c>
      <c r="CJ27" s="847">
        <v>87603276988.200027</v>
      </c>
      <c r="CK27" s="847">
        <v>87603276988.200027</v>
      </c>
      <c r="CL27" s="847" t="s">
        <v>308</v>
      </c>
      <c r="CM27" s="847">
        <v>87603276988.200027</v>
      </c>
      <c r="CN27" s="847">
        <v>87603276988.200027</v>
      </c>
      <c r="CO27" s="847" t="s">
        <v>308</v>
      </c>
      <c r="CP27" s="847">
        <v>87603276988.200027</v>
      </c>
      <c r="CQ27" s="847">
        <v>87603276988.200027</v>
      </c>
      <c r="CR27" s="847" t="s">
        <v>308</v>
      </c>
      <c r="CS27" s="847">
        <v>87603276988.200027</v>
      </c>
      <c r="CT27" s="847">
        <v>87603276988.200027</v>
      </c>
      <c r="CU27" s="847" t="s">
        <v>308</v>
      </c>
      <c r="CV27" s="847">
        <v>87603276988.200027</v>
      </c>
      <c r="CW27" s="847">
        <v>87603276988.200027</v>
      </c>
      <c r="CX27" s="847" t="s">
        <v>308</v>
      </c>
      <c r="CY27" s="847">
        <v>87603276988.200027</v>
      </c>
      <c r="CZ27" s="847">
        <v>87603276988.200027</v>
      </c>
      <c r="DA27" s="847" t="s">
        <v>308</v>
      </c>
      <c r="DB27" s="847">
        <v>87603276988.200027</v>
      </c>
      <c r="DC27" s="847">
        <v>87603276988.200027</v>
      </c>
      <c r="DD27" s="847" t="s">
        <v>308</v>
      </c>
      <c r="DE27" s="847">
        <v>87603276988.200027</v>
      </c>
      <c r="DF27" s="847">
        <v>87603276988.200027</v>
      </c>
      <c r="DG27" s="847" t="s">
        <v>308</v>
      </c>
      <c r="DH27" s="847">
        <v>87603276988.200027</v>
      </c>
      <c r="DI27" s="847">
        <v>87603276988.200027</v>
      </c>
      <c r="DJ27" s="847" t="s">
        <v>308</v>
      </c>
      <c r="DK27" s="847">
        <v>87603276988.200027</v>
      </c>
      <c r="DL27" s="847">
        <v>87603276988.200027</v>
      </c>
      <c r="DM27" s="847" t="s">
        <v>308</v>
      </c>
      <c r="DN27" s="847">
        <v>87603276988.200027</v>
      </c>
      <c r="DO27" s="847">
        <v>87603276988.200027</v>
      </c>
      <c r="DP27" s="847" t="s">
        <v>308</v>
      </c>
      <c r="DQ27" s="847">
        <v>87603276988.200027</v>
      </c>
      <c r="DR27" s="847">
        <v>87603276988.200027</v>
      </c>
      <c r="DS27" s="847" t="s">
        <v>308</v>
      </c>
      <c r="DT27" s="847">
        <v>87603276988.200027</v>
      </c>
      <c r="DU27" s="847">
        <v>87603276988.200027</v>
      </c>
      <c r="DV27" s="847" t="s">
        <v>308</v>
      </c>
      <c r="DW27" s="847">
        <v>87603276988.200027</v>
      </c>
      <c r="DX27" s="847">
        <v>87603276988.200027</v>
      </c>
      <c r="DY27" s="847" t="s">
        <v>308</v>
      </c>
      <c r="DZ27" s="847">
        <v>87603276988.200027</v>
      </c>
      <c r="EA27" s="847">
        <v>87603276988.200027</v>
      </c>
      <c r="EB27" s="847" t="s">
        <v>308</v>
      </c>
      <c r="EC27" s="939">
        <f>+BR27+BU27+BX27+CA27+CD27+CG27+CJ27+CM27+CP27+CS27+CV27+CY27+DB27+DE27+DH27+DK27+DN27+DQ27+DT27+DW27+DZ27</f>
        <v>1664462262775.8003</v>
      </c>
      <c r="ED27" s="110" t="s">
        <v>412</v>
      </c>
      <c r="EE27" s="112" t="s">
        <v>413</v>
      </c>
      <c r="EF27" s="111" t="s">
        <v>414</v>
      </c>
      <c r="EG27" s="112" t="s">
        <v>415</v>
      </c>
      <c r="EH27" s="111" t="s">
        <v>416</v>
      </c>
      <c r="EI27" s="111" t="s">
        <v>417</v>
      </c>
      <c r="EJ27" s="112" t="s">
        <v>534</v>
      </c>
      <c r="EK27" s="112" t="s">
        <v>535</v>
      </c>
      <c r="EL27" s="111" t="s">
        <v>679</v>
      </c>
      <c r="EM27" s="112" t="s">
        <v>677</v>
      </c>
      <c r="EN27" s="111" t="s">
        <v>678</v>
      </c>
      <c r="EO27" s="113" t="s">
        <v>680</v>
      </c>
    </row>
    <row r="28" spans="1:146" s="87" customFormat="1" ht="107.25" customHeight="1">
      <c r="B28" s="842"/>
      <c r="C28" s="904"/>
      <c r="D28" s="842"/>
      <c r="E28" s="872"/>
      <c r="F28" s="867"/>
      <c r="G28" s="867"/>
      <c r="H28" s="806"/>
      <c r="I28" s="877"/>
      <c r="J28" s="865"/>
      <c r="K28" s="806"/>
      <c r="L28" s="806"/>
      <c r="M28" s="900">
        <v>43466</v>
      </c>
      <c r="N28" s="900">
        <v>50770</v>
      </c>
      <c r="O28" s="806">
        <v>0</v>
      </c>
      <c r="P28" s="806"/>
      <c r="Q28" s="806"/>
      <c r="R28" s="806"/>
      <c r="S28" s="806"/>
      <c r="T28" s="806"/>
      <c r="U28" s="806"/>
      <c r="V28" s="806"/>
      <c r="W28" s="806"/>
      <c r="X28" s="806"/>
      <c r="Y28" s="806"/>
      <c r="Z28" s="806"/>
      <c r="AA28" s="806"/>
      <c r="AB28" s="806"/>
      <c r="AC28" s="806"/>
      <c r="AD28" s="806"/>
      <c r="AE28" s="806"/>
      <c r="AF28" s="806"/>
      <c r="AG28" s="806"/>
      <c r="AH28" s="806"/>
      <c r="AI28" s="806"/>
      <c r="AJ28" s="868"/>
      <c r="AK28" s="861"/>
      <c r="AL28" s="849"/>
      <c r="AM28" s="105" t="s">
        <v>275</v>
      </c>
      <c r="AN28" s="105" t="s">
        <v>279</v>
      </c>
      <c r="AO28" s="105" t="s">
        <v>18</v>
      </c>
      <c r="AP28" s="105" t="s">
        <v>33</v>
      </c>
      <c r="AQ28" s="105" t="s">
        <v>2</v>
      </c>
      <c r="AR28" s="101" t="s">
        <v>671</v>
      </c>
      <c r="AS28" s="105" t="s">
        <v>674</v>
      </c>
      <c r="AT28" s="109">
        <v>43466</v>
      </c>
      <c r="AU28" s="109">
        <v>50770</v>
      </c>
      <c r="AV28" s="105">
        <v>0</v>
      </c>
      <c r="AW28" s="105" t="s">
        <v>672</v>
      </c>
      <c r="AX28" s="105" t="s">
        <v>672</v>
      </c>
      <c r="AY28" s="105" t="s">
        <v>672</v>
      </c>
      <c r="AZ28" s="105" t="s">
        <v>672</v>
      </c>
      <c r="BA28" s="105" t="s">
        <v>672</v>
      </c>
      <c r="BB28" s="105" t="s">
        <v>672</v>
      </c>
      <c r="BC28" s="105" t="s">
        <v>672</v>
      </c>
      <c r="BD28" s="105" t="s">
        <v>672</v>
      </c>
      <c r="BE28" s="105" t="s">
        <v>672</v>
      </c>
      <c r="BF28" s="105" t="s">
        <v>672</v>
      </c>
      <c r="BG28" s="105" t="s">
        <v>672</v>
      </c>
      <c r="BH28" s="105" t="s">
        <v>672</v>
      </c>
      <c r="BI28" s="105" t="s">
        <v>672</v>
      </c>
      <c r="BJ28" s="105" t="s">
        <v>672</v>
      </c>
      <c r="BK28" s="105" t="s">
        <v>672</v>
      </c>
      <c r="BL28" s="105" t="s">
        <v>672</v>
      </c>
      <c r="BM28" s="105" t="s">
        <v>672</v>
      </c>
      <c r="BN28" s="105" t="s">
        <v>672</v>
      </c>
      <c r="BO28" s="105" t="s">
        <v>672</v>
      </c>
      <c r="BP28" s="105" t="s">
        <v>672</v>
      </c>
      <c r="BQ28" s="106" t="s">
        <v>673</v>
      </c>
      <c r="BR28" s="937"/>
      <c r="BS28" s="847"/>
      <c r="BT28" s="847"/>
      <c r="BU28" s="847"/>
      <c r="BV28" s="847"/>
      <c r="BW28" s="847"/>
      <c r="BX28" s="847"/>
      <c r="BY28" s="847"/>
      <c r="BZ28" s="847"/>
      <c r="CA28" s="847"/>
      <c r="CB28" s="847"/>
      <c r="CC28" s="847"/>
      <c r="CD28" s="847"/>
      <c r="CE28" s="847"/>
      <c r="CF28" s="847"/>
      <c r="CG28" s="847"/>
      <c r="CH28" s="847"/>
      <c r="CI28" s="847"/>
      <c r="CJ28" s="847"/>
      <c r="CK28" s="847"/>
      <c r="CL28" s="847"/>
      <c r="CM28" s="847"/>
      <c r="CN28" s="847"/>
      <c r="CO28" s="847"/>
      <c r="CP28" s="847"/>
      <c r="CQ28" s="847"/>
      <c r="CR28" s="847"/>
      <c r="CS28" s="847"/>
      <c r="CT28" s="847"/>
      <c r="CU28" s="847"/>
      <c r="CV28" s="847"/>
      <c r="CW28" s="847"/>
      <c r="CX28" s="847"/>
      <c r="CY28" s="847"/>
      <c r="CZ28" s="847"/>
      <c r="DA28" s="847"/>
      <c r="DB28" s="847"/>
      <c r="DC28" s="847"/>
      <c r="DD28" s="847"/>
      <c r="DE28" s="847"/>
      <c r="DF28" s="847"/>
      <c r="DG28" s="847"/>
      <c r="DH28" s="847"/>
      <c r="DI28" s="847"/>
      <c r="DJ28" s="847"/>
      <c r="DK28" s="847"/>
      <c r="DL28" s="847"/>
      <c r="DM28" s="847"/>
      <c r="DN28" s="847"/>
      <c r="DO28" s="847"/>
      <c r="DP28" s="847"/>
      <c r="DQ28" s="847"/>
      <c r="DR28" s="847"/>
      <c r="DS28" s="847"/>
      <c r="DT28" s="847"/>
      <c r="DU28" s="847"/>
      <c r="DV28" s="847"/>
      <c r="DW28" s="847"/>
      <c r="DX28" s="847"/>
      <c r="DY28" s="847"/>
      <c r="DZ28" s="847"/>
      <c r="EA28" s="847"/>
      <c r="EB28" s="847"/>
      <c r="EC28" s="939"/>
      <c r="ED28" s="110" t="s">
        <v>412</v>
      </c>
      <c r="EE28" s="112" t="s">
        <v>413</v>
      </c>
      <c r="EF28" s="111" t="s">
        <v>414</v>
      </c>
      <c r="EG28" s="112" t="s">
        <v>415</v>
      </c>
      <c r="EH28" s="111" t="s">
        <v>416</v>
      </c>
      <c r="EI28" s="111" t="s">
        <v>417</v>
      </c>
      <c r="EJ28" s="112" t="s">
        <v>534</v>
      </c>
      <c r="EK28" s="112" t="s">
        <v>535</v>
      </c>
      <c r="EL28" s="111" t="s">
        <v>679</v>
      </c>
      <c r="EM28" s="112" t="s">
        <v>677</v>
      </c>
      <c r="EN28" s="111" t="s">
        <v>678</v>
      </c>
      <c r="EO28" s="113" t="s">
        <v>680</v>
      </c>
    </row>
    <row r="29" spans="1:146" s="87" customFormat="1" ht="72.75" customHeight="1">
      <c r="B29" s="842"/>
      <c r="C29" s="904"/>
      <c r="D29" s="842"/>
      <c r="E29" s="872"/>
      <c r="F29" s="867"/>
      <c r="G29" s="867"/>
      <c r="H29" s="806"/>
      <c r="I29" s="877"/>
      <c r="J29" s="865"/>
      <c r="K29" s="806"/>
      <c r="L29" s="806"/>
      <c r="M29" s="900">
        <v>43466</v>
      </c>
      <c r="N29" s="900">
        <v>50770</v>
      </c>
      <c r="O29" s="806">
        <v>0</v>
      </c>
      <c r="P29" s="806"/>
      <c r="Q29" s="806"/>
      <c r="R29" s="806"/>
      <c r="S29" s="806"/>
      <c r="T29" s="806"/>
      <c r="U29" s="806"/>
      <c r="V29" s="806"/>
      <c r="W29" s="806"/>
      <c r="X29" s="806"/>
      <c r="Y29" s="806"/>
      <c r="Z29" s="806"/>
      <c r="AA29" s="806"/>
      <c r="AB29" s="806"/>
      <c r="AC29" s="806"/>
      <c r="AD29" s="806"/>
      <c r="AE29" s="806"/>
      <c r="AF29" s="806"/>
      <c r="AG29" s="806"/>
      <c r="AH29" s="806"/>
      <c r="AI29" s="806"/>
      <c r="AJ29" s="868"/>
      <c r="AK29" s="861" t="s">
        <v>692</v>
      </c>
      <c r="AL29" s="849">
        <v>1.01E-2</v>
      </c>
      <c r="AM29" s="105" t="s">
        <v>276</v>
      </c>
      <c r="AN29" s="105" t="s">
        <v>280</v>
      </c>
      <c r="AO29" s="105" t="s">
        <v>18</v>
      </c>
      <c r="AP29" s="105" t="s">
        <v>33</v>
      </c>
      <c r="AQ29" s="105" t="s">
        <v>2</v>
      </c>
      <c r="AR29" s="101" t="s">
        <v>671</v>
      </c>
      <c r="AS29" s="105" t="s">
        <v>674</v>
      </c>
      <c r="AT29" s="109">
        <v>43466</v>
      </c>
      <c r="AU29" s="109">
        <v>50770</v>
      </c>
      <c r="AV29" s="105">
        <v>0</v>
      </c>
      <c r="AW29" s="105" t="s">
        <v>672</v>
      </c>
      <c r="AX29" s="105" t="s">
        <v>672</v>
      </c>
      <c r="AY29" s="105" t="s">
        <v>672</v>
      </c>
      <c r="AZ29" s="105" t="s">
        <v>672</v>
      </c>
      <c r="BA29" s="105" t="s">
        <v>672</v>
      </c>
      <c r="BB29" s="105" t="s">
        <v>672</v>
      </c>
      <c r="BC29" s="105" t="s">
        <v>672</v>
      </c>
      <c r="BD29" s="105" t="s">
        <v>672</v>
      </c>
      <c r="BE29" s="105" t="s">
        <v>672</v>
      </c>
      <c r="BF29" s="105" t="s">
        <v>672</v>
      </c>
      <c r="BG29" s="105" t="s">
        <v>672</v>
      </c>
      <c r="BH29" s="105" t="s">
        <v>672</v>
      </c>
      <c r="BI29" s="105" t="s">
        <v>672</v>
      </c>
      <c r="BJ29" s="105" t="s">
        <v>672</v>
      </c>
      <c r="BK29" s="105" t="s">
        <v>672</v>
      </c>
      <c r="BL29" s="105" t="s">
        <v>672</v>
      </c>
      <c r="BM29" s="105" t="s">
        <v>672</v>
      </c>
      <c r="BN29" s="105" t="s">
        <v>672</v>
      </c>
      <c r="BO29" s="105" t="s">
        <v>672</v>
      </c>
      <c r="BP29" s="105" t="s">
        <v>672</v>
      </c>
      <c r="BQ29" s="106" t="s">
        <v>673</v>
      </c>
      <c r="BR29" s="937">
        <v>0</v>
      </c>
      <c r="BS29" s="847">
        <v>0</v>
      </c>
      <c r="BT29" s="847" t="s">
        <v>308</v>
      </c>
      <c r="BU29" s="847">
        <v>0</v>
      </c>
      <c r="BV29" s="847">
        <v>0</v>
      </c>
      <c r="BW29" s="847" t="s">
        <v>308</v>
      </c>
      <c r="BX29" s="847">
        <v>0</v>
      </c>
      <c r="BY29" s="847">
        <v>0</v>
      </c>
      <c r="BZ29" s="847" t="s">
        <v>308</v>
      </c>
      <c r="CA29" s="847">
        <v>0</v>
      </c>
      <c r="CB29" s="847">
        <v>0</v>
      </c>
      <c r="CC29" s="847" t="s">
        <v>308</v>
      </c>
      <c r="CD29" s="847">
        <v>0</v>
      </c>
      <c r="CE29" s="847">
        <v>0</v>
      </c>
      <c r="CF29" s="847" t="s">
        <v>308</v>
      </c>
      <c r="CG29" s="847">
        <v>0</v>
      </c>
      <c r="CH29" s="847">
        <v>0</v>
      </c>
      <c r="CI29" s="847" t="s">
        <v>308</v>
      </c>
      <c r="CJ29" s="847">
        <v>0</v>
      </c>
      <c r="CK29" s="847">
        <v>0</v>
      </c>
      <c r="CL29" s="847" t="s">
        <v>308</v>
      </c>
      <c r="CM29" s="847">
        <v>0</v>
      </c>
      <c r="CN29" s="847">
        <v>0</v>
      </c>
      <c r="CO29" s="847" t="s">
        <v>308</v>
      </c>
      <c r="CP29" s="847">
        <v>0</v>
      </c>
      <c r="CQ29" s="847">
        <v>0</v>
      </c>
      <c r="CR29" s="847" t="s">
        <v>308</v>
      </c>
      <c r="CS29" s="847">
        <v>0</v>
      </c>
      <c r="CT29" s="847">
        <v>0</v>
      </c>
      <c r="CU29" s="847" t="s">
        <v>308</v>
      </c>
      <c r="CV29" s="847">
        <v>0</v>
      </c>
      <c r="CW29" s="847">
        <v>0</v>
      </c>
      <c r="CX29" s="847" t="s">
        <v>308</v>
      </c>
      <c r="CY29" s="847">
        <v>0</v>
      </c>
      <c r="CZ29" s="847">
        <v>0</v>
      </c>
      <c r="DA29" s="847" t="s">
        <v>308</v>
      </c>
      <c r="DB29" s="847">
        <v>0</v>
      </c>
      <c r="DC29" s="847">
        <v>0</v>
      </c>
      <c r="DD29" s="847" t="s">
        <v>308</v>
      </c>
      <c r="DE29" s="847">
        <v>0</v>
      </c>
      <c r="DF29" s="847">
        <v>0</v>
      </c>
      <c r="DG29" s="847" t="s">
        <v>308</v>
      </c>
      <c r="DH29" s="847">
        <v>0</v>
      </c>
      <c r="DI29" s="847">
        <v>0</v>
      </c>
      <c r="DJ29" s="847" t="s">
        <v>308</v>
      </c>
      <c r="DK29" s="847">
        <v>0</v>
      </c>
      <c r="DL29" s="847">
        <v>0</v>
      </c>
      <c r="DM29" s="847" t="s">
        <v>308</v>
      </c>
      <c r="DN29" s="847">
        <v>0</v>
      </c>
      <c r="DO29" s="847">
        <v>0</v>
      </c>
      <c r="DP29" s="847" t="s">
        <v>308</v>
      </c>
      <c r="DQ29" s="847">
        <v>0</v>
      </c>
      <c r="DR29" s="847">
        <v>0</v>
      </c>
      <c r="DS29" s="847" t="s">
        <v>308</v>
      </c>
      <c r="DT29" s="847">
        <v>0</v>
      </c>
      <c r="DU29" s="847">
        <v>0</v>
      </c>
      <c r="DV29" s="847" t="s">
        <v>308</v>
      </c>
      <c r="DW29" s="847">
        <v>0</v>
      </c>
      <c r="DX29" s="847">
        <v>0</v>
      </c>
      <c r="DY29" s="847" t="s">
        <v>308</v>
      </c>
      <c r="DZ29" s="847">
        <v>0</v>
      </c>
      <c r="EA29" s="847">
        <v>0</v>
      </c>
      <c r="EB29" s="847" t="s">
        <v>308</v>
      </c>
      <c r="EC29" s="939">
        <f>+BR29+BU29+BX29+CA29+CD29+CG29+CJ29+CM29+CP29+CS29+CV29+CY29+DB29+DE29+DH29+DK29+DN29+DQ29+DT29+DW29+DZ29</f>
        <v>0</v>
      </c>
      <c r="ED29" s="110" t="s">
        <v>412</v>
      </c>
      <c r="EE29" s="112" t="s">
        <v>413</v>
      </c>
      <c r="EF29" s="111" t="s">
        <v>414</v>
      </c>
      <c r="EG29" s="112" t="s">
        <v>415</v>
      </c>
      <c r="EH29" s="111" t="s">
        <v>416</v>
      </c>
      <c r="EI29" s="111" t="s">
        <v>417</v>
      </c>
      <c r="EJ29" s="112" t="s">
        <v>534</v>
      </c>
      <c r="EK29" s="112" t="s">
        <v>535</v>
      </c>
      <c r="EL29" s="111" t="s">
        <v>679</v>
      </c>
      <c r="EM29" s="112" t="s">
        <v>677</v>
      </c>
      <c r="EN29" s="111" t="s">
        <v>678</v>
      </c>
      <c r="EO29" s="113" t="s">
        <v>680</v>
      </c>
    </row>
    <row r="30" spans="1:146" s="87" customFormat="1" ht="72.75" customHeight="1">
      <c r="B30" s="842"/>
      <c r="C30" s="904"/>
      <c r="D30" s="842"/>
      <c r="E30" s="872"/>
      <c r="F30" s="867" t="s">
        <v>129</v>
      </c>
      <c r="G30" s="867"/>
      <c r="H30" s="806"/>
      <c r="I30" s="877"/>
      <c r="J30" s="865"/>
      <c r="K30" s="806"/>
      <c r="L30" s="806"/>
      <c r="M30" s="900">
        <v>43466</v>
      </c>
      <c r="N30" s="900">
        <v>50770</v>
      </c>
      <c r="O30" s="806">
        <v>0</v>
      </c>
      <c r="P30" s="806"/>
      <c r="Q30" s="806"/>
      <c r="R30" s="806"/>
      <c r="S30" s="806"/>
      <c r="T30" s="806"/>
      <c r="U30" s="806"/>
      <c r="V30" s="806"/>
      <c r="W30" s="806"/>
      <c r="X30" s="806"/>
      <c r="Y30" s="806"/>
      <c r="Z30" s="806"/>
      <c r="AA30" s="806"/>
      <c r="AB30" s="806"/>
      <c r="AC30" s="806"/>
      <c r="AD30" s="806"/>
      <c r="AE30" s="806"/>
      <c r="AF30" s="806"/>
      <c r="AG30" s="806"/>
      <c r="AH30" s="806"/>
      <c r="AI30" s="806"/>
      <c r="AJ30" s="868"/>
      <c r="AK30" s="861"/>
      <c r="AL30" s="849"/>
      <c r="AM30" s="105" t="s">
        <v>277</v>
      </c>
      <c r="AN30" s="105" t="s">
        <v>281</v>
      </c>
      <c r="AO30" s="105" t="s">
        <v>18</v>
      </c>
      <c r="AP30" s="105" t="s">
        <v>33</v>
      </c>
      <c r="AQ30" s="105" t="s">
        <v>2</v>
      </c>
      <c r="AR30" s="101" t="s">
        <v>671</v>
      </c>
      <c r="AS30" s="105" t="s">
        <v>674</v>
      </c>
      <c r="AT30" s="109">
        <v>43466</v>
      </c>
      <c r="AU30" s="109">
        <v>50770</v>
      </c>
      <c r="AV30" s="105">
        <v>0</v>
      </c>
      <c r="AW30" s="105" t="s">
        <v>672</v>
      </c>
      <c r="AX30" s="105" t="s">
        <v>672</v>
      </c>
      <c r="AY30" s="105" t="s">
        <v>672</v>
      </c>
      <c r="AZ30" s="105" t="s">
        <v>672</v>
      </c>
      <c r="BA30" s="105" t="s">
        <v>672</v>
      </c>
      <c r="BB30" s="105" t="s">
        <v>672</v>
      </c>
      <c r="BC30" s="105" t="s">
        <v>672</v>
      </c>
      <c r="BD30" s="105" t="s">
        <v>672</v>
      </c>
      <c r="BE30" s="105" t="s">
        <v>672</v>
      </c>
      <c r="BF30" s="105" t="s">
        <v>672</v>
      </c>
      <c r="BG30" s="105" t="s">
        <v>672</v>
      </c>
      <c r="BH30" s="105" t="s">
        <v>672</v>
      </c>
      <c r="BI30" s="105" t="s">
        <v>672</v>
      </c>
      <c r="BJ30" s="105" t="s">
        <v>672</v>
      </c>
      <c r="BK30" s="105" t="s">
        <v>672</v>
      </c>
      <c r="BL30" s="105" t="s">
        <v>672</v>
      </c>
      <c r="BM30" s="105" t="s">
        <v>672</v>
      </c>
      <c r="BN30" s="105" t="s">
        <v>672</v>
      </c>
      <c r="BO30" s="105" t="s">
        <v>672</v>
      </c>
      <c r="BP30" s="105" t="s">
        <v>672</v>
      </c>
      <c r="BQ30" s="106" t="s">
        <v>673</v>
      </c>
      <c r="BR30" s="937"/>
      <c r="BS30" s="847"/>
      <c r="BT30" s="847"/>
      <c r="BU30" s="847"/>
      <c r="BV30" s="847"/>
      <c r="BW30" s="847"/>
      <c r="BX30" s="847"/>
      <c r="BY30" s="847"/>
      <c r="BZ30" s="847"/>
      <c r="CA30" s="847"/>
      <c r="CB30" s="847"/>
      <c r="CC30" s="847"/>
      <c r="CD30" s="847"/>
      <c r="CE30" s="847"/>
      <c r="CF30" s="847"/>
      <c r="CG30" s="847"/>
      <c r="CH30" s="847"/>
      <c r="CI30" s="847"/>
      <c r="CJ30" s="847"/>
      <c r="CK30" s="847"/>
      <c r="CL30" s="847"/>
      <c r="CM30" s="847"/>
      <c r="CN30" s="847"/>
      <c r="CO30" s="847"/>
      <c r="CP30" s="847"/>
      <c r="CQ30" s="847"/>
      <c r="CR30" s="847"/>
      <c r="CS30" s="847"/>
      <c r="CT30" s="847"/>
      <c r="CU30" s="847"/>
      <c r="CV30" s="847"/>
      <c r="CW30" s="847"/>
      <c r="CX30" s="847"/>
      <c r="CY30" s="847"/>
      <c r="CZ30" s="847"/>
      <c r="DA30" s="847"/>
      <c r="DB30" s="847"/>
      <c r="DC30" s="847"/>
      <c r="DD30" s="847"/>
      <c r="DE30" s="847"/>
      <c r="DF30" s="847"/>
      <c r="DG30" s="847"/>
      <c r="DH30" s="847"/>
      <c r="DI30" s="847"/>
      <c r="DJ30" s="847"/>
      <c r="DK30" s="847"/>
      <c r="DL30" s="847"/>
      <c r="DM30" s="847"/>
      <c r="DN30" s="847"/>
      <c r="DO30" s="847"/>
      <c r="DP30" s="847"/>
      <c r="DQ30" s="847"/>
      <c r="DR30" s="847"/>
      <c r="DS30" s="847"/>
      <c r="DT30" s="847"/>
      <c r="DU30" s="847"/>
      <c r="DV30" s="847"/>
      <c r="DW30" s="847"/>
      <c r="DX30" s="847"/>
      <c r="DY30" s="847"/>
      <c r="DZ30" s="847"/>
      <c r="EA30" s="847"/>
      <c r="EB30" s="847"/>
      <c r="EC30" s="939"/>
      <c r="ED30" s="110" t="s">
        <v>412</v>
      </c>
      <c r="EE30" s="112" t="s">
        <v>413</v>
      </c>
      <c r="EF30" s="111" t="s">
        <v>414</v>
      </c>
      <c r="EG30" s="112" t="s">
        <v>415</v>
      </c>
      <c r="EH30" s="111" t="s">
        <v>416</v>
      </c>
      <c r="EI30" s="111" t="s">
        <v>417</v>
      </c>
      <c r="EJ30" s="112" t="s">
        <v>534</v>
      </c>
      <c r="EK30" s="112" t="s">
        <v>535</v>
      </c>
      <c r="EL30" s="111" t="s">
        <v>679</v>
      </c>
      <c r="EM30" s="112" t="s">
        <v>677</v>
      </c>
      <c r="EN30" s="111" t="s">
        <v>678</v>
      </c>
      <c r="EO30" s="113" t="s">
        <v>680</v>
      </c>
    </row>
    <row r="31" spans="1:146" s="87" customFormat="1" ht="72.75" customHeight="1">
      <c r="B31" s="842"/>
      <c r="C31" s="904"/>
      <c r="D31" s="842"/>
      <c r="E31" s="872"/>
      <c r="F31" s="867"/>
      <c r="G31" s="867"/>
      <c r="H31" s="806"/>
      <c r="I31" s="877"/>
      <c r="J31" s="865"/>
      <c r="K31" s="806"/>
      <c r="L31" s="806"/>
      <c r="M31" s="900">
        <v>43466</v>
      </c>
      <c r="N31" s="900">
        <v>50770</v>
      </c>
      <c r="O31" s="806">
        <v>0</v>
      </c>
      <c r="P31" s="806"/>
      <c r="Q31" s="806"/>
      <c r="R31" s="806"/>
      <c r="S31" s="806"/>
      <c r="T31" s="806"/>
      <c r="U31" s="806"/>
      <c r="V31" s="806"/>
      <c r="W31" s="806"/>
      <c r="X31" s="806"/>
      <c r="Y31" s="806"/>
      <c r="Z31" s="806"/>
      <c r="AA31" s="806"/>
      <c r="AB31" s="806"/>
      <c r="AC31" s="806"/>
      <c r="AD31" s="806"/>
      <c r="AE31" s="806"/>
      <c r="AF31" s="806"/>
      <c r="AG31" s="806"/>
      <c r="AH31" s="806"/>
      <c r="AI31" s="806"/>
      <c r="AJ31" s="868"/>
      <c r="AK31" s="107" t="s">
        <v>693</v>
      </c>
      <c r="AL31" s="108">
        <v>1.01E-2</v>
      </c>
      <c r="AM31" s="105" t="s">
        <v>536</v>
      </c>
      <c r="AN31" s="105" t="s">
        <v>537</v>
      </c>
      <c r="AO31" s="105" t="s">
        <v>18</v>
      </c>
      <c r="AP31" s="105" t="s">
        <v>39</v>
      </c>
      <c r="AQ31" s="105" t="s">
        <v>2</v>
      </c>
      <c r="AR31" s="101" t="s">
        <v>671</v>
      </c>
      <c r="AS31" s="105" t="s">
        <v>674</v>
      </c>
      <c r="AT31" s="109">
        <v>43466</v>
      </c>
      <c r="AU31" s="109">
        <v>50770</v>
      </c>
      <c r="AV31" s="105">
        <v>0</v>
      </c>
      <c r="AW31" s="105" t="s">
        <v>672</v>
      </c>
      <c r="AX31" s="105" t="s">
        <v>672</v>
      </c>
      <c r="AY31" s="105" t="s">
        <v>672</v>
      </c>
      <c r="AZ31" s="105" t="s">
        <v>672</v>
      </c>
      <c r="BA31" s="105" t="s">
        <v>672</v>
      </c>
      <c r="BB31" s="105" t="s">
        <v>672</v>
      </c>
      <c r="BC31" s="105" t="s">
        <v>672</v>
      </c>
      <c r="BD31" s="105" t="s">
        <v>672</v>
      </c>
      <c r="BE31" s="105" t="s">
        <v>672</v>
      </c>
      <c r="BF31" s="105" t="s">
        <v>672</v>
      </c>
      <c r="BG31" s="105" t="s">
        <v>672</v>
      </c>
      <c r="BH31" s="105" t="s">
        <v>672</v>
      </c>
      <c r="BI31" s="105" t="s">
        <v>672</v>
      </c>
      <c r="BJ31" s="105" t="s">
        <v>672</v>
      </c>
      <c r="BK31" s="105" t="s">
        <v>672</v>
      </c>
      <c r="BL31" s="105" t="s">
        <v>672</v>
      </c>
      <c r="BM31" s="105" t="s">
        <v>672</v>
      </c>
      <c r="BN31" s="105" t="s">
        <v>672</v>
      </c>
      <c r="BO31" s="105" t="s">
        <v>672</v>
      </c>
      <c r="BP31" s="105" t="s">
        <v>672</v>
      </c>
      <c r="BQ31" s="106" t="s">
        <v>673</v>
      </c>
      <c r="BR31" s="115">
        <v>0</v>
      </c>
      <c r="BS31" s="116">
        <v>0</v>
      </c>
      <c r="BT31" s="105" t="s">
        <v>308</v>
      </c>
      <c r="BU31" s="116">
        <v>0</v>
      </c>
      <c r="BV31" s="116">
        <v>0</v>
      </c>
      <c r="BW31" s="105" t="s">
        <v>308</v>
      </c>
      <c r="BX31" s="116">
        <v>71318662454.288681</v>
      </c>
      <c r="BY31" s="116">
        <v>71318662454.288681</v>
      </c>
      <c r="BZ31" s="105" t="s">
        <v>308</v>
      </c>
      <c r="CA31" s="116">
        <v>71318662454.288681</v>
      </c>
      <c r="CB31" s="116">
        <v>71318662454.288681</v>
      </c>
      <c r="CC31" s="105" t="s">
        <v>308</v>
      </c>
      <c r="CD31" s="116">
        <v>71318662454.288681</v>
      </c>
      <c r="CE31" s="116">
        <v>71318662454.288681</v>
      </c>
      <c r="CF31" s="105" t="s">
        <v>308</v>
      </c>
      <c r="CG31" s="116">
        <v>71318662454.288681</v>
      </c>
      <c r="CH31" s="116">
        <v>71318662454.288681</v>
      </c>
      <c r="CI31" s="105" t="s">
        <v>308</v>
      </c>
      <c r="CJ31" s="116">
        <v>71318662454.288681</v>
      </c>
      <c r="CK31" s="116">
        <v>71318662454.288681</v>
      </c>
      <c r="CL31" s="105" t="s">
        <v>308</v>
      </c>
      <c r="CM31" s="116">
        <v>71318662454.288681</v>
      </c>
      <c r="CN31" s="116">
        <v>71318662454.288681</v>
      </c>
      <c r="CO31" s="105" t="s">
        <v>308</v>
      </c>
      <c r="CP31" s="116">
        <v>71318662454.288681</v>
      </c>
      <c r="CQ31" s="116">
        <v>71318662454.288681</v>
      </c>
      <c r="CR31" s="105" t="s">
        <v>308</v>
      </c>
      <c r="CS31" s="116">
        <v>71318662454.288681</v>
      </c>
      <c r="CT31" s="116">
        <v>71318662454.288681</v>
      </c>
      <c r="CU31" s="105" t="s">
        <v>308</v>
      </c>
      <c r="CV31" s="116">
        <v>71318662454.288681</v>
      </c>
      <c r="CW31" s="116">
        <v>71318662454.288681</v>
      </c>
      <c r="CX31" s="105" t="s">
        <v>308</v>
      </c>
      <c r="CY31" s="116">
        <v>71318662454.288681</v>
      </c>
      <c r="CZ31" s="116">
        <v>71318662454.288681</v>
      </c>
      <c r="DA31" s="105" t="s">
        <v>308</v>
      </c>
      <c r="DB31" s="116">
        <v>71318662454.288681</v>
      </c>
      <c r="DC31" s="116">
        <v>71318662454.288681</v>
      </c>
      <c r="DD31" s="105" t="s">
        <v>308</v>
      </c>
      <c r="DE31" s="116">
        <v>71318662454.288681</v>
      </c>
      <c r="DF31" s="116">
        <v>71318662454.288681</v>
      </c>
      <c r="DG31" s="105" t="s">
        <v>308</v>
      </c>
      <c r="DH31" s="116">
        <v>71318662454.288681</v>
      </c>
      <c r="DI31" s="116">
        <v>71318662454.288681</v>
      </c>
      <c r="DJ31" s="105" t="s">
        <v>308</v>
      </c>
      <c r="DK31" s="116">
        <v>71318662454.288681</v>
      </c>
      <c r="DL31" s="116">
        <v>71318662454.288681</v>
      </c>
      <c r="DM31" s="105" t="s">
        <v>308</v>
      </c>
      <c r="DN31" s="116">
        <v>71318662454.288681</v>
      </c>
      <c r="DO31" s="116">
        <v>71318662454.288681</v>
      </c>
      <c r="DP31" s="105" t="s">
        <v>308</v>
      </c>
      <c r="DQ31" s="116">
        <v>71318662454.288681</v>
      </c>
      <c r="DR31" s="116">
        <v>71318662454.288681</v>
      </c>
      <c r="DS31" s="105" t="s">
        <v>308</v>
      </c>
      <c r="DT31" s="116">
        <v>71318662454.288681</v>
      </c>
      <c r="DU31" s="116">
        <v>71318662454.288681</v>
      </c>
      <c r="DV31" s="105" t="s">
        <v>308</v>
      </c>
      <c r="DW31" s="116">
        <v>71318662454.288681</v>
      </c>
      <c r="DX31" s="116">
        <v>71318662454.288681</v>
      </c>
      <c r="DY31" s="105" t="s">
        <v>308</v>
      </c>
      <c r="DZ31" s="116">
        <v>71318662454.288681</v>
      </c>
      <c r="EA31" s="116">
        <v>71318662454.288681</v>
      </c>
      <c r="EB31" s="105" t="s">
        <v>308</v>
      </c>
      <c r="EC31" s="117">
        <f>+BR31+BU31+BX31+CA31+CD31+CG31+CJ31+CM31+CP31+CS31+CV31+CY31+DB31+DE31+DH31+DK31+DN31+DQ31+DT31+DW31+DZ31</f>
        <v>1355054586631.4846</v>
      </c>
      <c r="ED31" s="110" t="s">
        <v>418</v>
      </c>
      <c r="EE31" s="111" t="s">
        <v>419</v>
      </c>
      <c r="EF31" s="111" t="s">
        <v>420</v>
      </c>
      <c r="EG31" s="112" t="s">
        <v>421</v>
      </c>
      <c r="EH31" s="112" t="s">
        <v>422</v>
      </c>
      <c r="EI31" s="112" t="s">
        <v>423</v>
      </c>
      <c r="EJ31" s="112" t="s">
        <v>424</v>
      </c>
      <c r="EK31" s="111" t="s">
        <v>538</v>
      </c>
      <c r="EL31" s="111" t="s">
        <v>425</v>
      </c>
      <c r="EM31" s="112" t="s">
        <v>539</v>
      </c>
      <c r="EN31" s="112" t="s">
        <v>426</v>
      </c>
      <c r="EO31" s="118" t="s">
        <v>427</v>
      </c>
    </row>
    <row r="32" spans="1:146" s="87" customFormat="1" ht="129.94999999999999" customHeight="1">
      <c r="B32" s="842"/>
      <c r="C32" s="904"/>
      <c r="D32" s="842"/>
      <c r="E32" s="872"/>
      <c r="F32" s="867"/>
      <c r="G32" s="867"/>
      <c r="H32" s="806"/>
      <c r="I32" s="877"/>
      <c r="J32" s="865"/>
      <c r="K32" s="806"/>
      <c r="L32" s="806"/>
      <c r="M32" s="900"/>
      <c r="N32" s="900"/>
      <c r="O32" s="806"/>
      <c r="P32" s="806"/>
      <c r="Q32" s="806"/>
      <c r="R32" s="806"/>
      <c r="S32" s="806"/>
      <c r="T32" s="806"/>
      <c r="U32" s="806"/>
      <c r="V32" s="806"/>
      <c r="W32" s="806"/>
      <c r="X32" s="806"/>
      <c r="Y32" s="806"/>
      <c r="Z32" s="806"/>
      <c r="AA32" s="806"/>
      <c r="AB32" s="806"/>
      <c r="AC32" s="806"/>
      <c r="AD32" s="806"/>
      <c r="AE32" s="806"/>
      <c r="AF32" s="806"/>
      <c r="AG32" s="806"/>
      <c r="AH32" s="806"/>
      <c r="AI32" s="806"/>
      <c r="AJ32" s="868"/>
      <c r="AK32" s="107" t="s">
        <v>694</v>
      </c>
      <c r="AL32" s="108">
        <v>1.01E-2</v>
      </c>
      <c r="AM32" s="105" t="s">
        <v>283</v>
      </c>
      <c r="AN32" s="105" t="s">
        <v>282</v>
      </c>
      <c r="AO32" s="105" t="s">
        <v>18</v>
      </c>
      <c r="AP32" s="105" t="s">
        <v>39</v>
      </c>
      <c r="AQ32" s="105" t="s">
        <v>2</v>
      </c>
      <c r="AR32" s="101" t="s">
        <v>671</v>
      </c>
      <c r="AS32" s="105" t="s">
        <v>674</v>
      </c>
      <c r="AT32" s="109">
        <v>43466</v>
      </c>
      <c r="AU32" s="109">
        <v>50770</v>
      </c>
      <c r="AV32" s="105">
        <v>0</v>
      </c>
      <c r="AW32" s="105" t="s">
        <v>672</v>
      </c>
      <c r="AX32" s="105" t="s">
        <v>672</v>
      </c>
      <c r="AY32" s="105" t="s">
        <v>672</v>
      </c>
      <c r="AZ32" s="105" t="s">
        <v>672</v>
      </c>
      <c r="BA32" s="105" t="s">
        <v>672</v>
      </c>
      <c r="BB32" s="105" t="s">
        <v>672</v>
      </c>
      <c r="BC32" s="105" t="s">
        <v>672</v>
      </c>
      <c r="BD32" s="105" t="s">
        <v>672</v>
      </c>
      <c r="BE32" s="105" t="s">
        <v>672</v>
      </c>
      <c r="BF32" s="105" t="s">
        <v>672</v>
      </c>
      <c r="BG32" s="105" t="s">
        <v>672</v>
      </c>
      <c r="BH32" s="105" t="s">
        <v>672</v>
      </c>
      <c r="BI32" s="105" t="s">
        <v>672</v>
      </c>
      <c r="BJ32" s="105" t="s">
        <v>672</v>
      </c>
      <c r="BK32" s="105" t="s">
        <v>672</v>
      </c>
      <c r="BL32" s="105" t="s">
        <v>672</v>
      </c>
      <c r="BM32" s="105" t="s">
        <v>672</v>
      </c>
      <c r="BN32" s="105" t="s">
        <v>672</v>
      </c>
      <c r="BO32" s="105" t="s">
        <v>672</v>
      </c>
      <c r="BP32" s="105" t="s">
        <v>672</v>
      </c>
      <c r="BQ32" s="106" t="s">
        <v>673</v>
      </c>
      <c r="BR32" s="115">
        <v>85849532290.92189</v>
      </c>
      <c r="BS32" s="116">
        <v>85849532290.92189</v>
      </c>
      <c r="BT32" s="105" t="s">
        <v>308</v>
      </c>
      <c r="BU32" s="116">
        <v>85849532290.92189</v>
      </c>
      <c r="BV32" s="116">
        <v>85849532290.92189</v>
      </c>
      <c r="BW32" s="105" t="s">
        <v>308</v>
      </c>
      <c r="BX32" s="116">
        <v>85849532290.92189</v>
      </c>
      <c r="BY32" s="116">
        <v>85849532290.92189</v>
      </c>
      <c r="BZ32" s="105" t="s">
        <v>308</v>
      </c>
      <c r="CA32" s="116">
        <v>85849532290.92189</v>
      </c>
      <c r="CB32" s="116">
        <v>85849532290.92189</v>
      </c>
      <c r="CC32" s="105" t="s">
        <v>308</v>
      </c>
      <c r="CD32" s="116">
        <v>85849532290.92189</v>
      </c>
      <c r="CE32" s="116">
        <v>85849532290.92189</v>
      </c>
      <c r="CF32" s="105" t="s">
        <v>308</v>
      </c>
      <c r="CG32" s="116">
        <v>85849532290.92189</v>
      </c>
      <c r="CH32" s="116">
        <v>85849532290.92189</v>
      </c>
      <c r="CI32" s="105" t="s">
        <v>308</v>
      </c>
      <c r="CJ32" s="116">
        <v>85849532290.92189</v>
      </c>
      <c r="CK32" s="116">
        <v>85849532290.92189</v>
      </c>
      <c r="CL32" s="105" t="s">
        <v>308</v>
      </c>
      <c r="CM32" s="116">
        <v>85849532290.92189</v>
      </c>
      <c r="CN32" s="116">
        <v>85849532290.92189</v>
      </c>
      <c r="CO32" s="105" t="s">
        <v>308</v>
      </c>
      <c r="CP32" s="116">
        <v>85849532290.92189</v>
      </c>
      <c r="CQ32" s="116">
        <v>85849532290.92189</v>
      </c>
      <c r="CR32" s="105" t="s">
        <v>308</v>
      </c>
      <c r="CS32" s="116">
        <v>85849532290.92189</v>
      </c>
      <c r="CT32" s="116">
        <v>85849532290.92189</v>
      </c>
      <c r="CU32" s="105" t="s">
        <v>308</v>
      </c>
      <c r="CV32" s="116">
        <v>85849532290.92189</v>
      </c>
      <c r="CW32" s="116">
        <v>85849532290.92189</v>
      </c>
      <c r="CX32" s="105" t="s">
        <v>308</v>
      </c>
      <c r="CY32" s="116">
        <v>85849532290.92189</v>
      </c>
      <c r="CZ32" s="116">
        <v>85849532290.92189</v>
      </c>
      <c r="DA32" s="105" t="s">
        <v>308</v>
      </c>
      <c r="DB32" s="116">
        <v>85849532290.92189</v>
      </c>
      <c r="DC32" s="116">
        <v>85849532290.92189</v>
      </c>
      <c r="DD32" s="105" t="s">
        <v>308</v>
      </c>
      <c r="DE32" s="116">
        <v>85849532290.92189</v>
      </c>
      <c r="DF32" s="116">
        <v>85849532290.92189</v>
      </c>
      <c r="DG32" s="105" t="s">
        <v>308</v>
      </c>
      <c r="DH32" s="116">
        <v>85849532290.92189</v>
      </c>
      <c r="DI32" s="116">
        <v>85849532290.92189</v>
      </c>
      <c r="DJ32" s="105" t="s">
        <v>308</v>
      </c>
      <c r="DK32" s="116">
        <v>85849532290.92189</v>
      </c>
      <c r="DL32" s="116">
        <v>85849532290.92189</v>
      </c>
      <c r="DM32" s="105" t="s">
        <v>308</v>
      </c>
      <c r="DN32" s="116">
        <v>85849532290.92189</v>
      </c>
      <c r="DO32" s="116">
        <v>85849532290.92189</v>
      </c>
      <c r="DP32" s="105" t="s">
        <v>308</v>
      </c>
      <c r="DQ32" s="116">
        <v>85849532290.92189</v>
      </c>
      <c r="DR32" s="116">
        <v>85849532290.92189</v>
      </c>
      <c r="DS32" s="105" t="s">
        <v>308</v>
      </c>
      <c r="DT32" s="116">
        <v>85849532290.92189</v>
      </c>
      <c r="DU32" s="116">
        <v>85849532290.92189</v>
      </c>
      <c r="DV32" s="105" t="s">
        <v>308</v>
      </c>
      <c r="DW32" s="116">
        <v>85849532290.92189</v>
      </c>
      <c r="DX32" s="116">
        <v>85849532290.92189</v>
      </c>
      <c r="DY32" s="105" t="s">
        <v>308</v>
      </c>
      <c r="DZ32" s="116">
        <v>85849532290.92189</v>
      </c>
      <c r="EA32" s="116">
        <v>85849532290.92189</v>
      </c>
      <c r="EB32" s="105" t="s">
        <v>308</v>
      </c>
      <c r="EC32" s="117">
        <f>+BR32+BU32+BX32+CA32+CD32+CG32+CJ32+CM32+CP32+CS32+CV32+CY32+DB32+DE32+DH32+DK32+DN32+DQ32+DT32+DW32+DZ32</f>
        <v>1802840178109.3596</v>
      </c>
      <c r="ED32" s="110" t="s">
        <v>418</v>
      </c>
      <c r="EE32" s="111" t="s">
        <v>419</v>
      </c>
      <c r="EF32" s="111" t="s">
        <v>420</v>
      </c>
      <c r="EG32" s="112" t="s">
        <v>421</v>
      </c>
      <c r="EH32" s="112" t="s">
        <v>422</v>
      </c>
      <c r="EI32" s="112" t="s">
        <v>423</v>
      </c>
      <c r="EJ32" s="112" t="s">
        <v>428</v>
      </c>
      <c r="EK32" s="111" t="s">
        <v>538</v>
      </c>
      <c r="EL32" s="111" t="s">
        <v>425</v>
      </c>
      <c r="EM32" s="112" t="s">
        <v>539</v>
      </c>
      <c r="EN32" s="112" t="s">
        <v>426</v>
      </c>
      <c r="EO32" s="118" t="s">
        <v>427</v>
      </c>
      <c r="EP32" s="119"/>
    </row>
    <row r="33" spans="2:145" s="87" customFormat="1" ht="64.5" customHeight="1">
      <c r="B33" s="842"/>
      <c r="C33" s="904"/>
      <c r="D33" s="842"/>
      <c r="E33" s="872"/>
      <c r="F33" s="867"/>
      <c r="G33" s="867"/>
      <c r="H33" s="806"/>
      <c r="I33" s="877"/>
      <c r="J33" s="865"/>
      <c r="K33" s="806"/>
      <c r="L33" s="806"/>
      <c r="M33" s="900">
        <v>43466</v>
      </c>
      <c r="N33" s="900">
        <v>50770</v>
      </c>
      <c r="O33" s="806"/>
      <c r="P33" s="806"/>
      <c r="Q33" s="806"/>
      <c r="R33" s="806"/>
      <c r="S33" s="806"/>
      <c r="T33" s="806"/>
      <c r="U33" s="806"/>
      <c r="V33" s="806"/>
      <c r="W33" s="806"/>
      <c r="X33" s="806"/>
      <c r="Y33" s="806"/>
      <c r="Z33" s="806"/>
      <c r="AA33" s="806"/>
      <c r="AB33" s="806"/>
      <c r="AC33" s="806"/>
      <c r="AD33" s="806"/>
      <c r="AE33" s="806"/>
      <c r="AF33" s="806"/>
      <c r="AG33" s="806"/>
      <c r="AH33" s="806"/>
      <c r="AI33" s="806"/>
      <c r="AJ33" s="868"/>
      <c r="AK33" s="107" t="s">
        <v>695</v>
      </c>
      <c r="AL33" s="108">
        <v>1.01E-2</v>
      </c>
      <c r="AM33" s="105" t="s">
        <v>284</v>
      </c>
      <c r="AN33" s="105" t="s">
        <v>287</v>
      </c>
      <c r="AO33" s="105" t="s">
        <v>18</v>
      </c>
      <c r="AP33" s="105" t="s">
        <v>39</v>
      </c>
      <c r="AQ33" s="105" t="s">
        <v>2</v>
      </c>
      <c r="AR33" s="101" t="s">
        <v>671</v>
      </c>
      <c r="AS33" s="105" t="s">
        <v>674</v>
      </c>
      <c r="AT33" s="109">
        <v>43466</v>
      </c>
      <c r="AU33" s="109">
        <v>50770</v>
      </c>
      <c r="AV33" s="105">
        <v>0</v>
      </c>
      <c r="AW33" s="105" t="s">
        <v>672</v>
      </c>
      <c r="AX33" s="105" t="s">
        <v>672</v>
      </c>
      <c r="AY33" s="105" t="s">
        <v>672</v>
      </c>
      <c r="AZ33" s="105" t="s">
        <v>672</v>
      </c>
      <c r="BA33" s="105" t="s">
        <v>672</v>
      </c>
      <c r="BB33" s="105" t="s">
        <v>672</v>
      </c>
      <c r="BC33" s="105" t="s">
        <v>672</v>
      </c>
      <c r="BD33" s="105" t="s">
        <v>672</v>
      </c>
      <c r="BE33" s="105" t="s">
        <v>672</v>
      </c>
      <c r="BF33" s="105" t="s">
        <v>672</v>
      </c>
      <c r="BG33" s="105" t="s">
        <v>672</v>
      </c>
      <c r="BH33" s="105" t="s">
        <v>672</v>
      </c>
      <c r="BI33" s="105" t="s">
        <v>672</v>
      </c>
      <c r="BJ33" s="105" t="s">
        <v>672</v>
      </c>
      <c r="BK33" s="105" t="s">
        <v>672</v>
      </c>
      <c r="BL33" s="105" t="s">
        <v>672</v>
      </c>
      <c r="BM33" s="105" t="s">
        <v>672</v>
      </c>
      <c r="BN33" s="105" t="s">
        <v>672</v>
      </c>
      <c r="BO33" s="105" t="s">
        <v>672</v>
      </c>
      <c r="BP33" s="105" t="s">
        <v>672</v>
      </c>
      <c r="BQ33" s="106" t="s">
        <v>673</v>
      </c>
      <c r="BR33" s="851">
        <v>93900233891.998093</v>
      </c>
      <c r="BS33" s="811">
        <v>93900233891.998093</v>
      </c>
      <c r="BT33" s="811" t="s">
        <v>308</v>
      </c>
      <c r="BU33" s="811">
        <v>93900233891.998093</v>
      </c>
      <c r="BV33" s="811">
        <v>93900233891.998093</v>
      </c>
      <c r="BW33" s="811" t="s">
        <v>308</v>
      </c>
      <c r="BX33" s="811">
        <v>93900233891.998093</v>
      </c>
      <c r="BY33" s="811">
        <v>93900233891.998093</v>
      </c>
      <c r="BZ33" s="811" t="s">
        <v>308</v>
      </c>
      <c r="CA33" s="811">
        <v>93900233891.998093</v>
      </c>
      <c r="CB33" s="811">
        <v>93900233891.998093</v>
      </c>
      <c r="CC33" s="811" t="s">
        <v>308</v>
      </c>
      <c r="CD33" s="811">
        <v>93900233891.998093</v>
      </c>
      <c r="CE33" s="811">
        <v>93900233891.998093</v>
      </c>
      <c r="CF33" s="811" t="s">
        <v>308</v>
      </c>
      <c r="CG33" s="811">
        <v>93900233891.998093</v>
      </c>
      <c r="CH33" s="811">
        <v>93900233891.998093</v>
      </c>
      <c r="CI33" s="811" t="s">
        <v>308</v>
      </c>
      <c r="CJ33" s="811">
        <v>93900233891.998093</v>
      </c>
      <c r="CK33" s="811">
        <v>93900233891.998093</v>
      </c>
      <c r="CL33" s="811" t="s">
        <v>308</v>
      </c>
      <c r="CM33" s="811">
        <v>93900233891.998093</v>
      </c>
      <c r="CN33" s="811">
        <v>93900233891.998093</v>
      </c>
      <c r="CO33" s="811" t="s">
        <v>308</v>
      </c>
      <c r="CP33" s="811">
        <v>93900233891.998093</v>
      </c>
      <c r="CQ33" s="811">
        <v>93900233891.998093</v>
      </c>
      <c r="CR33" s="811" t="s">
        <v>308</v>
      </c>
      <c r="CS33" s="811">
        <v>93900233891.998093</v>
      </c>
      <c r="CT33" s="811">
        <v>93900233891.998093</v>
      </c>
      <c r="CU33" s="811" t="s">
        <v>308</v>
      </c>
      <c r="CV33" s="811">
        <v>93900233891.998093</v>
      </c>
      <c r="CW33" s="811">
        <v>93900233891.998093</v>
      </c>
      <c r="CX33" s="811" t="s">
        <v>308</v>
      </c>
      <c r="CY33" s="811">
        <v>93900233891.998093</v>
      </c>
      <c r="CZ33" s="811">
        <v>93900233891.998093</v>
      </c>
      <c r="DA33" s="811" t="s">
        <v>308</v>
      </c>
      <c r="DB33" s="811">
        <v>93900233891.998093</v>
      </c>
      <c r="DC33" s="811">
        <v>93900233891.998093</v>
      </c>
      <c r="DD33" s="811" t="s">
        <v>308</v>
      </c>
      <c r="DE33" s="811">
        <v>93900233891.998093</v>
      </c>
      <c r="DF33" s="811">
        <v>93900233891.998093</v>
      </c>
      <c r="DG33" s="811" t="s">
        <v>308</v>
      </c>
      <c r="DH33" s="811">
        <v>93900233891.998093</v>
      </c>
      <c r="DI33" s="811">
        <v>93900233891.998093</v>
      </c>
      <c r="DJ33" s="811" t="s">
        <v>308</v>
      </c>
      <c r="DK33" s="811">
        <v>93900233891.998093</v>
      </c>
      <c r="DL33" s="811">
        <v>93900233891.998093</v>
      </c>
      <c r="DM33" s="811" t="s">
        <v>308</v>
      </c>
      <c r="DN33" s="811">
        <v>93900233891.998093</v>
      </c>
      <c r="DO33" s="811">
        <v>93900233891.998093</v>
      </c>
      <c r="DP33" s="811" t="s">
        <v>308</v>
      </c>
      <c r="DQ33" s="811">
        <v>93900233891.998093</v>
      </c>
      <c r="DR33" s="811">
        <v>93900233891.998093</v>
      </c>
      <c r="DS33" s="811" t="s">
        <v>308</v>
      </c>
      <c r="DT33" s="811">
        <v>93900233891.998093</v>
      </c>
      <c r="DU33" s="811">
        <v>93900233891.998093</v>
      </c>
      <c r="DV33" s="811" t="s">
        <v>308</v>
      </c>
      <c r="DW33" s="811">
        <v>93900233891.998093</v>
      </c>
      <c r="DX33" s="811">
        <v>93900233891.998093</v>
      </c>
      <c r="DY33" s="811" t="s">
        <v>308</v>
      </c>
      <c r="DZ33" s="811">
        <v>93900233891.998093</v>
      </c>
      <c r="EA33" s="811">
        <v>93900233891.998093</v>
      </c>
      <c r="EB33" s="811" t="s">
        <v>308</v>
      </c>
      <c r="EC33" s="936">
        <f>+BR33+BU33+BX33+CA33+CD33+CG33+CJ33+CM33+CP33+CS33+CV33+CY33+DB33+DE33+DH33+DK33+DN33+DQ33+DT33+DW33+DZ33</f>
        <v>1971904911731.9592</v>
      </c>
      <c r="ED33" s="110" t="s">
        <v>418</v>
      </c>
      <c r="EE33" s="111" t="s">
        <v>419</v>
      </c>
      <c r="EF33" s="111" t="s">
        <v>420</v>
      </c>
      <c r="EG33" s="112" t="s">
        <v>421</v>
      </c>
      <c r="EH33" s="112" t="s">
        <v>422</v>
      </c>
      <c r="EI33" s="112" t="s">
        <v>423</v>
      </c>
      <c r="EJ33" s="112" t="s">
        <v>428</v>
      </c>
      <c r="EK33" s="111" t="s">
        <v>538</v>
      </c>
      <c r="EL33" s="111" t="s">
        <v>425</v>
      </c>
      <c r="EM33" s="112" t="s">
        <v>539</v>
      </c>
      <c r="EN33" s="112" t="s">
        <v>426</v>
      </c>
      <c r="EO33" s="118" t="s">
        <v>427</v>
      </c>
    </row>
    <row r="34" spans="2:145" s="87" customFormat="1" ht="64.5" customHeight="1">
      <c r="B34" s="842"/>
      <c r="C34" s="904"/>
      <c r="D34" s="842"/>
      <c r="E34" s="872"/>
      <c r="F34" s="867"/>
      <c r="G34" s="867"/>
      <c r="H34" s="806"/>
      <c r="I34" s="877"/>
      <c r="J34" s="865"/>
      <c r="K34" s="806"/>
      <c r="L34" s="806"/>
      <c r="M34" s="900">
        <v>43466</v>
      </c>
      <c r="N34" s="900">
        <v>50770</v>
      </c>
      <c r="O34" s="806"/>
      <c r="P34" s="806"/>
      <c r="Q34" s="806"/>
      <c r="R34" s="806"/>
      <c r="S34" s="806"/>
      <c r="T34" s="806"/>
      <c r="U34" s="806"/>
      <c r="V34" s="806"/>
      <c r="W34" s="806"/>
      <c r="X34" s="806"/>
      <c r="Y34" s="806"/>
      <c r="Z34" s="806"/>
      <c r="AA34" s="806"/>
      <c r="AB34" s="806"/>
      <c r="AC34" s="806"/>
      <c r="AD34" s="806"/>
      <c r="AE34" s="806"/>
      <c r="AF34" s="806"/>
      <c r="AG34" s="806"/>
      <c r="AH34" s="806"/>
      <c r="AI34" s="806"/>
      <c r="AJ34" s="868"/>
      <c r="AK34" s="107" t="s">
        <v>696</v>
      </c>
      <c r="AL34" s="108">
        <v>1.01E-2</v>
      </c>
      <c r="AM34" s="105" t="s">
        <v>285</v>
      </c>
      <c r="AN34" s="105" t="s">
        <v>288</v>
      </c>
      <c r="AO34" s="105" t="s">
        <v>18</v>
      </c>
      <c r="AP34" s="105" t="s">
        <v>39</v>
      </c>
      <c r="AQ34" s="105" t="s">
        <v>2</v>
      </c>
      <c r="AR34" s="101" t="s">
        <v>671</v>
      </c>
      <c r="AS34" s="105" t="s">
        <v>674</v>
      </c>
      <c r="AT34" s="109">
        <v>43466</v>
      </c>
      <c r="AU34" s="109">
        <v>50770</v>
      </c>
      <c r="AV34" s="105">
        <v>0</v>
      </c>
      <c r="AW34" s="105" t="s">
        <v>672</v>
      </c>
      <c r="AX34" s="105" t="s">
        <v>672</v>
      </c>
      <c r="AY34" s="105" t="s">
        <v>672</v>
      </c>
      <c r="AZ34" s="105" t="s">
        <v>672</v>
      </c>
      <c r="BA34" s="105" t="s">
        <v>672</v>
      </c>
      <c r="BB34" s="105" t="s">
        <v>672</v>
      </c>
      <c r="BC34" s="105" t="s">
        <v>672</v>
      </c>
      <c r="BD34" s="105" t="s">
        <v>672</v>
      </c>
      <c r="BE34" s="105" t="s">
        <v>672</v>
      </c>
      <c r="BF34" s="105" t="s">
        <v>672</v>
      </c>
      <c r="BG34" s="105" t="s">
        <v>672</v>
      </c>
      <c r="BH34" s="105" t="s">
        <v>672</v>
      </c>
      <c r="BI34" s="105" t="s">
        <v>672</v>
      </c>
      <c r="BJ34" s="105" t="s">
        <v>672</v>
      </c>
      <c r="BK34" s="105" t="s">
        <v>672</v>
      </c>
      <c r="BL34" s="105" t="s">
        <v>672</v>
      </c>
      <c r="BM34" s="105" t="s">
        <v>672</v>
      </c>
      <c r="BN34" s="105" t="s">
        <v>672</v>
      </c>
      <c r="BO34" s="105" t="s">
        <v>672</v>
      </c>
      <c r="BP34" s="105" t="s">
        <v>672</v>
      </c>
      <c r="BQ34" s="106" t="s">
        <v>673</v>
      </c>
      <c r="BR34" s="851"/>
      <c r="BS34" s="811"/>
      <c r="BT34" s="811"/>
      <c r="BU34" s="811"/>
      <c r="BV34" s="811"/>
      <c r="BW34" s="811"/>
      <c r="BX34" s="811"/>
      <c r="BY34" s="811"/>
      <c r="BZ34" s="811"/>
      <c r="CA34" s="811"/>
      <c r="CB34" s="811"/>
      <c r="CC34" s="811"/>
      <c r="CD34" s="811"/>
      <c r="CE34" s="811"/>
      <c r="CF34" s="811"/>
      <c r="CG34" s="811"/>
      <c r="CH34" s="811"/>
      <c r="CI34" s="811"/>
      <c r="CJ34" s="811"/>
      <c r="CK34" s="811"/>
      <c r="CL34" s="811"/>
      <c r="CM34" s="811"/>
      <c r="CN34" s="811"/>
      <c r="CO34" s="811"/>
      <c r="CP34" s="811"/>
      <c r="CQ34" s="811"/>
      <c r="CR34" s="811"/>
      <c r="CS34" s="811"/>
      <c r="CT34" s="811"/>
      <c r="CU34" s="811"/>
      <c r="CV34" s="811"/>
      <c r="CW34" s="811"/>
      <c r="CX34" s="811"/>
      <c r="CY34" s="811"/>
      <c r="CZ34" s="811"/>
      <c r="DA34" s="811"/>
      <c r="DB34" s="811"/>
      <c r="DC34" s="811"/>
      <c r="DD34" s="811"/>
      <c r="DE34" s="811"/>
      <c r="DF34" s="811"/>
      <c r="DG34" s="811"/>
      <c r="DH34" s="811"/>
      <c r="DI34" s="811"/>
      <c r="DJ34" s="811"/>
      <c r="DK34" s="811"/>
      <c r="DL34" s="811"/>
      <c r="DM34" s="811"/>
      <c r="DN34" s="811"/>
      <c r="DO34" s="811"/>
      <c r="DP34" s="811"/>
      <c r="DQ34" s="811"/>
      <c r="DR34" s="811"/>
      <c r="DS34" s="811"/>
      <c r="DT34" s="811"/>
      <c r="DU34" s="811"/>
      <c r="DV34" s="811"/>
      <c r="DW34" s="811"/>
      <c r="DX34" s="811"/>
      <c r="DY34" s="811"/>
      <c r="DZ34" s="811"/>
      <c r="EA34" s="811"/>
      <c r="EB34" s="811"/>
      <c r="EC34" s="936"/>
      <c r="ED34" s="110" t="s">
        <v>51</v>
      </c>
      <c r="EE34" s="112" t="s">
        <v>153</v>
      </c>
      <c r="EF34" s="112" t="s">
        <v>153</v>
      </c>
      <c r="EG34" s="112" t="s">
        <v>154</v>
      </c>
      <c r="EH34" s="120">
        <v>3649400</v>
      </c>
      <c r="EI34" s="112" t="s">
        <v>155</v>
      </c>
      <c r="EJ34" s="112" t="s">
        <v>429</v>
      </c>
      <c r="EK34" s="112" t="s">
        <v>540</v>
      </c>
      <c r="EL34" s="112" t="s">
        <v>430</v>
      </c>
      <c r="EM34" s="112" t="s">
        <v>541</v>
      </c>
      <c r="EN34" s="121" t="s">
        <v>431</v>
      </c>
      <c r="EO34" s="118" t="s">
        <v>432</v>
      </c>
    </row>
    <row r="35" spans="2:145" s="87" customFormat="1" ht="93" customHeight="1">
      <c r="B35" s="842"/>
      <c r="C35" s="904"/>
      <c r="D35" s="842"/>
      <c r="E35" s="872"/>
      <c r="F35" s="867"/>
      <c r="G35" s="867"/>
      <c r="H35" s="806"/>
      <c r="I35" s="877"/>
      <c r="J35" s="865"/>
      <c r="K35" s="806"/>
      <c r="L35" s="806"/>
      <c r="M35" s="900"/>
      <c r="N35" s="900"/>
      <c r="O35" s="806"/>
      <c r="P35" s="806"/>
      <c r="Q35" s="806"/>
      <c r="R35" s="806"/>
      <c r="S35" s="806"/>
      <c r="T35" s="806"/>
      <c r="U35" s="806"/>
      <c r="V35" s="806"/>
      <c r="W35" s="806"/>
      <c r="X35" s="806"/>
      <c r="Y35" s="806"/>
      <c r="Z35" s="806"/>
      <c r="AA35" s="806"/>
      <c r="AB35" s="806"/>
      <c r="AC35" s="806"/>
      <c r="AD35" s="806"/>
      <c r="AE35" s="806"/>
      <c r="AF35" s="806"/>
      <c r="AG35" s="806"/>
      <c r="AH35" s="806"/>
      <c r="AI35" s="806"/>
      <c r="AJ35" s="868"/>
      <c r="AK35" s="107" t="s">
        <v>697</v>
      </c>
      <c r="AL35" s="108">
        <v>1.01E-2</v>
      </c>
      <c r="AM35" s="105" t="s">
        <v>286</v>
      </c>
      <c r="AN35" s="105" t="s">
        <v>289</v>
      </c>
      <c r="AO35" s="105" t="s">
        <v>21</v>
      </c>
      <c r="AP35" s="105" t="s">
        <v>39</v>
      </c>
      <c r="AQ35" s="105" t="s">
        <v>2</v>
      </c>
      <c r="AR35" s="101" t="s">
        <v>671</v>
      </c>
      <c r="AS35" s="105" t="s">
        <v>674</v>
      </c>
      <c r="AT35" s="109">
        <v>43466</v>
      </c>
      <c r="AU35" s="109">
        <v>50770</v>
      </c>
      <c r="AV35" s="105">
        <v>0</v>
      </c>
      <c r="AW35" s="105" t="s">
        <v>672</v>
      </c>
      <c r="AX35" s="105" t="s">
        <v>672</v>
      </c>
      <c r="AY35" s="105" t="s">
        <v>672</v>
      </c>
      <c r="AZ35" s="105" t="s">
        <v>672</v>
      </c>
      <c r="BA35" s="105" t="s">
        <v>672</v>
      </c>
      <c r="BB35" s="105" t="s">
        <v>672</v>
      </c>
      <c r="BC35" s="105" t="s">
        <v>672</v>
      </c>
      <c r="BD35" s="105" t="s">
        <v>672</v>
      </c>
      <c r="BE35" s="105" t="s">
        <v>672</v>
      </c>
      <c r="BF35" s="105" t="s">
        <v>672</v>
      </c>
      <c r="BG35" s="105" t="s">
        <v>672</v>
      </c>
      <c r="BH35" s="105" t="s">
        <v>672</v>
      </c>
      <c r="BI35" s="105" t="s">
        <v>672</v>
      </c>
      <c r="BJ35" s="105" t="s">
        <v>672</v>
      </c>
      <c r="BK35" s="105" t="s">
        <v>672</v>
      </c>
      <c r="BL35" s="105" t="s">
        <v>672</v>
      </c>
      <c r="BM35" s="105" t="s">
        <v>672</v>
      </c>
      <c r="BN35" s="105" t="s">
        <v>672</v>
      </c>
      <c r="BO35" s="105" t="s">
        <v>672</v>
      </c>
      <c r="BP35" s="105" t="s">
        <v>672</v>
      </c>
      <c r="BQ35" s="106" t="s">
        <v>673</v>
      </c>
      <c r="BR35" s="851">
        <v>0</v>
      </c>
      <c r="BS35" s="811">
        <v>0</v>
      </c>
      <c r="BT35" s="811" t="s">
        <v>308</v>
      </c>
      <c r="BU35" s="811">
        <v>0</v>
      </c>
      <c r="BV35" s="811">
        <v>0</v>
      </c>
      <c r="BW35" s="811" t="s">
        <v>308</v>
      </c>
      <c r="BX35" s="811">
        <v>0</v>
      </c>
      <c r="BY35" s="811">
        <v>0</v>
      </c>
      <c r="BZ35" s="811" t="s">
        <v>308</v>
      </c>
      <c r="CA35" s="811">
        <v>0</v>
      </c>
      <c r="CB35" s="811">
        <v>0</v>
      </c>
      <c r="CC35" s="811" t="s">
        <v>308</v>
      </c>
      <c r="CD35" s="811">
        <v>0</v>
      </c>
      <c r="CE35" s="811">
        <v>0</v>
      </c>
      <c r="CF35" s="811" t="s">
        <v>308</v>
      </c>
      <c r="CG35" s="811">
        <v>0</v>
      </c>
      <c r="CH35" s="811">
        <v>0</v>
      </c>
      <c r="CI35" s="811" t="s">
        <v>308</v>
      </c>
      <c r="CJ35" s="811">
        <v>1212888558630.8455</v>
      </c>
      <c r="CK35" s="811">
        <v>1212888558630.8455</v>
      </c>
      <c r="CL35" s="811" t="s">
        <v>308</v>
      </c>
      <c r="CM35" s="811">
        <v>1212888558630.8455</v>
      </c>
      <c r="CN35" s="811">
        <v>1212888558630.8455</v>
      </c>
      <c r="CO35" s="811" t="s">
        <v>308</v>
      </c>
      <c r="CP35" s="811">
        <v>1212888558630.8455</v>
      </c>
      <c r="CQ35" s="811">
        <v>1212888558630.8455</v>
      </c>
      <c r="CR35" s="811" t="s">
        <v>308</v>
      </c>
      <c r="CS35" s="811">
        <v>1212888558630.8455</v>
      </c>
      <c r="CT35" s="811">
        <v>1212888558630.8455</v>
      </c>
      <c r="CU35" s="811" t="s">
        <v>308</v>
      </c>
      <c r="CV35" s="811">
        <v>1212888558630.8455</v>
      </c>
      <c r="CW35" s="811">
        <v>1212888558630.8455</v>
      </c>
      <c r="CX35" s="811" t="s">
        <v>308</v>
      </c>
      <c r="CY35" s="811">
        <v>1212888558630.8455</v>
      </c>
      <c r="CZ35" s="811">
        <v>1212888558630.8455</v>
      </c>
      <c r="DA35" s="811" t="s">
        <v>308</v>
      </c>
      <c r="DB35" s="811">
        <v>1212888558630.8455</v>
      </c>
      <c r="DC35" s="811">
        <v>1212888558630.8455</v>
      </c>
      <c r="DD35" s="811" t="s">
        <v>308</v>
      </c>
      <c r="DE35" s="811">
        <v>1212888558630.8455</v>
      </c>
      <c r="DF35" s="811">
        <v>1212888558630.8455</v>
      </c>
      <c r="DG35" s="811" t="s">
        <v>308</v>
      </c>
      <c r="DH35" s="811">
        <v>1212888558630.8455</v>
      </c>
      <c r="DI35" s="811">
        <v>1212888558630.8455</v>
      </c>
      <c r="DJ35" s="811" t="s">
        <v>308</v>
      </c>
      <c r="DK35" s="811">
        <v>1212888558630.8455</v>
      </c>
      <c r="DL35" s="811">
        <v>1212888558630.8455</v>
      </c>
      <c r="DM35" s="811" t="s">
        <v>308</v>
      </c>
      <c r="DN35" s="811">
        <v>1212888558630.8455</v>
      </c>
      <c r="DO35" s="811">
        <v>1212888558630.8455</v>
      </c>
      <c r="DP35" s="811" t="s">
        <v>308</v>
      </c>
      <c r="DQ35" s="811">
        <v>1212888558630.8455</v>
      </c>
      <c r="DR35" s="811">
        <v>1212888558630.8455</v>
      </c>
      <c r="DS35" s="811" t="s">
        <v>308</v>
      </c>
      <c r="DT35" s="811">
        <v>1212888558630.8455</v>
      </c>
      <c r="DU35" s="811">
        <v>1212888558630.8455</v>
      </c>
      <c r="DV35" s="811" t="s">
        <v>308</v>
      </c>
      <c r="DW35" s="811">
        <v>1212888558630.8455</v>
      </c>
      <c r="DX35" s="811">
        <v>1212888558630.8455</v>
      </c>
      <c r="DY35" s="811" t="s">
        <v>308</v>
      </c>
      <c r="DZ35" s="811">
        <v>1212888558630.8455</v>
      </c>
      <c r="EA35" s="811">
        <v>1212888558630.8455</v>
      </c>
      <c r="EB35" s="811" t="s">
        <v>308</v>
      </c>
      <c r="EC35" s="936">
        <f>+BR35+BU35+BX35+CA35+CD35+CG35+CJ35+CM35+CP35+CS35+CV35+CY35+DB35+DE35+DH35+DK35+DN35+DQ35+DT35+DW35+DZ35</f>
        <v>18193328379462.684</v>
      </c>
      <c r="ED35" s="110" t="s">
        <v>433</v>
      </c>
      <c r="EE35" s="111" t="s">
        <v>434</v>
      </c>
      <c r="EF35" s="111" t="s">
        <v>435</v>
      </c>
      <c r="EG35" s="112" t="s">
        <v>436</v>
      </c>
      <c r="EH35" s="112" t="s">
        <v>437</v>
      </c>
      <c r="EI35" s="112" t="s">
        <v>438</v>
      </c>
      <c r="EJ35" s="112" t="s">
        <v>428</v>
      </c>
      <c r="EK35" s="111" t="s">
        <v>538</v>
      </c>
      <c r="EL35" s="111" t="s">
        <v>425</v>
      </c>
      <c r="EM35" s="112" t="s">
        <v>539</v>
      </c>
      <c r="EN35" s="112" t="s">
        <v>426</v>
      </c>
      <c r="EO35" s="118" t="s">
        <v>427</v>
      </c>
    </row>
    <row r="36" spans="2:145" s="87" customFormat="1" ht="93" customHeight="1">
      <c r="B36" s="842"/>
      <c r="C36" s="904"/>
      <c r="D36" s="842"/>
      <c r="E36" s="872"/>
      <c r="F36" s="867"/>
      <c r="G36" s="867"/>
      <c r="H36" s="806"/>
      <c r="I36" s="877"/>
      <c r="J36" s="865"/>
      <c r="K36" s="806"/>
      <c r="L36" s="806"/>
      <c r="M36" s="900"/>
      <c r="N36" s="900"/>
      <c r="O36" s="806"/>
      <c r="P36" s="806"/>
      <c r="Q36" s="806"/>
      <c r="R36" s="806"/>
      <c r="S36" s="806"/>
      <c r="T36" s="806"/>
      <c r="U36" s="806"/>
      <c r="V36" s="806"/>
      <c r="W36" s="806"/>
      <c r="X36" s="806"/>
      <c r="Y36" s="806"/>
      <c r="Z36" s="806"/>
      <c r="AA36" s="806"/>
      <c r="AB36" s="806"/>
      <c r="AC36" s="806"/>
      <c r="AD36" s="806"/>
      <c r="AE36" s="806"/>
      <c r="AF36" s="806"/>
      <c r="AG36" s="806"/>
      <c r="AH36" s="806"/>
      <c r="AI36" s="806"/>
      <c r="AJ36" s="868"/>
      <c r="AK36" s="107" t="s">
        <v>698</v>
      </c>
      <c r="AL36" s="108">
        <v>1.01E-2</v>
      </c>
      <c r="AM36" s="105" t="s">
        <v>290</v>
      </c>
      <c r="AN36" s="105" t="s">
        <v>292</v>
      </c>
      <c r="AO36" s="105" t="s">
        <v>21</v>
      </c>
      <c r="AP36" s="105" t="s">
        <v>39</v>
      </c>
      <c r="AQ36" s="105" t="s">
        <v>2</v>
      </c>
      <c r="AR36" s="101" t="s">
        <v>671</v>
      </c>
      <c r="AS36" s="105" t="s">
        <v>674</v>
      </c>
      <c r="AT36" s="109">
        <v>43466</v>
      </c>
      <c r="AU36" s="109">
        <v>50770</v>
      </c>
      <c r="AV36" s="105">
        <v>0</v>
      </c>
      <c r="AW36" s="105" t="s">
        <v>672</v>
      </c>
      <c r="AX36" s="105" t="s">
        <v>672</v>
      </c>
      <c r="AY36" s="105" t="s">
        <v>672</v>
      </c>
      <c r="AZ36" s="105" t="s">
        <v>672</v>
      </c>
      <c r="BA36" s="105" t="s">
        <v>672</v>
      </c>
      <c r="BB36" s="105" t="s">
        <v>672</v>
      </c>
      <c r="BC36" s="105" t="s">
        <v>672</v>
      </c>
      <c r="BD36" s="105" t="s">
        <v>672</v>
      </c>
      <c r="BE36" s="105" t="s">
        <v>672</v>
      </c>
      <c r="BF36" s="105" t="s">
        <v>672</v>
      </c>
      <c r="BG36" s="105" t="s">
        <v>672</v>
      </c>
      <c r="BH36" s="105" t="s">
        <v>672</v>
      </c>
      <c r="BI36" s="105" t="s">
        <v>672</v>
      </c>
      <c r="BJ36" s="105" t="s">
        <v>672</v>
      </c>
      <c r="BK36" s="105" t="s">
        <v>672</v>
      </c>
      <c r="BL36" s="105" t="s">
        <v>672</v>
      </c>
      <c r="BM36" s="105" t="s">
        <v>672</v>
      </c>
      <c r="BN36" s="105" t="s">
        <v>672</v>
      </c>
      <c r="BO36" s="105" t="s">
        <v>672</v>
      </c>
      <c r="BP36" s="105" t="s">
        <v>672</v>
      </c>
      <c r="BQ36" s="106" t="s">
        <v>673</v>
      </c>
      <c r="BR36" s="851"/>
      <c r="BS36" s="811"/>
      <c r="BT36" s="811"/>
      <c r="BU36" s="811"/>
      <c r="BV36" s="811"/>
      <c r="BW36" s="811"/>
      <c r="BX36" s="811"/>
      <c r="BY36" s="811"/>
      <c r="BZ36" s="811"/>
      <c r="CA36" s="811"/>
      <c r="CB36" s="811"/>
      <c r="CC36" s="811"/>
      <c r="CD36" s="811"/>
      <c r="CE36" s="811"/>
      <c r="CF36" s="811"/>
      <c r="CG36" s="811"/>
      <c r="CH36" s="811"/>
      <c r="CI36" s="811"/>
      <c r="CJ36" s="811"/>
      <c r="CK36" s="811"/>
      <c r="CL36" s="811"/>
      <c r="CM36" s="811"/>
      <c r="CN36" s="811"/>
      <c r="CO36" s="811"/>
      <c r="CP36" s="811"/>
      <c r="CQ36" s="811"/>
      <c r="CR36" s="811"/>
      <c r="CS36" s="811"/>
      <c r="CT36" s="811"/>
      <c r="CU36" s="811"/>
      <c r="CV36" s="811"/>
      <c r="CW36" s="811"/>
      <c r="CX36" s="811"/>
      <c r="CY36" s="811"/>
      <c r="CZ36" s="811"/>
      <c r="DA36" s="811"/>
      <c r="DB36" s="811"/>
      <c r="DC36" s="811"/>
      <c r="DD36" s="811"/>
      <c r="DE36" s="811"/>
      <c r="DF36" s="811"/>
      <c r="DG36" s="811"/>
      <c r="DH36" s="811"/>
      <c r="DI36" s="811"/>
      <c r="DJ36" s="811"/>
      <c r="DK36" s="811"/>
      <c r="DL36" s="811"/>
      <c r="DM36" s="811"/>
      <c r="DN36" s="811"/>
      <c r="DO36" s="811"/>
      <c r="DP36" s="811"/>
      <c r="DQ36" s="811"/>
      <c r="DR36" s="811"/>
      <c r="DS36" s="811"/>
      <c r="DT36" s="811"/>
      <c r="DU36" s="811"/>
      <c r="DV36" s="811"/>
      <c r="DW36" s="811"/>
      <c r="DX36" s="811"/>
      <c r="DY36" s="811"/>
      <c r="DZ36" s="811"/>
      <c r="EA36" s="811"/>
      <c r="EB36" s="811"/>
      <c r="EC36" s="936"/>
      <c r="ED36" s="110" t="s">
        <v>433</v>
      </c>
      <c r="EE36" s="111" t="s">
        <v>434</v>
      </c>
      <c r="EF36" s="111" t="s">
        <v>435</v>
      </c>
      <c r="EG36" s="112" t="s">
        <v>436</v>
      </c>
      <c r="EH36" s="112" t="s">
        <v>437</v>
      </c>
      <c r="EI36" s="112" t="s">
        <v>438</v>
      </c>
      <c r="EJ36" s="112" t="s">
        <v>428</v>
      </c>
      <c r="EK36" s="111" t="s">
        <v>538</v>
      </c>
      <c r="EL36" s="111" t="s">
        <v>425</v>
      </c>
      <c r="EM36" s="112" t="s">
        <v>539</v>
      </c>
      <c r="EN36" s="112" t="s">
        <v>426</v>
      </c>
      <c r="EO36" s="118" t="s">
        <v>427</v>
      </c>
    </row>
    <row r="37" spans="2:145" s="87" customFormat="1" ht="96.95" customHeight="1">
      <c r="B37" s="842"/>
      <c r="C37" s="904"/>
      <c r="D37" s="842"/>
      <c r="E37" s="872"/>
      <c r="F37" s="867"/>
      <c r="G37" s="867"/>
      <c r="H37" s="806"/>
      <c r="I37" s="877"/>
      <c r="J37" s="865"/>
      <c r="K37" s="806"/>
      <c r="L37" s="806"/>
      <c r="M37" s="900"/>
      <c r="N37" s="900"/>
      <c r="O37" s="806"/>
      <c r="P37" s="806"/>
      <c r="Q37" s="806"/>
      <c r="R37" s="806"/>
      <c r="S37" s="806"/>
      <c r="T37" s="806"/>
      <c r="U37" s="806"/>
      <c r="V37" s="806"/>
      <c r="W37" s="806"/>
      <c r="X37" s="806"/>
      <c r="Y37" s="806"/>
      <c r="Z37" s="806"/>
      <c r="AA37" s="806"/>
      <c r="AB37" s="806"/>
      <c r="AC37" s="806"/>
      <c r="AD37" s="806"/>
      <c r="AE37" s="806"/>
      <c r="AF37" s="806"/>
      <c r="AG37" s="806"/>
      <c r="AH37" s="806"/>
      <c r="AI37" s="806"/>
      <c r="AJ37" s="868"/>
      <c r="AK37" s="107" t="s">
        <v>699</v>
      </c>
      <c r="AL37" s="108">
        <v>1.01E-2</v>
      </c>
      <c r="AM37" s="105" t="s">
        <v>291</v>
      </c>
      <c r="AN37" s="122" t="s">
        <v>293</v>
      </c>
      <c r="AO37" s="105" t="s">
        <v>24</v>
      </c>
      <c r="AP37" s="105" t="s">
        <v>39</v>
      </c>
      <c r="AQ37" s="105" t="s">
        <v>2</v>
      </c>
      <c r="AR37" s="101" t="s">
        <v>671</v>
      </c>
      <c r="AS37" s="105" t="s">
        <v>674</v>
      </c>
      <c r="AT37" s="109">
        <v>43466</v>
      </c>
      <c r="AU37" s="109">
        <v>50770</v>
      </c>
      <c r="AV37" s="105">
        <v>0</v>
      </c>
      <c r="AW37" s="105" t="s">
        <v>672</v>
      </c>
      <c r="AX37" s="105" t="s">
        <v>672</v>
      </c>
      <c r="AY37" s="105" t="s">
        <v>672</v>
      </c>
      <c r="AZ37" s="105" t="s">
        <v>672</v>
      </c>
      <c r="BA37" s="105" t="s">
        <v>672</v>
      </c>
      <c r="BB37" s="105" t="s">
        <v>672</v>
      </c>
      <c r="BC37" s="105" t="s">
        <v>672</v>
      </c>
      <c r="BD37" s="105" t="s">
        <v>672</v>
      </c>
      <c r="BE37" s="105" t="s">
        <v>672</v>
      </c>
      <c r="BF37" s="105" t="s">
        <v>672</v>
      </c>
      <c r="BG37" s="105" t="s">
        <v>672</v>
      </c>
      <c r="BH37" s="105" t="s">
        <v>672</v>
      </c>
      <c r="BI37" s="105" t="s">
        <v>672</v>
      </c>
      <c r="BJ37" s="105" t="s">
        <v>672</v>
      </c>
      <c r="BK37" s="105" t="s">
        <v>672</v>
      </c>
      <c r="BL37" s="105" t="s">
        <v>672</v>
      </c>
      <c r="BM37" s="105" t="s">
        <v>672</v>
      </c>
      <c r="BN37" s="105" t="s">
        <v>672</v>
      </c>
      <c r="BO37" s="105" t="s">
        <v>672</v>
      </c>
      <c r="BP37" s="105" t="s">
        <v>672</v>
      </c>
      <c r="BQ37" s="106" t="s">
        <v>673</v>
      </c>
      <c r="BR37" s="851"/>
      <c r="BS37" s="811"/>
      <c r="BT37" s="811"/>
      <c r="BU37" s="811"/>
      <c r="BV37" s="811"/>
      <c r="BW37" s="811"/>
      <c r="BX37" s="811"/>
      <c r="BY37" s="811"/>
      <c r="BZ37" s="811"/>
      <c r="CA37" s="811"/>
      <c r="CB37" s="811"/>
      <c r="CC37" s="811"/>
      <c r="CD37" s="811"/>
      <c r="CE37" s="811"/>
      <c r="CF37" s="811"/>
      <c r="CG37" s="811"/>
      <c r="CH37" s="811"/>
      <c r="CI37" s="811"/>
      <c r="CJ37" s="811"/>
      <c r="CK37" s="811"/>
      <c r="CL37" s="811"/>
      <c r="CM37" s="811"/>
      <c r="CN37" s="811"/>
      <c r="CO37" s="811"/>
      <c r="CP37" s="811"/>
      <c r="CQ37" s="811"/>
      <c r="CR37" s="811"/>
      <c r="CS37" s="811"/>
      <c r="CT37" s="811"/>
      <c r="CU37" s="811"/>
      <c r="CV37" s="811"/>
      <c r="CW37" s="811"/>
      <c r="CX37" s="811"/>
      <c r="CY37" s="811"/>
      <c r="CZ37" s="811"/>
      <c r="DA37" s="811"/>
      <c r="DB37" s="811"/>
      <c r="DC37" s="811"/>
      <c r="DD37" s="811"/>
      <c r="DE37" s="811"/>
      <c r="DF37" s="811"/>
      <c r="DG37" s="811"/>
      <c r="DH37" s="811"/>
      <c r="DI37" s="811"/>
      <c r="DJ37" s="811"/>
      <c r="DK37" s="811"/>
      <c r="DL37" s="811"/>
      <c r="DM37" s="811"/>
      <c r="DN37" s="811"/>
      <c r="DO37" s="811"/>
      <c r="DP37" s="811"/>
      <c r="DQ37" s="811"/>
      <c r="DR37" s="811"/>
      <c r="DS37" s="811"/>
      <c r="DT37" s="811"/>
      <c r="DU37" s="811"/>
      <c r="DV37" s="811"/>
      <c r="DW37" s="811"/>
      <c r="DX37" s="811"/>
      <c r="DY37" s="811"/>
      <c r="DZ37" s="811"/>
      <c r="EA37" s="811"/>
      <c r="EB37" s="811"/>
      <c r="EC37" s="936"/>
      <c r="ED37" s="123" t="s">
        <v>23</v>
      </c>
      <c r="EE37" s="111" t="s">
        <v>162</v>
      </c>
      <c r="EF37" s="111" t="s">
        <v>150</v>
      </c>
      <c r="EG37" s="112" t="s">
        <v>151</v>
      </c>
      <c r="EH37" s="111">
        <v>3822510</v>
      </c>
      <c r="EI37" s="111" t="s">
        <v>148</v>
      </c>
      <c r="EJ37" s="111" t="s">
        <v>441</v>
      </c>
      <c r="EK37" s="111" t="s">
        <v>439</v>
      </c>
      <c r="EL37" s="111" t="s">
        <v>440</v>
      </c>
      <c r="EM37" s="112" t="s">
        <v>542</v>
      </c>
      <c r="EN37" s="111" t="s">
        <v>442</v>
      </c>
      <c r="EO37" s="113" t="s">
        <v>443</v>
      </c>
    </row>
    <row r="38" spans="2:145" s="87" customFormat="1" ht="105" customHeight="1">
      <c r="B38" s="842"/>
      <c r="C38" s="904"/>
      <c r="D38" s="842"/>
      <c r="E38" s="872"/>
      <c r="F38" s="867"/>
      <c r="G38" s="867"/>
      <c r="H38" s="806"/>
      <c r="I38" s="877"/>
      <c r="J38" s="865"/>
      <c r="K38" s="806"/>
      <c r="L38" s="806"/>
      <c r="M38" s="900"/>
      <c r="N38" s="900"/>
      <c r="O38" s="806"/>
      <c r="P38" s="806"/>
      <c r="Q38" s="806"/>
      <c r="R38" s="806"/>
      <c r="S38" s="806"/>
      <c r="T38" s="806"/>
      <c r="U38" s="806"/>
      <c r="V38" s="806"/>
      <c r="W38" s="806"/>
      <c r="X38" s="806"/>
      <c r="Y38" s="806"/>
      <c r="Z38" s="806"/>
      <c r="AA38" s="806"/>
      <c r="AB38" s="806"/>
      <c r="AC38" s="806"/>
      <c r="AD38" s="806"/>
      <c r="AE38" s="806"/>
      <c r="AF38" s="806"/>
      <c r="AG38" s="806"/>
      <c r="AH38" s="806"/>
      <c r="AI38" s="806"/>
      <c r="AJ38" s="868"/>
      <c r="AK38" s="107" t="s">
        <v>700</v>
      </c>
      <c r="AL38" s="108">
        <v>1.01E-2</v>
      </c>
      <c r="AM38" s="105" t="s">
        <v>176</v>
      </c>
      <c r="AN38" s="105" t="s">
        <v>177</v>
      </c>
      <c r="AO38" s="105" t="s">
        <v>18</v>
      </c>
      <c r="AP38" s="105" t="s">
        <v>33</v>
      </c>
      <c r="AQ38" s="105" t="s">
        <v>2</v>
      </c>
      <c r="AR38" s="101" t="s">
        <v>671</v>
      </c>
      <c r="AS38" s="105" t="s">
        <v>674</v>
      </c>
      <c r="AT38" s="109">
        <v>43466</v>
      </c>
      <c r="AU38" s="109">
        <v>50770</v>
      </c>
      <c r="AV38" s="105">
        <v>0</v>
      </c>
      <c r="AW38" s="105" t="s">
        <v>672</v>
      </c>
      <c r="AX38" s="105" t="s">
        <v>672</v>
      </c>
      <c r="AY38" s="105" t="s">
        <v>672</v>
      </c>
      <c r="AZ38" s="105" t="s">
        <v>672</v>
      </c>
      <c r="BA38" s="105" t="s">
        <v>672</v>
      </c>
      <c r="BB38" s="105" t="s">
        <v>672</v>
      </c>
      <c r="BC38" s="105" t="s">
        <v>672</v>
      </c>
      <c r="BD38" s="105" t="s">
        <v>672</v>
      </c>
      <c r="BE38" s="105" t="s">
        <v>672</v>
      </c>
      <c r="BF38" s="105" t="s">
        <v>672</v>
      </c>
      <c r="BG38" s="105" t="s">
        <v>672</v>
      </c>
      <c r="BH38" s="105" t="s">
        <v>672</v>
      </c>
      <c r="BI38" s="105" t="s">
        <v>672</v>
      </c>
      <c r="BJ38" s="105" t="s">
        <v>672</v>
      </c>
      <c r="BK38" s="105" t="s">
        <v>672</v>
      </c>
      <c r="BL38" s="105" t="s">
        <v>672</v>
      </c>
      <c r="BM38" s="105" t="s">
        <v>672</v>
      </c>
      <c r="BN38" s="105" t="s">
        <v>672</v>
      </c>
      <c r="BO38" s="105" t="s">
        <v>672</v>
      </c>
      <c r="BP38" s="105" t="s">
        <v>672</v>
      </c>
      <c r="BQ38" s="106" t="s">
        <v>673</v>
      </c>
      <c r="BR38" s="851">
        <v>0</v>
      </c>
      <c r="BS38" s="811">
        <v>0</v>
      </c>
      <c r="BT38" s="811" t="s">
        <v>308</v>
      </c>
      <c r="BU38" s="811">
        <v>0</v>
      </c>
      <c r="BV38" s="811">
        <v>0</v>
      </c>
      <c r="BW38" s="811" t="s">
        <v>308</v>
      </c>
      <c r="BX38" s="811">
        <v>25269422003.736843</v>
      </c>
      <c r="BY38" s="811">
        <v>25269422003.736843</v>
      </c>
      <c r="BZ38" s="811" t="s">
        <v>308</v>
      </c>
      <c r="CA38" s="811">
        <v>25269422003.736843</v>
      </c>
      <c r="CB38" s="811">
        <v>25269422003.736843</v>
      </c>
      <c r="CC38" s="811" t="s">
        <v>308</v>
      </c>
      <c r="CD38" s="811">
        <v>25269422003.736843</v>
      </c>
      <c r="CE38" s="811">
        <v>25269422003.736843</v>
      </c>
      <c r="CF38" s="811" t="s">
        <v>308</v>
      </c>
      <c r="CG38" s="811">
        <v>25269422003.736843</v>
      </c>
      <c r="CH38" s="811">
        <v>25269422003.736843</v>
      </c>
      <c r="CI38" s="811" t="s">
        <v>308</v>
      </c>
      <c r="CJ38" s="811">
        <v>25269422003.736843</v>
      </c>
      <c r="CK38" s="811">
        <v>25269422003.736843</v>
      </c>
      <c r="CL38" s="811" t="s">
        <v>308</v>
      </c>
      <c r="CM38" s="811">
        <v>25269422003.736843</v>
      </c>
      <c r="CN38" s="811">
        <v>25269422003.736843</v>
      </c>
      <c r="CO38" s="811" t="s">
        <v>308</v>
      </c>
      <c r="CP38" s="811">
        <v>25269422003.736843</v>
      </c>
      <c r="CQ38" s="811">
        <v>25269422003.736843</v>
      </c>
      <c r="CR38" s="811" t="s">
        <v>308</v>
      </c>
      <c r="CS38" s="811">
        <v>25269422003.736843</v>
      </c>
      <c r="CT38" s="811">
        <v>25269422003.736843</v>
      </c>
      <c r="CU38" s="811" t="s">
        <v>308</v>
      </c>
      <c r="CV38" s="811">
        <v>25269422003.736843</v>
      </c>
      <c r="CW38" s="811">
        <v>25269422003.736843</v>
      </c>
      <c r="CX38" s="811" t="s">
        <v>308</v>
      </c>
      <c r="CY38" s="811">
        <v>25269422003.736843</v>
      </c>
      <c r="CZ38" s="811">
        <v>25269422003.736843</v>
      </c>
      <c r="DA38" s="811" t="s">
        <v>308</v>
      </c>
      <c r="DB38" s="811">
        <v>25269422003.736843</v>
      </c>
      <c r="DC38" s="811">
        <v>25269422003.736843</v>
      </c>
      <c r="DD38" s="811" t="s">
        <v>308</v>
      </c>
      <c r="DE38" s="811">
        <v>25269422003.736843</v>
      </c>
      <c r="DF38" s="811">
        <v>25269422003.736843</v>
      </c>
      <c r="DG38" s="811" t="s">
        <v>308</v>
      </c>
      <c r="DH38" s="811">
        <v>25269422003.736843</v>
      </c>
      <c r="DI38" s="811">
        <v>25269422003.736843</v>
      </c>
      <c r="DJ38" s="811" t="s">
        <v>308</v>
      </c>
      <c r="DK38" s="811">
        <v>25269422003.736843</v>
      </c>
      <c r="DL38" s="811">
        <v>25269422003.736843</v>
      </c>
      <c r="DM38" s="811" t="s">
        <v>308</v>
      </c>
      <c r="DN38" s="811">
        <v>25269422003.736843</v>
      </c>
      <c r="DO38" s="811">
        <v>25269422003.736843</v>
      </c>
      <c r="DP38" s="811" t="s">
        <v>308</v>
      </c>
      <c r="DQ38" s="811">
        <v>25269422003.736843</v>
      </c>
      <c r="DR38" s="811">
        <v>25269422003.736843</v>
      </c>
      <c r="DS38" s="811" t="s">
        <v>308</v>
      </c>
      <c r="DT38" s="811">
        <v>25269422003.736843</v>
      </c>
      <c r="DU38" s="811">
        <v>25269422003.736843</v>
      </c>
      <c r="DV38" s="811" t="s">
        <v>308</v>
      </c>
      <c r="DW38" s="811">
        <v>25269422003.736843</v>
      </c>
      <c r="DX38" s="811">
        <v>25269422003.736843</v>
      </c>
      <c r="DY38" s="811" t="s">
        <v>308</v>
      </c>
      <c r="DZ38" s="811">
        <v>25269422003.736843</v>
      </c>
      <c r="EA38" s="811">
        <v>25269422003.736843</v>
      </c>
      <c r="EB38" s="811" t="s">
        <v>308</v>
      </c>
      <c r="EC38" s="936">
        <f>+BR38+BU38+BX38+CA38+CD38+CG38+CJ38+CM38+CP38+CS38+CV38+CY38+DB38+DE38+DH38+DK38+DN38+DQ38+DT38+DW38+DZ38</f>
        <v>480119018070.99982</v>
      </c>
      <c r="ED38" s="110" t="s">
        <v>433</v>
      </c>
      <c r="EE38" s="112" t="s">
        <v>444</v>
      </c>
      <c r="EF38" s="121" t="s">
        <v>445</v>
      </c>
      <c r="EG38" s="112" t="s">
        <v>446</v>
      </c>
      <c r="EH38" s="111" t="s">
        <v>447</v>
      </c>
      <c r="EI38" s="112" t="s">
        <v>448</v>
      </c>
      <c r="EJ38" s="112" t="s">
        <v>449</v>
      </c>
      <c r="EK38" s="112" t="s">
        <v>543</v>
      </c>
      <c r="EL38" s="121" t="s">
        <v>450</v>
      </c>
      <c r="EM38" s="112" t="s">
        <v>544</v>
      </c>
      <c r="EN38" s="111" t="s">
        <v>545</v>
      </c>
      <c r="EO38" s="118" t="s">
        <v>451</v>
      </c>
    </row>
    <row r="39" spans="2:145" s="87" customFormat="1" ht="105" customHeight="1" thickBot="1">
      <c r="B39" s="870"/>
      <c r="C39" s="911"/>
      <c r="D39" s="870"/>
      <c r="E39" s="873"/>
      <c r="F39" s="871"/>
      <c r="G39" s="871"/>
      <c r="H39" s="807"/>
      <c r="I39" s="878"/>
      <c r="J39" s="879"/>
      <c r="K39" s="807"/>
      <c r="L39" s="807"/>
      <c r="M39" s="901"/>
      <c r="N39" s="901"/>
      <c r="O39" s="807"/>
      <c r="P39" s="807"/>
      <c r="Q39" s="807"/>
      <c r="R39" s="807"/>
      <c r="S39" s="807"/>
      <c r="T39" s="807"/>
      <c r="U39" s="807"/>
      <c r="V39" s="807"/>
      <c r="W39" s="807"/>
      <c r="X39" s="807"/>
      <c r="Y39" s="807"/>
      <c r="Z39" s="807"/>
      <c r="AA39" s="807"/>
      <c r="AB39" s="807"/>
      <c r="AC39" s="807"/>
      <c r="AD39" s="807"/>
      <c r="AE39" s="807"/>
      <c r="AF39" s="807"/>
      <c r="AG39" s="807"/>
      <c r="AH39" s="807"/>
      <c r="AI39" s="807"/>
      <c r="AJ39" s="869"/>
      <c r="AK39" s="124" t="s">
        <v>701</v>
      </c>
      <c r="AL39" s="125">
        <v>1.01E-2</v>
      </c>
      <c r="AM39" s="126" t="s">
        <v>131</v>
      </c>
      <c r="AN39" s="126" t="s">
        <v>178</v>
      </c>
      <c r="AO39" s="126" t="s">
        <v>18</v>
      </c>
      <c r="AP39" s="126" t="s">
        <v>33</v>
      </c>
      <c r="AQ39" s="126" t="s">
        <v>2</v>
      </c>
      <c r="AR39" s="127" t="s">
        <v>671</v>
      </c>
      <c r="AS39" s="126" t="s">
        <v>674</v>
      </c>
      <c r="AT39" s="128">
        <v>43466</v>
      </c>
      <c r="AU39" s="128">
        <v>50770</v>
      </c>
      <c r="AV39" s="126">
        <v>0</v>
      </c>
      <c r="AW39" s="126" t="s">
        <v>672</v>
      </c>
      <c r="AX39" s="126" t="s">
        <v>672</v>
      </c>
      <c r="AY39" s="126" t="s">
        <v>672</v>
      </c>
      <c r="AZ39" s="126" t="s">
        <v>672</v>
      </c>
      <c r="BA39" s="126" t="s">
        <v>672</v>
      </c>
      <c r="BB39" s="126" t="s">
        <v>672</v>
      </c>
      <c r="BC39" s="126" t="s">
        <v>672</v>
      </c>
      <c r="BD39" s="126" t="s">
        <v>672</v>
      </c>
      <c r="BE39" s="126" t="s">
        <v>672</v>
      </c>
      <c r="BF39" s="126" t="s">
        <v>672</v>
      </c>
      <c r="BG39" s="126" t="s">
        <v>672</v>
      </c>
      <c r="BH39" s="126" t="s">
        <v>672</v>
      </c>
      <c r="BI39" s="126" t="s">
        <v>672</v>
      </c>
      <c r="BJ39" s="126" t="s">
        <v>672</v>
      </c>
      <c r="BK39" s="126" t="s">
        <v>672</v>
      </c>
      <c r="BL39" s="126" t="s">
        <v>672</v>
      </c>
      <c r="BM39" s="126" t="s">
        <v>672</v>
      </c>
      <c r="BN39" s="126" t="s">
        <v>672</v>
      </c>
      <c r="BO39" s="126" t="s">
        <v>672</v>
      </c>
      <c r="BP39" s="126" t="s">
        <v>672</v>
      </c>
      <c r="BQ39" s="129" t="s">
        <v>673</v>
      </c>
      <c r="BR39" s="852"/>
      <c r="BS39" s="853"/>
      <c r="BT39" s="853"/>
      <c r="BU39" s="853"/>
      <c r="BV39" s="853"/>
      <c r="BW39" s="853"/>
      <c r="BX39" s="853"/>
      <c r="BY39" s="853"/>
      <c r="BZ39" s="853"/>
      <c r="CA39" s="853"/>
      <c r="CB39" s="853"/>
      <c r="CC39" s="853"/>
      <c r="CD39" s="853"/>
      <c r="CE39" s="853"/>
      <c r="CF39" s="853"/>
      <c r="CG39" s="853"/>
      <c r="CH39" s="853"/>
      <c r="CI39" s="853"/>
      <c r="CJ39" s="853"/>
      <c r="CK39" s="853"/>
      <c r="CL39" s="853"/>
      <c r="CM39" s="853"/>
      <c r="CN39" s="853"/>
      <c r="CO39" s="853"/>
      <c r="CP39" s="853"/>
      <c r="CQ39" s="853"/>
      <c r="CR39" s="853"/>
      <c r="CS39" s="853"/>
      <c r="CT39" s="853"/>
      <c r="CU39" s="853"/>
      <c r="CV39" s="853"/>
      <c r="CW39" s="853"/>
      <c r="CX39" s="853"/>
      <c r="CY39" s="853"/>
      <c r="CZ39" s="853"/>
      <c r="DA39" s="853"/>
      <c r="DB39" s="853"/>
      <c r="DC39" s="853"/>
      <c r="DD39" s="853"/>
      <c r="DE39" s="853"/>
      <c r="DF39" s="853"/>
      <c r="DG39" s="853"/>
      <c r="DH39" s="853"/>
      <c r="DI39" s="853"/>
      <c r="DJ39" s="853"/>
      <c r="DK39" s="853"/>
      <c r="DL39" s="853"/>
      <c r="DM39" s="853"/>
      <c r="DN39" s="853"/>
      <c r="DO39" s="853"/>
      <c r="DP39" s="853"/>
      <c r="DQ39" s="853"/>
      <c r="DR39" s="853"/>
      <c r="DS39" s="853"/>
      <c r="DT39" s="853"/>
      <c r="DU39" s="853"/>
      <c r="DV39" s="853"/>
      <c r="DW39" s="853"/>
      <c r="DX39" s="853"/>
      <c r="DY39" s="853"/>
      <c r="DZ39" s="853"/>
      <c r="EA39" s="853"/>
      <c r="EB39" s="853"/>
      <c r="EC39" s="940"/>
      <c r="ED39" s="130" t="s">
        <v>433</v>
      </c>
      <c r="EE39" s="131" t="s">
        <v>444</v>
      </c>
      <c r="EF39" s="132" t="s">
        <v>445</v>
      </c>
      <c r="EG39" s="131" t="s">
        <v>446</v>
      </c>
      <c r="EH39" s="133" t="s">
        <v>447</v>
      </c>
      <c r="EI39" s="131" t="s">
        <v>448</v>
      </c>
      <c r="EJ39" s="131" t="s">
        <v>449</v>
      </c>
      <c r="EK39" s="131" t="s">
        <v>543</v>
      </c>
      <c r="EL39" s="132" t="s">
        <v>450</v>
      </c>
      <c r="EM39" s="131" t="s">
        <v>544</v>
      </c>
      <c r="EN39" s="133" t="s">
        <v>545</v>
      </c>
      <c r="EO39" s="134" t="s">
        <v>451</v>
      </c>
    </row>
    <row r="40" spans="2:145" s="87" customFormat="1" ht="155.25" customHeight="1">
      <c r="B40" s="881" t="s">
        <v>702</v>
      </c>
      <c r="C40" s="903">
        <v>0.33329999999999999</v>
      </c>
      <c r="D40" s="881" t="s">
        <v>703</v>
      </c>
      <c r="E40" s="880">
        <v>0.1111</v>
      </c>
      <c r="F40" s="882" t="s">
        <v>179</v>
      </c>
      <c r="G40" s="866" t="s">
        <v>218</v>
      </c>
      <c r="H40" s="866" t="s">
        <v>18</v>
      </c>
      <c r="I40" s="864" t="s">
        <v>33</v>
      </c>
      <c r="J40" s="864" t="s">
        <v>2</v>
      </c>
      <c r="K40" s="864">
        <v>64035843</v>
      </c>
      <c r="L40" s="864">
        <v>2017</v>
      </c>
      <c r="M40" s="876">
        <v>43466</v>
      </c>
      <c r="N40" s="876">
        <v>50770</v>
      </c>
      <c r="O40" s="864">
        <v>0</v>
      </c>
      <c r="P40" s="856">
        <v>3201792.15</v>
      </c>
      <c r="Q40" s="856">
        <v>3201792.15</v>
      </c>
      <c r="R40" s="856">
        <v>3201792.15</v>
      </c>
      <c r="S40" s="856">
        <v>3201792.15</v>
      </c>
      <c r="T40" s="856">
        <v>3201792.15</v>
      </c>
      <c r="U40" s="856">
        <v>3201792.15</v>
      </c>
      <c r="V40" s="856">
        <v>2401344.11</v>
      </c>
      <c r="W40" s="856">
        <v>2401344.11</v>
      </c>
      <c r="X40" s="856">
        <v>2401344.11</v>
      </c>
      <c r="Y40" s="856">
        <v>2401344.11</v>
      </c>
      <c r="Z40" s="856">
        <v>2401344.11</v>
      </c>
      <c r="AA40" s="856">
        <v>2401344.11</v>
      </c>
      <c r="AB40" s="856">
        <v>2401344.11</v>
      </c>
      <c r="AC40" s="856">
        <v>2401344.11</v>
      </c>
      <c r="AD40" s="856">
        <v>4269056.2</v>
      </c>
      <c r="AE40" s="856">
        <v>4269056.2</v>
      </c>
      <c r="AF40" s="856">
        <v>4269056.2</v>
      </c>
      <c r="AG40" s="856">
        <v>4269056.2</v>
      </c>
      <c r="AH40" s="856">
        <v>4269056.2</v>
      </c>
      <c r="AI40" s="856">
        <v>4269056.2</v>
      </c>
      <c r="AJ40" s="893">
        <v>64035843</v>
      </c>
      <c r="AK40" s="135" t="s">
        <v>705</v>
      </c>
      <c r="AL40" s="136">
        <f>+E40/6</f>
        <v>1.8516666666666667E-2</v>
      </c>
      <c r="AM40" s="137" t="s">
        <v>244</v>
      </c>
      <c r="AN40" s="137" t="s">
        <v>788</v>
      </c>
      <c r="AO40" s="137" t="s">
        <v>27</v>
      </c>
      <c r="AP40" s="137" t="s">
        <v>33</v>
      </c>
      <c r="AQ40" s="137" t="s">
        <v>2</v>
      </c>
      <c r="AR40" s="138" t="s">
        <v>671</v>
      </c>
      <c r="AS40" s="137" t="s">
        <v>672</v>
      </c>
      <c r="AT40" s="139">
        <v>43466</v>
      </c>
      <c r="AU40" s="139">
        <v>50770</v>
      </c>
      <c r="AV40" s="137">
        <v>0</v>
      </c>
      <c r="AW40" s="137" t="s">
        <v>672</v>
      </c>
      <c r="AX40" s="137" t="s">
        <v>672</v>
      </c>
      <c r="AY40" s="137" t="s">
        <v>672</v>
      </c>
      <c r="AZ40" s="137" t="s">
        <v>672</v>
      </c>
      <c r="BA40" s="137" t="s">
        <v>672</v>
      </c>
      <c r="BB40" s="137" t="s">
        <v>672</v>
      </c>
      <c r="BC40" s="137" t="s">
        <v>672</v>
      </c>
      <c r="BD40" s="137" t="s">
        <v>672</v>
      </c>
      <c r="BE40" s="137" t="s">
        <v>672</v>
      </c>
      <c r="BF40" s="137" t="s">
        <v>672</v>
      </c>
      <c r="BG40" s="137" t="s">
        <v>672</v>
      </c>
      <c r="BH40" s="137" t="s">
        <v>672</v>
      </c>
      <c r="BI40" s="137" t="s">
        <v>672</v>
      </c>
      <c r="BJ40" s="137" t="s">
        <v>672</v>
      </c>
      <c r="BK40" s="137" t="s">
        <v>672</v>
      </c>
      <c r="BL40" s="137" t="s">
        <v>672</v>
      </c>
      <c r="BM40" s="137" t="s">
        <v>672</v>
      </c>
      <c r="BN40" s="137" t="s">
        <v>672</v>
      </c>
      <c r="BO40" s="137" t="s">
        <v>672</v>
      </c>
      <c r="BP40" s="137" t="s">
        <v>672</v>
      </c>
      <c r="BQ40" s="140" t="s">
        <v>673</v>
      </c>
      <c r="BR40" s="141">
        <v>0</v>
      </c>
      <c r="BS40" s="142">
        <v>0</v>
      </c>
      <c r="BT40" s="142" t="s">
        <v>309</v>
      </c>
      <c r="BU40" s="142">
        <v>0</v>
      </c>
      <c r="BV40" s="142">
        <v>0</v>
      </c>
      <c r="BW40" s="142" t="s">
        <v>309</v>
      </c>
      <c r="BX40" s="142">
        <v>0</v>
      </c>
      <c r="BY40" s="142">
        <v>0</v>
      </c>
      <c r="BZ40" s="142" t="s">
        <v>309</v>
      </c>
      <c r="CA40" s="142">
        <v>0</v>
      </c>
      <c r="CB40" s="142">
        <v>0</v>
      </c>
      <c r="CC40" s="142" t="s">
        <v>309</v>
      </c>
      <c r="CD40" s="142">
        <v>0</v>
      </c>
      <c r="CE40" s="142">
        <v>0</v>
      </c>
      <c r="CF40" s="142" t="s">
        <v>309</v>
      </c>
      <c r="CG40" s="142">
        <v>0</v>
      </c>
      <c r="CH40" s="142">
        <v>0</v>
      </c>
      <c r="CI40" s="142" t="s">
        <v>309</v>
      </c>
      <c r="CJ40" s="142">
        <v>0</v>
      </c>
      <c r="CK40" s="142">
        <v>0</v>
      </c>
      <c r="CL40" s="142" t="s">
        <v>309</v>
      </c>
      <c r="CM40" s="142">
        <v>0</v>
      </c>
      <c r="CN40" s="142">
        <v>0</v>
      </c>
      <c r="CO40" s="142" t="s">
        <v>309</v>
      </c>
      <c r="CP40" s="142">
        <v>0</v>
      </c>
      <c r="CQ40" s="142">
        <v>0</v>
      </c>
      <c r="CR40" s="142" t="s">
        <v>309</v>
      </c>
      <c r="CS40" s="142">
        <v>0</v>
      </c>
      <c r="CT40" s="142">
        <v>0</v>
      </c>
      <c r="CU40" s="142" t="s">
        <v>309</v>
      </c>
      <c r="CV40" s="142">
        <v>0</v>
      </c>
      <c r="CW40" s="142">
        <v>0</v>
      </c>
      <c r="CX40" s="142" t="s">
        <v>309</v>
      </c>
      <c r="CY40" s="142">
        <v>0</v>
      </c>
      <c r="CZ40" s="142">
        <v>0</v>
      </c>
      <c r="DA40" s="142" t="s">
        <v>309</v>
      </c>
      <c r="DB40" s="142">
        <v>0</v>
      </c>
      <c r="DC40" s="142">
        <v>0</v>
      </c>
      <c r="DD40" s="142" t="s">
        <v>309</v>
      </c>
      <c r="DE40" s="142">
        <v>0</v>
      </c>
      <c r="DF40" s="142">
        <v>0</v>
      </c>
      <c r="DG40" s="142" t="s">
        <v>309</v>
      </c>
      <c r="DH40" s="142">
        <v>0</v>
      </c>
      <c r="DI40" s="142">
        <v>0</v>
      </c>
      <c r="DJ40" s="142" t="s">
        <v>309</v>
      </c>
      <c r="DK40" s="142">
        <v>0</v>
      </c>
      <c r="DL40" s="142">
        <v>0</v>
      </c>
      <c r="DM40" s="142" t="s">
        <v>309</v>
      </c>
      <c r="DN40" s="142">
        <v>0</v>
      </c>
      <c r="DO40" s="142">
        <v>0</v>
      </c>
      <c r="DP40" s="142" t="s">
        <v>309</v>
      </c>
      <c r="DQ40" s="142">
        <v>0</v>
      </c>
      <c r="DR40" s="142">
        <v>0</v>
      </c>
      <c r="DS40" s="142" t="s">
        <v>309</v>
      </c>
      <c r="DT40" s="142">
        <v>0</v>
      </c>
      <c r="DU40" s="142">
        <v>0</v>
      </c>
      <c r="DV40" s="142" t="s">
        <v>309</v>
      </c>
      <c r="DW40" s="142">
        <v>0</v>
      </c>
      <c r="DX40" s="142">
        <v>0</v>
      </c>
      <c r="DY40" s="142" t="s">
        <v>309</v>
      </c>
      <c r="DZ40" s="142">
        <v>0</v>
      </c>
      <c r="EA40" s="142">
        <v>0</v>
      </c>
      <c r="EB40" s="142" t="s">
        <v>309</v>
      </c>
      <c r="EC40" s="143">
        <f>+BR40+BU40+BX40+CA40+CD40+CG40+CJ40+CM40+CP40+CS40+CV40+CY40+DB40+DE40+DH40+DK40+DN40+DQ40+DT40+DW40+DZ40</f>
        <v>0</v>
      </c>
      <c r="ED40" s="144" t="s">
        <v>412</v>
      </c>
      <c r="EE40" s="145" t="s">
        <v>413</v>
      </c>
      <c r="EF40" s="146" t="s">
        <v>414</v>
      </c>
      <c r="EG40" s="145" t="s">
        <v>415</v>
      </c>
      <c r="EH40" s="146" t="s">
        <v>416</v>
      </c>
      <c r="EI40" s="146" t="s">
        <v>417</v>
      </c>
      <c r="EJ40" s="145" t="s">
        <v>487</v>
      </c>
      <c r="EK40" s="145" t="s">
        <v>487</v>
      </c>
      <c r="EL40" s="146" t="s">
        <v>487</v>
      </c>
      <c r="EM40" s="145" t="s">
        <v>487</v>
      </c>
      <c r="EN40" s="146" t="s">
        <v>487</v>
      </c>
      <c r="EO40" s="147" t="s">
        <v>487</v>
      </c>
    </row>
    <row r="41" spans="2:145" s="87" customFormat="1" ht="107.25" customHeight="1">
      <c r="B41" s="842"/>
      <c r="C41" s="904"/>
      <c r="D41" s="842"/>
      <c r="E41" s="872"/>
      <c r="F41" s="806"/>
      <c r="G41" s="867"/>
      <c r="H41" s="867"/>
      <c r="I41" s="865"/>
      <c r="J41" s="865"/>
      <c r="K41" s="865"/>
      <c r="L41" s="865"/>
      <c r="M41" s="867"/>
      <c r="N41" s="867"/>
      <c r="O41" s="865"/>
      <c r="P41" s="857"/>
      <c r="Q41" s="857"/>
      <c r="R41" s="857"/>
      <c r="S41" s="857"/>
      <c r="T41" s="857"/>
      <c r="U41" s="857"/>
      <c r="V41" s="857"/>
      <c r="W41" s="857"/>
      <c r="X41" s="857"/>
      <c r="Y41" s="857"/>
      <c r="Z41" s="857"/>
      <c r="AA41" s="857"/>
      <c r="AB41" s="857"/>
      <c r="AC41" s="857"/>
      <c r="AD41" s="857"/>
      <c r="AE41" s="857"/>
      <c r="AF41" s="857"/>
      <c r="AG41" s="857"/>
      <c r="AH41" s="857"/>
      <c r="AI41" s="857"/>
      <c r="AJ41" s="868">
        <v>6819485</v>
      </c>
      <c r="AK41" s="842" t="s">
        <v>706</v>
      </c>
      <c r="AL41" s="840">
        <v>1.8499999999999999E-2</v>
      </c>
      <c r="AM41" s="105" t="s">
        <v>180</v>
      </c>
      <c r="AN41" s="848" t="s">
        <v>245</v>
      </c>
      <c r="AO41" s="105" t="s">
        <v>15</v>
      </c>
      <c r="AP41" s="105" t="s">
        <v>33</v>
      </c>
      <c r="AQ41" s="105" t="s">
        <v>2</v>
      </c>
      <c r="AR41" s="148">
        <v>64035843</v>
      </c>
      <c r="AS41" s="105">
        <v>2017</v>
      </c>
      <c r="AT41" s="109">
        <v>43466</v>
      </c>
      <c r="AU41" s="109">
        <v>50770</v>
      </c>
      <c r="AV41" s="105">
        <v>0</v>
      </c>
      <c r="AW41" s="149">
        <v>32010792.149999999</v>
      </c>
      <c r="AX41" s="149">
        <v>32010792.149999999</v>
      </c>
      <c r="AY41" s="105">
        <v>32010792.149999999</v>
      </c>
      <c r="AZ41" s="105">
        <v>32010792.149999999</v>
      </c>
      <c r="BA41" s="105">
        <v>32010792.149999999</v>
      </c>
      <c r="BB41" s="105">
        <v>32010792.149999999</v>
      </c>
      <c r="BC41" s="149">
        <v>2401344.11</v>
      </c>
      <c r="BD41" s="105">
        <v>2401344.11</v>
      </c>
      <c r="BE41" s="105">
        <v>2401344.11</v>
      </c>
      <c r="BF41" s="105">
        <v>2401344.11</v>
      </c>
      <c r="BG41" s="105">
        <v>2401344.11</v>
      </c>
      <c r="BH41" s="105">
        <v>2401344.11</v>
      </c>
      <c r="BI41" s="105">
        <v>2401344.11</v>
      </c>
      <c r="BJ41" s="105">
        <v>2401344.11</v>
      </c>
      <c r="BK41" s="149">
        <v>4269056.2</v>
      </c>
      <c r="BL41" s="105">
        <v>4269056.2</v>
      </c>
      <c r="BM41" s="105">
        <v>4269056.2</v>
      </c>
      <c r="BN41" s="105">
        <v>4269056.2</v>
      </c>
      <c r="BO41" s="105">
        <v>4269056.2</v>
      </c>
      <c r="BP41" s="105">
        <v>4269056.2</v>
      </c>
      <c r="BQ41" s="106">
        <v>64035843</v>
      </c>
      <c r="BR41" s="115">
        <v>26830120686.337303</v>
      </c>
      <c r="BS41" s="116">
        <v>26830120686.337303</v>
      </c>
      <c r="BT41" s="116" t="s">
        <v>309</v>
      </c>
      <c r="BU41" s="116">
        <v>26830120686.337303</v>
      </c>
      <c r="BV41" s="116">
        <v>26830120686.337303</v>
      </c>
      <c r="BW41" s="116" t="s">
        <v>309</v>
      </c>
      <c r="BX41" s="116">
        <v>26830120686.337303</v>
      </c>
      <c r="BY41" s="116">
        <v>26830120686.337303</v>
      </c>
      <c r="BZ41" s="116" t="s">
        <v>309</v>
      </c>
      <c r="CA41" s="116">
        <v>26830120686.337303</v>
      </c>
      <c r="CB41" s="116">
        <v>26830120686.337303</v>
      </c>
      <c r="CC41" s="116" t="s">
        <v>309</v>
      </c>
      <c r="CD41" s="116">
        <v>26830120686.337303</v>
      </c>
      <c r="CE41" s="116">
        <v>26830120686.337303</v>
      </c>
      <c r="CF41" s="116" t="s">
        <v>309</v>
      </c>
      <c r="CG41" s="116">
        <v>26830120686.337303</v>
      </c>
      <c r="CH41" s="116">
        <v>26830120686.337303</v>
      </c>
      <c r="CI41" s="116" t="s">
        <v>309</v>
      </c>
      <c r="CJ41" s="116">
        <v>26830120686.337303</v>
      </c>
      <c r="CK41" s="116">
        <v>26830120686.337303</v>
      </c>
      <c r="CL41" s="116" t="s">
        <v>309</v>
      </c>
      <c r="CM41" s="116">
        <v>26830120686.337303</v>
      </c>
      <c r="CN41" s="116">
        <v>26830120686.337303</v>
      </c>
      <c r="CO41" s="116" t="s">
        <v>309</v>
      </c>
      <c r="CP41" s="116">
        <v>26830120686.337303</v>
      </c>
      <c r="CQ41" s="116">
        <v>26830120686.337303</v>
      </c>
      <c r="CR41" s="116" t="s">
        <v>309</v>
      </c>
      <c r="CS41" s="116">
        <v>26830120686.337303</v>
      </c>
      <c r="CT41" s="116">
        <v>26830120686.337303</v>
      </c>
      <c r="CU41" s="116" t="s">
        <v>309</v>
      </c>
      <c r="CV41" s="116">
        <v>26830120686.337303</v>
      </c>
      <c r="CW41" s="116">
        <v>26830120686.337303</v>
      </c>
      <c r="CX41" s="116" t="s">
        <v>309</v>
      </c>
      <c r="CY41" s="116">
        <v>26830120686.337303</v>
      </c>
      <c r="CZ41" s="116">
        <v>26830120686.337303</v>
      </c>
      <c r="DA41" s="116" t="s">
        <v>309</v>
      </c>
      <c r="DB41" s="116">
        <v>26830120686.337303</v>
      </c>
      <c r="DC41" s="116">
        <v>26830120686.337303</v>
      </c>
      <c r="DD41" s="116" t="s">
        <v>309</v>
      </c>
      <c r="DE41" s="116">
        <v>26830120686.337303</v>
      </c>
      <c r="DF41" s="116">
        <v>26830120686.337303</v>
      </c>
      <c r="DG41" s="116" t="s">
        <v>309</v>
      </c>
      <c r="DH41" s="116">
        <v>26830120686.337303</v>
      </c>
      <c r="DI41" s="116">
        <v>26830120686.337303</v>
      </c>
      <c r="DJ41" s="116" t="s">
        <v>309</v>
      </c>
      <c r="DK41" s="116">
        <v>26830120686.337303</v>
      </c>
      <c r="DL41" s="116">
        <v>26830120686.337303</v>
      </c>
      <c r="DM41" s="116" t="s">
        <v>309</v>
      </c>
      <c r="DN41" s="116">
        <v>26830120686.337303</v>
      </c>
      <c r="DO41" s="116">
        <v>26830120686.337303</v>
      </c>
      <c r="DP41" s="116" t="s">
        <v>309</v>
      </c>
      <c r="DQ41" s="116">
        <v>26830120686.337303</v>
      </c>
      <c r="DR41" s="116">
        <v>26830120686.337303</v>
      </c>
      <c r="DS41" s="116" t="s">
        <v>309</v>
      </c>
      <c r="DT41" s="116">
        <v>26830120686.337303</v>
      </c>
      <c r="DU41" s="116">
        <v>26830120686.337303</v>
      </c>
      <c r="DV41" s="116" t="s">
        <v>309</v>
      </c>
      <c r="DW41" s="116">
        <v>26830120686.337303</v>
      </c>
      <c r="DX41" s="116">
        <v>26830120686.337303</v>
      </c>
      <c r="DY41" s="116" t="s">
        <v>309</v>
      </c>
      <c r="DZ41" s="116">
        <v>26830120686.337303</v>
      </c>
      <c r="EA41" s="116">
        <v>26830120686.337303</v>
      </c>
      <c r="EB41" s="116" t="s">
        <v>309</v>
      </c>
      <c r="EC41" s="117">
        <f t="shared" ref="EC41:EC42" si="2">+BR41+BU41+BX41+CA41+CD41+CG41+CJ41+CM41+CP41+CS41+CV41+CY41+DB41+DE41+DH41+DK41+DN41+DQ41+DT41+DW41+DZ41</f>
        <v>563432534413.08325</v>
      </c>
      <c r="ED41" s="892" t="s">
        <v>462</v>
      </c>
      <c r="EE41" s="886" t="s">
        <v>478</v>
      </c>
      <c r="EF41" s="886" t="s">
        <v>479</v>
      </c>
      <c r="EG41" s="886" t="s">
        <v>546</v>
      </c>
      <c r="EH41" s="886" t="s">
        <v>480</v>
      </c>
      <c r="EI41" s="886" t="s">
        <v>481</v>
      </c>
      <c r="EJ41" s="886" t="s">
        <v>482</v>
      </c>
      <c r="EK41" s="886" t="s">
        <v>547</v>
      </c>
      <c r="EL41" s="886" t="s">
        <v>548</v>
      </c>
      <c r="EM41" s="886" t="s">
        <v>484</v>
      </c>
      <c r="EN41" s="887" t="s">
        <v>485</v>
      </c>
      <c r="EO41" s="888" t="s">
        <v>486</v>
      </c>
    </row>
    <row r="42" spans="2:145" s="87" customFormat="1" ht="105" customHeight="1">
      <c r="B42" s="842"/>
      <c r="C42" s="904"/>
      <c r="D42" s="842"/>
      <c r="E42" s="872"/>
      <c r="F42" s="806"/>
      <c r="G42" s="867"/>
      <c r="H42" s="867"/>
      <c r="I42" s="865"/>
      <c r="J42" s="865"/>
      <c r="K42" s="865"/>
      <c r="L42" s="865"/>
      <c r="M42" s="867"/>
      <c r="N42" s="867"/>
      <c r="O42" s="865"/>
      <c r="P42" s="857"/>
      <c r="Q42" s="857"/>
      <c r="R42" s="857"/>
      <c r="S42" s="857"/>
      <c r="T42" s="857"/>
      <c r="U42" s="857"/>
      <c r="V42" s="857"/>
      <c r="W42" s="857"/>
      <c r="X42" s="857"/>
      <c r="Y42" s="857"/>
      <c r="Z42" s="857"/>
      <c r="AA42" s="857"/>
      <c r="AB42" s="857"/>
      <c r="AC42" s="857"/>
      <c r="AD42" s="857"/>
      <c r="AE42" s="857"/>
      <c r="AF42" s="857"/>
      <c r="AG42" s="857"/>
      <c r="AH42" s="857"/>
      <c r="AI42" s="857"/>
      <c r="AJ42" s="868"/>
      <c r="AK42" s="842"/>
      <c r="AL42" s="840"/>
      <c r="AM42" s="101" t="s">
        <v>187</v>
      </c>
      <c r="AN42" s="848"/>
      <c r="AO42" s="105" t="s">
        <v>15</v>
      </c>
      <c r="AP42" s="105" t="s">
        <v>33</v>
      </c>
      <c r="AQ42" s="105" t="s">
        <v>2</v>
      </c>
      <c r="AR42" s="148">
        <v>27572333</v>
      </c>
      <c r="AS42" s="105">
        <v>2017</v>
      </c>
      <c r="AT42" s="109">
        <v>43466</v>
      </c>
      <c r="AU42" s="109">
        <v>50770</v>
      </c>
      <c r="AV42" s="105">
        <v>0</v>
      </c>
      <c r="AW42" s="149">
        <v>1378616.6</v>
      </c>
      <c r="AX42" s="105">
        <v>1378616.6</v>
      </c>
      <c r="AY42" s="105">
        <v>1378616.6</v>
      </c>
      <c r="AZ42" s="105">
        <v>1378616.6</v>
      </c>
      <c r="BA42" s="105">
        <v>1378616.6</v>
      </c>
      <c r="BB42" s="105">
        <v>1378616.6</v>
      </c>
      <c r="BC42" s="149">
        <v>1033962.49</v>
      </c>
      <c r="BD42" s="105">
        <v>1033962.49</v>
      </c>
      <c r="BE42" s="105">
        <v>1033962.49</v>
      </c>
      <c r="BF42" s="105">
        <v>1033962.49</v>
      </c>
      <c r="BG42" s="105">
        <v>1033962.49</v>
      </c>
      <c r="BH42" s="105">
        <v>1033962.49</v>
      </c>
      <c r="BI42" s="105">
        <v>1033962.49</v>
      </c>
      <c r="BJ42" s="105">
        <v>1033962.49</v>
      </c>
      <c r="BK42" s="149">
        <v>1838155.53</v>
      </c>
      <c r="BL42" s="105">
        <v>1838155.53</v>
      </c>
      <c r="BM42" s="105">
        <v>1838155.53</v>
      </c>
      <c r="BN42" s="105">
        <v>1838155.53</v>
      </c>
      <c r="BO42" s="105">
        <v>1838155.53</v>
      </c>
      <c r="BP42" s="105">
        <v>1838155.53</v>
      </c>
      <c r="BQ42" s="150">
        <v>27572333</v>
      </c>
      <c r="BR42" s="115">
        <v>26830120686.337303</v>
      </c>
      <c r="BS42" s="116">
        <v>26830120686.337303</v>
      </c>
      <c r="BT42" s="116" t="s">
        <v>309</v>
      </c>
      <c r="BU42" s="116">
        <v>26830120686.337303</v>
      </c>
      <c r="BV42" s="116">
        <v>26830120686.337303</v>
      </c>
      <c r="BW42" s="116" t="s">
        <v>309</v>
      </c>
      <c r="BX42" s="116">
        <v>26830120686.337303</v>
      </c>
      <c r="BY42" s="116">
        <v>26830120686.337303</v>
      </c>
      <c r="BZ42" s="116" t="s">
        <v>309</v>
      </c>
      <c r="CA42" s="116">
        <v>26830120686.337303</v>
      </c>
      <c r="CB42" s="116">
        <v>26830120686.337303</v>
      </c>
      <c r="CC42" s="116" t="s">
        <v>309</v>
      </c>
      <c r="CD42" s="116">
        <v>26830120686.337303</v>
      </c>
      <c r="CE42" s="116">
        <v>26830120686.337303</v>
      </c>
      <c r="CF42" s="116" t="s">
        <v>309</v>
      </c>
      <c r="CG42" s="116">
        <v>26830120686.337303</v>
      </c>
      <c r="CH42" s="116">
        <v>26830120686.337303</v>
      </c>
      <c r="CI42" s="116" t="s">
        <v>309</v>
      </c>
      <c r="CJ42" s="116">
        <v>26830120686.337303</v>
      </c>
      <c r="CK42" s="116">
        <v>26830120686.337303</v>
      </c>
      <c r="CL42" s="116" t="s">
        <v>309</v>
      </c>
      <c r="CM42" s="116">
        <v>26830120686.337303</v>
      </c>
      <c r="CN42" s="116">
        <v>26830120686.337303</v>
      </c>
      <c r="CO42" s="116" t="s">
        <v>309</v>
      </c>
      <c r="CP42" s="116">
        <v>26830120686.337303</v>
      </c>
      <c r="CQ42" s="116">
        <v>26830120686.337303</v>
      </c>
      <c r="CR42" s="116" t="s">
        <v>309</v>
      </c>
      <c r="CS42" s="116">
        <v>26830120686.337303</v>
      </c>
      <c r="CT42" s="116">
        <v>26830120686.337303</v>
      </c>
      <c r="CU42" s="116" t="s">
        <v>309</v>
      </c>
      <c r="CV42" s="116">
        <v>26830120686.337303</v>
      </c>
      <c r="CW42" s="116">
        <v>26830120686.337303</v>
      </c>
      <c r="CX42" s="116" t="s">
        <v>309</v>
      </c>
      <c r="CY42" s="116">
        <v>26830120686.337303</v>
      </c>
      <c r="CZ42" s="116">
        <v>26830120686.337303</v>
      </c>
      <c r="DA42" s="116" t="s">
        <v>309</v>
      </c>
      <c r="DB42" s="116">
        <v>26830120686.337303</v>
      </c>
      <c r="DC42" s="116">
        <v>26830120686.337303</v>
      </c>
      <c r="DD42" s="116" t="s">
        <v>309</v>
      </c>
      <c r="DE42" s="116">
        <v>26830120686.337303</v>
      </c>
      <c r="DF42" s="116">
        <v>26830120686.337303</v>
      </c>
      <c r="DG42" s="116" t="s">
        <v>309</v>
      </c>
      <c r="DH42" s="116">
        <v>26830120686.337303</v>
      </c>
      <c r="DI42" s="116">
        <v>26830120686.337303</v>
      </c>
      <c r="DJ42" s="116" t="s">
        <v>309</v>
      </c>
      <c r="DK42" s="116">
        <v>26830120686.337303</v>
      </c>
      <c r="DL42" s="116">
        <v>26830120686.337303</v>
      </c>
      <c r="DM42" s="116" t="s">
        <v>309</v>
      </c>
      <c r="DN42" s="116">
        <v>26830120686.337303</v>
      </c>
      <c r="DO42" s="116">
        <v>26830120686.337303</v>
      </c>
      <c r="DP42" s="116" t="s">
        <v>309</v>
      </c>
      <c r="DQ42" s="116">
        <v>26830120686.337303</v>
      </c>
      <c r="DR42" s="116">
        <v>26830120686.337303</v>
      </c>
      <c r="DS42" s="116" t="s">
        <v>309</v>
      </c>
      <c r="DT42" s="116">
        <v>26830120686.337303</v>
      </c>
      <c r="DU42" s="116">
        <v>26830120686.337303</v>
      </c>
      <c r="DV42" s="116" t="s">
        <v>309</v>
      </c>
      <c r="DW42" s="116">
        <v>26830120686.337303</v>
      </c>
      <c r="DX42" s="116">
        <v>26830120686.337303</v>
      </c>
      <c r="DY42" s="116" t="s">
        <v>309</v>
      </c>
      <c r="DZ42" s="116">
        <v>26830120686.337303</v>
      </c>
      <c r="EA42" s="116">
        <v>26830120686.337303</v>
      </c>
      <c r="EB42" s="116" t="s">
        <v>309</v>
      </c>
      <c r="EC42" s="117">
        <f t="shared" si="2"/>
        <v>563432534413.08325</v>
      </c>
      <c r="ED42" s="892"/>
      <c r="EE42" s="887"/>
      <c r="EF42" s="887"/>
      <c r="EG42" s="886"/>
      <c r="EH42" s="886"/>
      <c r="EI42" s="886"/>
      <c r="EJ42" s="886"/>
      <c r="EK42" s="887"/>
      <c r="EL42" s="887"/>
      <c r="EM42" s="886"/>
      <c r="EN42" s="887"/>
      <c r="EO42" s="889"/>
    </row>
    <row r="43" spans="2:145" s="87" customFormat="1" ht="77.25" customHeight="1">
      <c r="B43" s="842"/>
      <c r="C43" s="904"/>
      <c r="D43" s="842"/>
      <c r="E43" s="872"/>
      <c r="F43" s="806"/>
      <c r="G43" s="867"/>
      <c r="H43" s="867"/>
      <c r="I43" s="865"/>
      <c r="J43" s="865"/>
      <c r="K43" s="865"/>
      <c r="L43" s="865"/>
      <c r="M43" s="867"/>
      <c r="N43" s="867"/>
      <c r="O43" s="865"/>
      <c r="P43" s="857"/>
      <c r="Q43" s="857"/>
      <c r="R43" s="857"/>
      <c r="S43" s="857"/>
      <c r="T43" s="857"/>
      <c r="U43" s="857"/>
      <c r="V43" s="857"/>
      <c r="W43" s="857"/>
      <c r="X43" s="857"/>
      <c r="Y43" s="857"/>
      <c r="Z43" s="857"/>
      <c r="AA43" s="857"/>
      <c r="AB43" s="857"/>
      <c r="AC43" s="857"/>
      <c r="AD43" s="857"/>
      <c r="AE43" s="857"/>
      <c r="AF43" s="857"/>
      <c r="AG43" s="857"/>
      <c r="AH43" s="857"/>
      <c r="AI43" s="857"/>
      <c r="AJ43" s="868"/>
      <c r="AK43" s="842"/>
      <c r="AL43" s="840"/>
      <c r="AM43" s="105" t="s">
        <v>181</v>
      </c>
      <c r="AN43" s="105" t="s">
        <v>182</v>
      </c>
      <c r="AO43" s="105" t="s">
        <v>15</v>
      </c>
      <c r="AP43" s="105" t="s">
        <v>33</v>
      </c>
      <c r="AQ43" s="105" t="s">
        <v>2</v>
      </c>
      <c r="AR43" s="101">
        <v>760</v>
      </c>
      <c r="AS43" s="105">
        <v>2018</v>
      </c>
      <c r="AT43" s="109">
        <v>43466</v>
      </c>
      <c r="AU43" s="109">
        <v>50770</v>
      </c>
      <c r="AV43" s="151">
        <v>0</v>
      </c>
      <c r="AW43" s="105">
        <v>38</v>
      </c>
      <c r="AX43" s="105">
        <v>38</v>
      </c>
      <c r="AY43" s="105">
        <v>38</v>
      </c>
      <c r="AZ43" s="105">
        <v>38</v>
      </c>
      <c r="BA43" s="105">
        <v>38</v>
      </c>
      <c r="BB43" s="105">
        <v>38</v>
      </c>
      <c r="BC43" s="105">
        <v>38</v>
      </c>
      <c r="BD43" s="105">
        <v>38</v>
      </c>
      <c r="BE43" s="105">
        <v>38</v>
      </c>
      <c r="BF43" s="105">
        <v>38</v>
      </c>
      <c r="BG43" s="105">
        <v>38</v>
      </c>
      <c r="BH43" s="105">
        <v>38</v>
      </c>
      <c r="BI43" s="105">
        <v>38</v>
      </c>
      <c r="BJ43" s="105">
        <v>38</v>
      </c>
      <c r="BK43" s="105">
        <v>38</v>
      </c>
      <c r="BL43" s="105">
        <v>38</v>
      </c>
      <c r="BM43" s="105">
        <v>38</v>
      </c>
      <c r="BN43" s="105">
        <v>38</v>
      </c>
      <c r="BO43" s="105">
        <v>38</v>
      </c>
      <c r="BP43" s="105">
        <v>38</v>
      </c>
      <c r="BQ43" s="106">
        <v>760</v>
      </c>
      <c r="BR43" s="851">
        <v>26830120686.337303</v>
      </c>
      <c r="BS43" s="811">
        <v>26830120686.337303</v>
      </c>
      <c r="BT43" s="811" t="s">
        <v>309</v>
      </c>
      <c r="BU43" s="811">
        <v>26830120686.337303</v>
      </c>
      <c r="BV43" s="811">
        <v>26830120686.337303</v>
      </c>
      <c r="BW43" s="811" t="s">
        <v>309</v>
      </c>
      <c r="BX43" s="811">
        <v>26830120686.337303</v>
      </c>
      <c r="BY43" s="811">
        <v>26830120686.337303</v>
      </c>
      <c r="BZ43" s="811" t="s">
        <v>309</v>
      </c>
      <c r="CA43" s="811">
        <v>26830120686.337303</v>
      </c>
      <c r="CB43" s="811">
        <v>26830120686.337303</v>
      </c>
      <c r="CC43" s="811" t="s">
        <v>309</v>
      </c>
      <c r="CD43" s="811">
        <v>26830120686.337303</v>
      </c>
      <c r="CE43" s="811">
        <v>26830120686.337303</v>
      </c>
      <c r="CF43" s="811" t="s">
        <v>309</v>
      </c>
      <c r="CG43" s="811">
        <v>26830120686.337303</v>
      </c>
      <c r="CH43" s="811">
        <v>26830120686.337303</v>
      </c>
      <c r="CI43" s="811" t="s">
        <v>309</v>
      </c>
      <c r="CJ43" s="811">
        <v>26830120686.337303</v>
      </c>
      <c r="CK43" s="811">
        <v>26830120686.337303</v>
      </c>
      <c r="CL43" s="811" t="s">
        <v>309</v>
      </c>
      <c r="CM43" s="811">
        <v>26830120686.337303</v>
      </c>
      <c r="CN43" s="811">
        <v>26830120686.337303</v>
      </c>
      <c r="CO43" s="811" t="s">
        <v>309</v>
      </c>
      <c r="CP43" s="811">
        <v>26830120686.337303</v>
      </c>
      <c r="CQ43" s="811">
        <v>26830120686.337303</v>
      </c>
      <c r="CR43" s="811" t="s">
        <v>309</v>
      </c>
      <c r="CS43" s="811">
        <v>26830120686.337303</v>
      </c>
      <c r="CT43" s="811">
        <v>26830120686.337303</v>
      </c>
      <c r="CU43" s="811" t="s">
        <v>309</v>
      </c>
      <c r="CV43" s="811">
        <v>26830120686.337303</v>
      </c>
      <c r="CW43" s="811">
        <v>26830120686.337303</v>
      </c>
      <c r="CX43" s="811" t="s">
        <v>309</v>
      </c>
      <c r="CY43" s="811">
        <v>26830120686.337303</v>
      </c>
      <c r="CZ43" s="811">
        <v>26830120686.337303</v>
      </c>
      <c r="DA43" s="811" t="s">
        <v>309</v>
      </c>
      <c r="DB43" s="811">
        <v>26830120686.337303</v>
      </c>
      <c r="DC43" s="811">
        <v>26830120686.337303</v>
      </c>
      <c r="DD43" s="811" t="s">
        <v>309</v>
      </c>
      <c r="DE43" s="811">
        <v>26830120686.337303</v>
      </c>
      <c r="DF43" s="811">
        <v>26830120686.337303</v>
      </c>
      <c r="DG43" s="811" t="s">
        <v>309</v>
      </c>
      <c r="DH43" s="811">
        <v>26830120686.337303</v>
      </c>
      <c r="DI43" s="811">
        <v>26830120686.337303</v>
      </c>
      <c r="DJ43" s="811" t="s">
        <v>309</v>
      </c>
      <c r="DK43" s="811">
        <v>26830120686.337303</v>
      </c>
      <c r="DL43" s="811">
        <v>26830120686.337303</v>
      </c>
      <c r="DM43" s="811" t="s">
        <v>309</v>
      </c>
      <c r="DN43" s="811">
        <v>26830120686.337303</v>
      </c>
      <c r="DO43" s="811">
        <v>26830120686.337303</v>
      </c>
      <c r="DP43" s="811" t="s">
        <v>309</v>
      </c>
      <c r="DQ43" s="811">
        <v>26830120686.337303</v>
      </c>
      <c r="DR43" s="811">
        <v>26830120686.337303</v>
      </c>
      <c r="DS43" s="811" t="s">
        <v>309</v>
      </c>
      <c r="DT43" s="811">
        <v>26830120686.337303</v>
      </c>
      <c r="DU43" s="811">
        <v>26830120686.337303</v>
      </c>
      <c r="DV43" s="811" t="s">
        <v>309</v>
      </c>
      <c r="DW43" s="811">
        <v>26830120686.337303</v>
      </c>
      <c r="DX43" s="811">
        <v>26830120686.337303</v>
      </c>
      <c r="DY43" s="811" t="s">
        <v>309</v>
      </c>
      <c r="DZ43" s="811">
        <v>26830120686.337303</v>
      </c>
      <c r="EA43" s="811">
        <v>26830120686.337303</v>
      </c>
      <c r="EB43" s="811" t="s">
        <v>309</v>
      </c>
      <c r="EC43" s="936">
        <f>+BR43+BU43+BX43+CA43+CD43+CG43+CJ43+CM43+CP43+CS43+CV43+CY43+DB43+DE43+DH43+DK43+DN43+DQ43+DT43+DW43+DZ43</f>
        <v>563432534413.08325</v>
      </c>
      <c r="ED43" s="892"/>
      <c r="EE43" s="887"/>
      <c r="EF43" s="887"/>
      <c r="EG43" s="886"/>
      <c r="EH43" s="886"/>
      <c r="EI43" s="886"/>
      <c r="EJ43" s="886"/>
      <c r="EK43" s="887"/>
      <c r="EL43" s="887"/>
      <c r="EM43" s="886"/>
      <c r="EN43" s="887"/>
      <c r="EO43" s="889"/>
    </row>
    <row r="44" spans="2:145" s="87" customFormat="1" ht="117" customHeight="1">
      <c r="B44" s="842"/>
      <c r="C44" s="904"/>
      <c r="D44" s="842"/>
      <c r="E44" s="872"/>
      <c r="F44" s="806"/>
      <c r="G44" s="867"/>
      <c r="H44" s="867"/>
      <c r="I44" s="865"/>
      <c r="J44" s="865"/>
      <c r="K44" s="865"/>
      <c r="L44" s="865"/>
      <c r="M44" s="867"/>
      <c r="N44" s="867"/>
      <c r="O44" s="865"/>
      <c r="P44" s="857"/>
      <c r="Q44" s="857"/>
      <c r="R44" s="857"/>
      <c r="S44" s="857"/>
      <c r="T44" s="857"/>
      <c r="U44" s="857"/>
      <c r="V44" s="857"/>
      <c r="W44" s="857"/>
      <c r="X44" s="857"/>
      <c r="Y44" s="857"/>
      <c r="Z44" s="857"/>
      <c r="AA44" s="857"/>
      <c r="AB44" s="857"/>
      <c r="AC44" s="857"/>
      <c r="AD44" s="857"/>
      <c r="AE44" s="857"/>
      <c r="AF44" s="857"/>
      <c r="AG44" s="857"/>
      <c r="AH44" s="857"/>
      <c r="AI44" s="857"/>
      <c r="AJ44" s="868"/>
      <c r="AK44" s="842"/>
      <c r="AL44" s="840"/>
      <c r="AM44" s="105" t="s">
        <v>183</v>
      </c>
      <c r="AN44" s="105" t="s">
        <v>188</v>
      </c>
      <c r="AO44" s="105" t="s">
        <v>15</v>
      </c>
      <c r="AP44" s="105" t="s">
        <v>33</v>
      </c>
      <c r="AQ44" s="105" t="s">
        <v>2</v>
      </c>
      <c r="AR44" s="101" t="s">
        <v>671</v>
      </c>
      <c r="AS44" s="105" t="s">
        <v>674</v>
      </c>
      <c r="AT44" s="109">
        <v>43466</v>
      </c>
      <c r="AU44" s="109">
        <v>50770</v>
      </c>
      <c r="AV44" s="151">
        <v>0</v>
      </c>
      <c r="AW44" s="105" t="s">
        <v>674</v>
      </c>
      <c r="AX44" s="105" t="s">
        <v>674</v>
      </c>
      <c r="AY44" s="105" t="s">
        <v>674</v>
      </c>
      <c r="AZ44" s="105" t="s">
        <v>674</v>
      </c>
      <c r="BA44" s="105" t="s">
        <v>674</v>
      </c>
      <c r="BB44" s="105" t="s">
        <v>674</v>
      </c>
      <c r="BC44" s="105" t="s">
        <v>674</v>
      </c>
      <c r="BD44" s="105" t="s">
        <v>674</v>
      </c>
      <c r="BE44" s="105" t="s">
        <v>674</v>
      </c>
      <c r="BF44" s="105" t="s">
        <v>674</v>
      </c>
      <c r="BG44" s="105" t="s">
        <v>674</v>
      </c>
      <c r="BH44" s="105" t="s">
        <v>674</v>
      </c>
      <c r="BI44" s="105" t="s">
        <v>674</v>
      </c>
      <c r="BJ44" s="105" t="s">
        <v>674</v>
      </c>
      <c r="BK44" s="105" t="s">
        <v>674</v>
      </c>
      <c r="BL44" s="105" t="s">
        <v>674</v>
      </c>
      <c r="BM44" s="105" t="s">
        <v>674</v>
      </c>
      <c r="BN44" s="105" t="s">
        <v>674</v>
      </c>
      <c r="BO44" s="105" t="s">
        <v>674</v>
      </c>
      <c r="BP44" s="105" t="s">
        <v>674</v>
      </c>
      <c r="BQ44" s="106" t="s">
        <v>673</v>
      </c>
      <c r="BR44" s="851"/>
      <c r="BS44" s="811"/>
      <c r="BT44" s="811"/>
      <c r="BU44" s="811"/>
      <c r="BV44" s="811"/>
      <c r="BW44" s="811"/>
      <c r="BX44" s="811"/>
      <c r="BY44" s="811"/>
      <c r="BZ44" s="811"/>
      <c r="CA44" s="811"/>
      <c r="CB44" s="811"/>
      <c r="CC44" s="811"/>
      <c r="CD44" s="811"/>
      <c r="CE44" s="811"/>
      <c r="CF44" s="811"/>
      <c r="CG44" s="811"/>
      <c r="CH44" s="811"/>
      <c r="CI44" s="811"/>
      <c r="CJ44" s="811"/>
      <c r="CK44" s="811"/>
      <c r="CL44" s="811"/>
      <c r="CM44" s="811"/>
      <c r="CN44" s="811"/>
      <c r="CO44" s="811"/>
      <c r="CP44" s="811"/>
      <c r="CQ44" s="811"/>
      <c r="CR44" s="811"/>
      <c r="CS44" s="811"/>
      <c r="CT44" s="811"/>
      <c r="CU44" s="811"/>
      <c r="CV44" s="811"/>
      <c r="CW44" s="811"/>
      <c r="CX44" s="811"/>
      <c r="CY44" s="811"/>
      <c r="CZ44" s="811"/>
      <c r="DA44" s="811"/>
      <c r="DB44" s="811"/>
      <c r="DC44" s="811"/>
      <c r="DD44" s="811"/>
      <c r="DE44" s="811"/>
      <c r="DF44" s="811"/>
      <c r="DG44" s="811"/>
      <c r="DH44" s="811"/>
      <c r="DI44" s="811"/>
      <c r="DJ44" s="811"/>
      <c r="DK44" s="811"/>
      <c r="DL44" s="811"/>
      <c r="DM44" s="811"/>
      <c r="DN44" s="811"/>
      <c r="DO44" s="811"/>
      <c r="DP44" s="811"/>
      <c r="DQ44" s="811"/>
      <c r="DR44" s="811"/>
      <c r="DS44" s="811"/>
      <c r="DT44" s="811"/>
      <c r="DU44" s="811"/>
      <c r="DV44" s="811"/>
      <c r="DW44" s="811"/>
      <c r="DX44" s="811"/>
      <c r="DY44" s="811"/>
      <c r="DZ44" s="811"/>
      <c r="EA44" s="811"/>
      <c r="EB44" s="811"/>
      <c r="EC44" s="936"/>
      <c r="ED44" s="892"/>
      <c r="EE44" s="887"/>
      <c r="EF44" s="887"/>
      <c r="EG44" s="886"/>
      <c r="EH44" s="886"/>
      <c r="EI44" s="886"/>
      <c r="EJ44" s="886"/>
      <c r="EK44" s="887"/>
      <c r="EL44" s="887"/>
      <c r="EM44" s="886"/>
      <c r="EN44" s="887"/>
      <c r="EO44" s="889"/>
    </row>
    <row r="45" spans="2:145" s="87" customFormat="1" ht="105" customHeight="1">
      <c r="B45" s="842"/>
      <c r="C45" s="904"/>
      <c r="D45" s="842"/>
      <c r="E45" s="872"/>
      <c r="F45" s="806"/>
      <c r="G45" s="867"/>
      <c r="H45" s="867"/>
      <c r="I45" s="865"/>
      <c r="J45" s="865"/>
      <c r="K45" s="865"/>
      <c r="L45" s="865"/>
      <c r="M45" s="867"/>
      <c r="N45" s="867"/>
      <c r="O45" s="865"/>
      <c r="P45" s="857"/>
      <c r="Q45" s="857"/>
      <c r="R45" s="857"/>
      <c r="S45" s="857"/>
      <c r="T45" s="857"/>
      <c r="U45" s="857"/>
      <c r="V45" s="857"/>
      <c r="W45" s="857"/>
      <c r="X45" s="857"/>
      <c r="Y45" s="857"/>
      <c r="Z45" s="857"/>
      <c r="AA45" s="857"/>
      <c r="AB45" s="857"/>
      <c r="AC45" s="857"/>
      <c r="AD45" s="857"/>
      <c r="AE45" s="857"/>
      <c r="AF45" s="857"/>
      <c r="AG45" s="857"/>
      <c r="AH45" s="857"/>
      <c r="AI45" s="857"/>
      <c r="AJ45" s="868"/>
      <c r="AK45" s="842"/>
      <c r="AL45" s="840"/>
      <c r="AM45" s="105" t="s">
        <v>246</v>
      </c>
      <c r="AN45" s="105" t="s">
        <v>247</v>
      </c>
      <c r="AO45" s="105" t="s">
        <v>15</v>
      </c>
      <c r="AP45" s="105" t="s">
        <v>33</v>
      </c>
      <c r="AQ45" s="105" t="s">
        <v>2</v>
      </c>
      <c r="AR45" s="148">
        <v>200000</v>
      </c>
      <c r="AS45" s="105">
        <v>2018</v>
      </c>
      <c r="AT45" s="109">
        <v>43466</v>
      </c>
      <c r="AU45" s="109">
        <v>50770</v>
      </c>
      <c r="AV45" s="151">
        <v>0</v>
      </c>
      <c r="AW45" s="149">
        <v>10000</v>
      </c>
      <c r="AX45" s="105">
        <v>10000</v>
      </c>
      <c r="AY45" s="105">
        <v>10000</v>
      </c>
      <c r="AZ45" s="105">
        <v>10000</v>
      </c>
      <c r="BA45" s="105">
        <v>10000</v>
      </c>
      <c r="BB45" s="105">
        <v>10000</v>
      </c>
      <c r="BC45" s="105">
        <v>10000</v>
      </c>
      <c r="BD45" s="105">
        <v>10000</v>
      </c>
      <c r="BE45" s="105">
        <v>10000</v>
      </c>
      <c r="BF45" s="105">
        <v>10000</v>
      </c>
      <c r="BG45" s="105">
        <v>10000</v>
      </c>
      <c r="BH45" s="105">
        <v>10000</v>
      </c>
      <c r="BI45" s="105">
        <v>10000</v>
      </c>
      <c r="BJ45" s="105">
        <v>10000</v>
      </c>
      <c r="BK45" s="105">
        <v>10000</v>
      </c>
      <c r="BL45" s="105">
        <v>10000</v>
      </c>
      <c r="BM45" s="105">
        <v>10000</v>
      </c>
      <c r="BN45" s="105">
        <v>10000</v>
      </c>
      <c r="BO45" s="105">
        <v>10000</v>
      </c>
      <c r="BP45" s="105">
        <v>10000</v>
      </c>
      <c r="BQ45" s="106">
        <v>200000</v>
      </c>
      <c r="BR45" s="851">
        <v>26830120686.337303</v>
      </c>
      <c r="BS45" s="811">
        <v>26830120686.337303</v>
      </c>
      <c r="BT45" s="811" t="s">
        <v>309</v>
      </c>
      <c r="BU45" s="811">
        <v>26830120686.337303</v>
      </c>
      <c r="BV45" s="811">
        <v>26830120686.337303</v>
      </c>
      <c r="BW45" s="811" t="s">
        <v>309</v>
      </c>
      <c r="BX45" s="811">
        <v>26830120686.337303</v>
      </c>
      <c r="BY45" s="811">
        <v>26830120686.337303</v>
      </c>
      <c r="BZ45" s="811" t="s">
        <v>309</v>
      </c>
      <c r="CA45" s="811">
        <v>26830120686.337303</v>
      </c>
      <c r="CB45" s="811">
        <v>26830120686.337303</v>
      </c>
      <c r="CC45" s="811" t="s">
        <v>309</v>
      </c>
      <c r="CD45" s="811">
        <v>26830120686.337303</v>
      </c>
      <c r="CE45" s="811">
        <v>26830120686.337303</v>
      </c>
      <c r="CF45" s="811" t="s">
        <v>309</v>
      </c>
      <c r="CG45" s="811">
        <v>26830120686.337303</v>
      </c>
      <c r="CH45" s="811">
        <v>26830120686.337303</v>
      </c>
      <c r="CI45" s="811" t="s">
        <v>309</v>
      </c>
      <c r="CJ45" s="811">
        <v>26830120686.337303</v>
      </c>
      <c r="CK45" s="811">
        <v>26830120686.337303</v>
      </c>
      <c r="CL45" s="811" t="s">
        <v>309</v>
      </c>
      <c r="CM45" s="811">
        <v>26830120686.337303</v>
      </c>
      <c r="CN45" s="811">
        <v>26830120686.337303</v>
      </c>
      <c r="CO45" s="811" t="s">
        <v>309</v>
      </c>
      <c r="CP45" s="811">
        <v>26830120686.337303</v>
      </c>
      <c r="CQ45" s="811">
        <v>26830120686.337303</v>
      </c>
      <c r="CR45" s="811" t="s">
        <v>309</v>
      </c>
      <c r="CS45" s="811">
        <v>26830120686.337303</v>
      </c>
      <c r="CT45" s="811">
        <v>26830120686.337303</v>
      </c>
      <c r="CU45" s="811" t="s">
        <v>309</v>
      </c>
      <c r="CV45" s="811">
        <v>26830120686.337303</v>
      </c>
      <c r="CW45" s="811">
        <v>26830120686.337303</v>
      </c>
      <c r="CX45" s="811" t="s">
        <v>309</v>
      </c>
      <c r="CY45" s="811">
        <v>26830120686.337303</v>
      </c>
      <c r="CZ45" s="811">
        <v>26830120686.337303</v>
      </c>
      <c r="DA45" s="811" t="s">
        <v>309</v>
      </c>
      <c r="DB45" s="811">
        <v>26830120686.337303</v>
      </c>
      <c r="DC45" s="811">
        <v>26830120686.337303</v>
      </c>
      <c r="DD45" s="811" t="s">
        <v>309</v>
      </c>
      <c r="DE45" s="811">
        <v>26830120686.337303</v>
      </c>
      <c r="DF45" s="811">
        <v>26830120686.337303</v>
      </c>
      <c r="DG45" s="811" t="s">
        <v>309</v>
      </c>
      <c r="DH45" s="811">
        <v>26830120686.337303</v>
      </c>
      <c r="DI45" s="811">
        <v>26830120686.337303</v>
      </c>
      <c r="DJ45" s="811" t="s">
        <v>309</v>
      </c>
      <c r="DK45" s="811">
        <v>26830120686.337303</v>
      </c>
      <c r="DL45" s="811">
        <v>26830120686.337303</v>
      </c>
      <c r="DM45" s="811" t="s">
        <v>309</v>
      </c>
      <c r="DN45" s="811">
        <v>26830120686.337303</v>
      </c>
      <c r="DO45" s="811">
        <v>26830120686.337303</v>
      </c>
      <c r="DP45" s="811" t="s">
        <v>309</v>
      </c>
      <c r="DQ45" s="811">
        <v>26830120686.337303</v>
      </c>
      <c r="DR45" s="811">
        <v>26830120686.337303</v>
      </c>
      <c r="DS45" s="811" t="s">
        <v>309</v>
      </c>
      <c r="DT45" s="811">
        <v>26830120686.337303</v>
      </c>
      <c r="DU45" s="811">
        <v>26830120686.337303</v>
      </c>
      <c r="DV45" s="811" t="s">
        <v>309</v>
      </c>
      <c r="DW45" s="811">
        <v>26830120686.337303</v>
      </c>
      <c r="DX45" s="811">
        <v>26830120686.337303</v>
      </c>
      <c r="DY45" s="811" t="s">
        <v>309</v>
      </c>
      <c r="DZ45" s="811">
        <v>26830120686.337303</v>
      </c>
      <c r="EA45" s="811">
        <v>26830120686.337303</v>
      </c>
      <c r="EB45" s="811" t="s">
        <v>309</v>
      </c>
      <c r="EC45" s="936">
        <f>+BR45+BU45+BX45+CA45+CD45+CG45+CJ45+CM45+CP45+CS45+CV45+CY45+DB45+DE45+DH45+DK45+DN45+DQ45+DT45+DW45+DZ45</f>
        <v>563432534413.08325</v>
      </c>
      <c r="ED45" s="892"/>
      <c r="EE45" s="887"/>
      <c r="EF45" s="887"/>
      <c r="EG45" s="886"/>
      <c r="EH45" s="886"/>
      <c r="EI45" s="886"/>
      <c r="EJ45" s="886"/>
      <c r="EK45" s="887"/>
      <c r="EL45" s="887"/>
      <c r="EM45" s="886"/>
      <c r="EN45" s="887"/>
      <c r="EO45" s="889"/>
    </row>
    <row r="46" spans="2:145" s="87" customFormat="1" ht="104.25" customHeight="1">
      <c r="B46" s="842"/>
      <c r="C46" s="904"/>
      <c r="D46" s="842"/>
      <c r="E46" s="872"/>
      <c r="F46" s="806"/>
      <c r="G46" s="867"/>
      <c r="H46" s="867"/>
      <c r="I46" s="865"/>
      <c r="J46" s="865"/>
      <c r="K46" s="865"/>
      <c r="L46" s="865"/>
      <c r="M46" s="867"/>
      <c r="N46" s="867"/>
      <c r="O46" s="865"/>
      <c r="P46" s="857"/>
      <c r="Q46" s="857"/>
      <c r="R46" s="857"/>
      <c r="S46" s="857"/>
      <c r="T46" s="857"/>
      <c r="U46" s="857"/>
      <c r="V46" s="857"/>
      <c r="W46" s="857"/>
      <c r="X46" s="857"/>
      <c r="Y46" s="857"/>
      <c r="Z46" s="857"/>
      <c r="AA46" s="857"/>
      <c r="AB46" s="857"/>
      <c r="AC46" s="857"/>
      <c r="AD46" s="857"/>
      <c r="AE46" s="857"/>
      <c r="AF46" s="857"/>
      <c r="AG46" s="857"/>
      <c r="AH46" s="857"/>
      <c r="AI46" s="857"/>
      <c r="AJ46" s="868"/>
      <c r="AK46" s="842"/>
      <c r="AL46" s="840"/>
      <c r="AM46" s="105" t="s">
        <v>248</v>
      </c>
      <c r="AN46" s="105" t="s">
        <v>249</v>
      </c>
      <c r="AO46" s="105" t="s">
        <v>15</v>
      </c>
      <c r="AP46" s="105" t="s">
        <v>33</v>
      </c>
      <c r="AQ46" s="105" t="s">
        <v>2</v>
      </c>
      <c r="AR46" s="101" t="s">
        <v>671</v>
      </c>
      <c r="AS46" s="105" t="s">
        <v>674</v>
      </c>
      <c r="AT46" s="109">
        <v>43466</v>
      </c>
      <c r="AU46" s="109">
        <v>50770</v>
      </c>
      <c r="AV46" s="151">
        <v>0</v>
      </c>
      <c r="AW46" s="105" t="s">
        <v>674</v>
      </c>
      <c r="AX46" s="105" t="s">
        <v>674</v>
      </c>
      <c r="AY46" s="105" t="s">
        <v>674</v>
      </c>
      <c r="AZ46" s="105" t="s">
        <v>674</v>
      </c>
      <c r="BA46" s="105" t="s">
        <v>674</v>
      </c>
      <c r="BB46" s="105" t="s">
        <v>674</v>
      </c>
      <c r="BC46" s="105" t="s">
        <v>674</v>
      </c>
      <c r="BD46" s="105" t="s">
        <v>674</v>
      </c>
      <c r="BE46" s="105" t="s">
        <v>674</v>
      </c>
      <c r="BF46" s="105" t="s">
        <v>674</v>
      </c>
      <c r="BG46" s="105" t="s">
        <v>674</v>
      </c>
      <c r="BH46" s="105" t="s">
        <v>674</v>
      </c>
      <c r="BI46" s="105" t="s">
        <v>674</v>
      </c>
      <c r="BJ46" s="105" t="s">
        <v>674</v>
      </c>
      <c r="BK46" s="105" t="s">
        <v>674</v>
      </c>
      <c r="BL46" s="105" t="s">
        <v>674</v>
      </c>
      <c r="BM46" s="105" t="s">
        <v>674</v>
      </c>
      <c r="BN46" s="105" t="s">
        <v>674</v>
      </c>
      <c r="BO46" s="105" t="s">
        <v>674</v>
      </c>
      <c r="BP46" s="105" t="s">
        <v>674</v>
      </c>
      <c r="BQ46" s="106" t="s">
        <v>673</v>
      </c>
      <c r="BR46" s="851"/>
      <c r="BS46" s="811"/>
      <c r="BT46" s="811"/>
      <c r="BU46" s="811"/>
      <c r="BV46" s="811"/>
      <c r="BW46" s="811"/>
      <c r="BX46" s="811"/>
      <c r="BY46" s="811"/>
      <c r="BZ46" s="811"/>
      <c r="CA46" s="811"/>
      <c r="CB46" s="811"/>
      <c r="CC46" s="811"/>
      <c r="CD46" s="811"/>
      <c r="CE46" s="811"/>
      <c r="CF46" s="811"/>
      <c r="CG46" s="811"/>
      <c r="CH46" s="811"/>
      <c r="CI46" s="811"/>
      <c r="CJ46" s="811"/>
      <c r="CK46" s="811"/>
      <c r="CL46" s="811"/>
      <c r="CM46" s="811"/>
      <c r="CN46" s="811"/>
      <c r="CO46" s="811"/>
      <c r="CP46" s="811"/>
      <c r="CQ46" s="811"/>
      <c r="CR46" s="811"/>
      <c r="CS46" s="811"/>
      <c r="CT46" s="811"/>
      <c r="CU46" s="811"/>
      <c r="CV46" s="811"/>
      <c r="CW46" s="811"/>
      <c r="CX46" s="811"/>
      <c r="CY46" s="811"/>
      <c r="CZ46" s="811"/>
      <c r="DA46" s="811"/>
      <c r="DB46" s="811"/>
      <c r="DC46" s="811"/>
      <c r="DD46" s="811"/>
      <c r="DE46" s="811"/>
      <c r="DF46" s="811"/>
      <c r="DG46" s="811"/>
      <c r="DH46" s="811"/>
      <c r="DI46" s="811"/>
      <c r="DJ46" s="811"/>
      <c r="DK46" s="811"/>
      <c r="DL46" s="811"/>
      <c r="DM46" s="811"/>
      <c r="DN46" s="811"/>
      <c r="DO46" s="811"/>
      <c r="DP46" s="811"/>
      <c r="DQ46" s="811"/>
      <c r="DR46" s="811"/>
      <c r="DS46" s="811"/>
      <c r="DT46" s="811"/>
      <c r="DU46" s="811"/>
      <c r="DV46" s="811"/>
      <c r="DW46" s="811"/>
      <c r="DX46" s="811"/>
      <c r="DY46" s="811"/>
      <c r="DZ46" s="811"/>
      <c r="EA46" s="811"/>
      <c r="EB46" s="811"/>
      <c r="EC46" s="936"/>
      <c r="ED46" s="892"/>
      <c r="EE46" s="887"/>
      <c r="EF46" s="887"/>
      <c r="EG46" s="886"/>
      <c r="EH46" s="886"/>
      <c r="EI46" s="886"/>
      <c r="EJ46" s="886"/>
      <c r="EK46" s="887"/>
      <c r="EL46" s="887"/>
      <c r="EM46" s="886"/>
      <c r="EN46" s="887"/>
      <c r="EO46" s="889"/>
    </row>
    <row r="47" spans="2:145" s="87" customFormat="1" ht="120" customHeight="1">
      <c r="B47" s="842"/>
      <c r="C47" s="904"/>
      <c r="D47" s="842"/>
      <c r="E47" s="872"/>
      <c r="F47" s="806"/>
      <c r="G47" s="867"/>
      <c r="H47" s="867"/>
      <c r="I47" s="865"/>
      <c r="J47" s="865"/>
      <c r="K47" s="865"/>
      <c r="L47" s="865"/>
      <c r="M47" s="867"/>
      <c r="N47" s="867"/>
      <c r="O47" s="865"/>
      <c r="P47" s="857"/>
      <c r="Q47" s="857"/>
      <c r="R47" s="857"/>
      <c r="S47" s="857"/>
      <c r="T47" s="857"/>
      <c r="U47" s="857"/>
      <c r="V47" s="857"/>
      <c r="W47" s="857"/>
      <c r="X47" s="857"/>
      <c r="Y47" s="857"/>
      <c r="Z47" s="857"/>
      <c r="AA47" s="857"/>
      <c r="AB47" s="857"/>
      <c r="AC47" s="857"/>
      <c r="AD47" s="857"/>
      <c r="AE47" s="857"/>
      <c r="AF47" s="857"/>
      <c r="AG47" s="857"/>
      <c r="AH47" s="857"/>
      <c r="AI47" s="857"/>
      <c r="AJ47" s="868"/>
      <c r="AK47" s="107" t="s">
        <v>707</v>
      </c>
      <c r="AL47" s="108">
        <v>1.8499999999999999E-2</v>
      </c>
      <c r="AM47" s="105" t="s">
        <v>250</v>
      </c>
      <c r="AN47" s="105" t="s">
        <v>184</v>
      </c>
      <c r="AO47" s="105" t="s">
        <v>18</v>
      </c>
      <c r="AP47" s="105" t="s">
        <v>33</v>
      </c>
      <c r="AQ47" s="105" t="s">
        <v>2</v>
      </c>
      <c r="AR47" s="101" t="s">
        <v>671</v>
      </c>
      <c r="AS47" s="105" t="s">
        <v>674</v>
      </c>
      <c r="AT47" s="109">
        <v>43466</v>
      </c>
      <c r="AU47" s="109">
        <v>50770</v>
      </c>
      <c r="AV47" s="151">
        <v>0</v>
      </c>
      <c r="AW47" s="105" t="s">
        <v>674</v>
      </c>
      <c r="AX47" s="105" t="s">
        <v>674</v>
      </c>
      <c r="AY47" s="105" t="s">
        <v>674</v>
      </c>
      <c r="AZ47" s="105" t="s">
        <v>674</v>
      </c>
      <c r="BA47" s="105" t="s">
        <v>674</v>
      </c>
      <c r="BB47" s="105" t="s">
        <v>674</v>
      </c>
      <c r="BC47" s="105" t="s">
        <v>674</v>
      </c>
      <c r="BD47" s="105" t="s">
        <v>674</v>
      </c>
      <c r="BE47" s="105" t="s">
        <v>674</v>
      </c>
      <c r="BF47" s="105" t="s">
        <v>674</v>
      </c>
      <c r="BG47" s="105" t="s">
        <v>674</v>
      </c>
      <c r="BH47" s="105" t="s">
        <v>674</v>
      </c>
      <c r="BI47" s="105" t="s">
        <v>674</v>
      </c>
      <c r="BJ47" s="105" t="s">
        <v>674</v>
      </c>
      <c r="BK47" s="105" t="s">
        <v>674</v>
      </c>
      <c r="BL47" s="105" t="s">
        <v>674</v>
      </c>
      <c r="BM47" s="105" t="s">
        <v>674</v>
      </c>
      <c r="BN47" s="105" t="s">
        <v>674</v>
      </c>
      <c r="BO47" s="105" t="s">
        <v>674</v>
      </c>
      <c r="BP47" s="105" t="s">
        <v>674</v>
      </c>
      <c r="BQ47" s="106" t="s">
        <v>673</v>
      </c>
      <c r="BR47" s="115">
        <v>47878481428.796387</v>
      </c>
      <c r="BS47" s="116">
        <v>47878481428.796387</v>
      </c>
      <c r="BT47" s="116" t="s">
        <v>308</v>
      </c>
      <c r="BU47" s="116">
        <v>47878481428.796387</v>
      </c>
      <c r="BV47" s="116">
        <v>47878481428.796387</v>
      </c>
      <c r="BW47" s="116" t="s">
        <v>308</v>
      </c>
      <c r="BX47" s="116">
        <v>47878481428.796387</v>
      </c>
      <c r="BY47" s="116">
        <v>47878481428.796387</v>
      </c>
      <c r="BZ47" s="116" t="s">
        <v>308</v>
      </c>
      <c r="CA47" s="116">
        <v>47878481428.796387</v>
      </c>
      <c r="CB47" s="116">
        <v>47878481428.796387</v>
      </c>
      <c r="CC47" s="116" t="s">
        <v>308</v>
      </c>
      <c r="CD47" s="116">
        <v>47878481428.796387</v>
      </c>
      <c r="CE47" s="116">
        <v>47878481428.796387</v>
      </c>
      <c r="CF47" s="116" t="s">
        <v>308</v>
      </c>
      <c r="CG47" s="116">
        <v>47878481428.796387</v>
      </c>
      <c r="CH47" s="116">
        <v>47878481428.796387</v>
      </c>
      <c r="CI47" s="116" t="s">
        <v>308</v>
      </c>
      <c r="CJ47" s="116">
        <v>47878481428.796387</v>
      </c>
      <c r="CK47" s="116">
        <v>47878481428.796387</v>
      </c>
      <c r="CL47" s="116" t="s">
        <v>308</v>
      </c>
      <c r="CM47" s="116">
        <v>47878481428.796387</v>
      </c>
      <c r="CN47" s="116">
        <v>47878481428.796387</v>
      </c>
      <c r="CO47" s="116" t="s">
        <v>308</v>
      </c>
      <c r="CP47" s="116">
        <v>47878481428.796387</v>
      </c>
      <c r="CQ47" s="116">
        <v>47878481428.796387</v>
      </c>
      <c r="CR47" s="116" t="s">
        <v>308</v>
      </c>
      <c r="CS47" s="116">
        <v>47878481428.796387</v>
      </c>
      <c r="CT47" s="116">
        <v>47878481428.796387</v>
      </c>
      <c r="CU47" s="116" t="s">
        <v>308</v>
      </c>
      <c r="CV47" s="116">
        <v>47878481428.796387</v>
      </c>
      <c r="CW47" s="116">
        <v>47878481428.796387</v>
      </c>
      <c r="CX47" s="116" t="s">
        <v>308</v>
      </c>
      <c r="CY47" s="116">
        <v>47878481428.796387</v>
      </c>
      <c r="CZ47" s="116">
        <v>47878481428.796387</v>
      </c>
      <c r="DA47" s="116" t="s">
        <v>308</v>
      </c>
      <c r="DB47" s="116">
        <v>47878481428.796387</v>
      </c>
      <c r="DC47" s="116">
        <v>47878481428.796387</v>
      </c>
      <c r="DD47" s="116" t="s">
        <v>308</v>
      </c>
      <c r="DE47" s="116">
        <v>47878481428.796387</v>
      </c>
      <c r="DF47" s="116">
        <v>47878481428.796387</v>
      </c>
      <c r="DG47" s="116" t="s">
        <v>308</v>
      </c>
      <c r="DH47" s="116">
        <v>47878481428.796387</v>
      </c>
      <c r="DI47" s="116">
        <v>47878481428.796387</v>
      </c>
      <c r="DJ47" s="116" t="s">
        <v>308</v>
      </c>
      <c r="DK47" s="116">
        <v>47878481428.796387</v>
      </c>
      <c r="DL47" s="116">
        <v>47878481428.796387</v>
      </c>
      <c r="DM47" s="116" t="s">
        <v>308</v>
      </c>
      <c r="DN47" s="116">
        <v>47878481428.796387</v>
      </c>
      <c r="DO47" s="116">
        <v>47878481428.796387</v>
      </c>
      <c r="DP47" s="116" t="s">
        <v>308</v>
      </c>
      <c r="DQ47" s="116">
        <v>47878481428.796387</v>
      </c>
      <c r="DR47" s="116">
        <v>47878481428.796387</v>
      </c>
      <c r="DS47" s="116" t="s">
        <v>308</v>
      </c>
      <c r="DT47" s="116">
        <v>47878481428.796387</v>
      </c>
      <c r="DU47" s="116">
        <v>47878481428.796387</v>
      </c>
      <c r="DV47" s="116" t="s">
        <v>308</v>
      </c>
      <c r="DW47" s="116">
        <v>47878481428.796387</v>
      </c>
      <c r="DX47" s="116">
        <v>47878481428.796387</v>
      </c>
      <c r="DY47" s="116" t="s">
        <v>308</v>
      </c>
      <c r="DZ47" s="116">
        <v>47878481428.796387</v>
      </c>
      <c r="EA47" s="116">
        <v>47878481428.796387</v>
      </c>
      <c r="EB47" s="116" t="s">
        <v>308</v>
      </c>
      <c r="EC47" s="117">
        <f t="shared" ref="EC47" si="3">+BR47+BU47+BX47+CA47+CD47+CG47+CJ47+CM47+CP47+CS47+CV47+CY47+DB47+DE47+DH47+DK47+DN47+DQ47+DT47+DW47+DZ47</f>
        <v>1005448110004.7241</v>
      </c>
      <c r="ED47" s="110" t="s">
        <v>429</v>
      </c>
      <c r="EE47" s="112" t="s">
        <v>470</v>
      </c>
      <c r="EF47" s="111" t="s">
        <v>471</v>
      </c>
      <c r="EG47" s="112" t="s">
        <v>472</v>
      </c>
      <c r="EH47" s="111" t="s">
        <v>473</v>
      </c>
      <c r="EI47" s="111" t="s">
        <v>474</v>
      </c>
      <c r="EJ47" s="112" t="s">
        <v>51</v>
      </c>
      <c r="EK47" s="112" t="s">
        <v>475</v>
      </c>
      <c r="EL47" s="111" t="s">
        <v>476</v>
      </c>
      <c r="EM47" s="112" t="s">
        <v>549</v>
      </c>
      <c r="EN47" s="111">
        <v>3153298783</v>
      </c>
      <c r="EO47" s="152" t="s">
        <v>477</v>
      </c>
    </row>
    <row r="48" spans="2:145" s="87" customFormat="1" ht="144.75" customHeight="1">
      <c r="B48" s="842"/>
      <c r="C48" s="904"/>
      <c r="D48" s="842"/>
      <c r="E48" s="872"/>
      <c r="F48" s="806"/>
      <c r="G48" s="867"/>
      <c r="H48" s="867"/>
      <c r="I48" s="865"/>
      <c r="J48" s="865"/>
      <c r="K48" s="865"/>
      <c r="L48" s="865"/>
      <c r="M48" s="867"/>
      <c r="N48" s="867"/>
      <c r="O48" s="865"/>
      <c r="P48" s="857"/>
      <c r="Q48" s="857"/>
      <c r="R48" s="857"/>
      <c r="S48" s="857"/>
      <c r="T48" s="857"/>
      <c r="U48" s="857"/>
      <c r="V48" s="857"/>
      <c r="W48" s="857"/>
      <c r="X48" s="857"/>
      <c r="Y48" s="857"/>
      <c r="Z48" s="857"/>
      <c r="AA48" s="857"/>
      <c r="AB48" s="857"/>
      <c r="AC48" s="857"/>
      <c r="AD48" s="857"/>
      <c r="AE48" s="857"/>
      <c r="AF48" s="857"/>
      <c r="AG48" s="857"/>
      <c r="AH48" s="857"/>
      <c r="AI48" s="857"/>
      <c r="AJ48" s="868"/>
      <c r="AK48" s="842" t="s">
        <v>708</v>
      </c>
      <c r="AL48" s="840">
        <v>1.8499999999999999E-2</v>
      </c>
      <c r="AM48" s="105" t="s">
        <v>550</v>
      </c>
      <c r="AN48" s="105" t="s">
        <v>551</v>
      </c>
      <c r="AO48" s="105" t="s">
        <v>18</v>
      </c>
      <c r="AP48" s="105" t="s">
        <v>33</v>
      </c>
      <c r="AQ48" s="105" t="s">
        <v>2</v>
      </c>
      <c r="AR48" s="148">
        <v>1668457.28</v>
      </c>
      <c r="AS48" s="105">
        <v>2017</v>
      </c>
      <c r="AT48" s="109">
        <v>43466</v>
      </c>
      <c r="AU48" s="109">
        <v>50770</v>
      </c>
      <c r="AV48" s="151">
        <v>0</v>
      </c>
      <c r="AW48" s="149">
        <v>83422.86</v>
      </c>
      <c r="AX48" s="105">
        <v>83422.86</v>
      </c>
      <c r="AY48" s="105">
        <v>83422.86</v>
      </c>
      <c r="AZ48" s="105">
        <v>83422.86</v>
      </c>
      <c r="BA48" s="105">
        <v>83422.86</v>
      </c>
      <c r="BB48" s="105">
        <v>83422.86</v>
      </c>
      <c r="BC48" s="149">
        <v>62567.14</v>
      </c>
      <c r="BD48" s="105">
        <v>62567.14</v>
      </c>
      <c r="BE48" s="105">
        <v>62567.14</v>
      </c>
      <c r="BF48" s="105">
        <v>62567.14</v>
      </c>
      <c r="BG48" s="105">
        <v>62567.14</v>
      </c>
      <c r="BH48" s="105">
        <v>62567.14</v>
      </c>
      <c r="BI48" s="105">
        <v>62567.14</v>
      </c>
      <c r="BJ48" s="105">
        <v>62567.14</v>
      </c>
      <c r="BK48" s="149">
        <v>111230.48</v>
      </c>
      <c r="BL48" s="105">
        <v>111230.48</v>
      </c>
      <c r="BM48" s="105">
        <v>111230.48</v>
      </c>
      <c r="BN48" s="105">
        <v>111230.48</v>
      </c>
      <c r="BO48" s="105">
        <v>111230.48</v>
      </c>
      <c r="BP48" s="105">
        <v>111230.48</v>
      </c>
      <c r="BQ48" s="150">
        <v>1668457.28</v>
      </c>
      <c r="BR48" s="851">
        <v>334447129.23380953</v>
      </c>
      <c r="BS48" s="811">
        <v>334447129.23380953</v>
      </c>
      <c r="BT48" s="811" t="s">
        <v>308</v>
      </c>
      <c r="BU48" s="811">
        <v>334447129.23380953</v>
      </c>
      <c r="BV48" s="811">
        <v>334447129.23380953</v>
      </c>
      <c r="BW48" s="811" t="s">
        <v>308</v>
      </c>
      <c r="BX48" s="811">
        <v>334447129.23380953</v>
      </c>
      <c r="BY48" s="811">
        <v>334447129.23380953</v>
      </c>
      <c r="BZ48" s="811" t="s">
        <v>308</v>
      </c>
      <c r="CA48" s="811">
        <v>334447129.23380953</v>
      </c>
      <c r="CB48" s="811">
        <v>334447129.23380953</v>
      </c>
      <c r="CC48" s="811" t="s">
        <v>308</v>
      </c>
      <c r="CD48" s="811">
        <v>334447129.23380953</v>
      </c>
      <c r="CE48" s="811">
        <v>334447129.23380953</v>
      </c>
      <c r="CF48" s="811" t="s">
        <v>308</v>
      </c>
      <c r="CG48" s="811">
        <v>334447129.23380953</v>
      </c>
      <c r="CH48" s="811">
        <v>334447129.23380953</v>
      </c>
      <c r="CI48" s="811" t="s">
        <v>308</v>
      </c>
      <c r="CJ48" s="811">
        <v>334447129.23380953</v>
      </c>
      <c r="CK48" s="811">
        <v>334447129.23380953</v>
      </c>
      <c r="CL48" s="811" t="s">
        <v>308</v>
      </c>
      <c r="CM48" s="811">
        <v>334447129.23380953</v>
      </c>
      <c r="CN48" s="811">
        <v>334447129.23380953</v>
      </c>
      <c r="CO48" s="811" t="s">
        <v>308</v>
      </c>
      <c r="CP48" s="811">
        <v>334447129.23380953</v>
      </c>
      <c r="CQ48" s="811">
        <v>334447129.23380953</v>
      </c>
      <c r="CR48" s="811" t="s">
        <v>308</v>
      </c>
      <c r="CS48" s="811">
        <v>334447129.23380953</v>
      </c>
      <c r="CT48" s="811">
        <v>334447129.23380953</v>
      </c>
      <c r="CU48" s="811" t="s">
        <v>308</v>
      </c>
      <c r="CV48" s="811">
        <v>334447129.23380953</v>
      </c>
      <c r="CW48" s="811">
        <v>334447129.23380953</v>
      </c>
      <c r="CX48" s="811" t="s">
        <v>308</v>
      </c>
      <c r="CY48" s="811">
        <v>334447129.23380953</v>
      </c>
      <c r="CZ48" s="811">
        <v>334447129.23380953</v>
      </c>
      <c r="DA48" s="811" t="s">
        <v>308</v>
      </c>
      <c r="DB48" s="811">
        <v>334447129.23380953</v>
      </c>
      <c r="DC48" s="811">
        <v>334447129.23380953</v>
      </c>
      <c r="DD48" s="811" t="s">
        <v>308</v>
      </c>
      <c r="DE48" s="811">
        <v>334447129.23380953</v>
      </c>
      <c r="DF48" s="811">
        <v>334447129.23380953</v>
      </c>
      <c r="DG48" s="811" t="s">
        <v>308</v>
      </c>
      <c r="DH48" s="811">
        <v>334447129.23380953</v>
      </c>
      <c r="DI48" s="811">
        <v>334447129.23380953</v>
      </c>
      <c r="DJ48" s="811" t="s">
        <v>308</v>
      </c>
      <c r="DK48" s="811">
        <v>334447129.23380953</v>
      </c>
      <c r="DL48" s="811">
        <v>334447129.23380953</v>
      </c>
      <c r="DM48" s="811" t="s">
        <v>308</v>
      </c>
      <c r="DN48" s="811">
        <v>334447129.23380953</v>
      </c>
      <c r="DO48" s="811">
        <v>334447129.23380953</v>
      </c>
      <c r="DP48" s="811" t="s">
        <v>308</v>
      </c>
      <c r="DQ48" s="811">
        <v>334447129.23380953</v>
      </c>
      <c r="DR48" s="811">
        <v>334447129.23380953</v>
      </c>
      <c r="DS48" s="811" t="s">
        <v>308</v>
      </c>
      <c r="DT48" s="811">
        <v>334447129.23380953</v>
      </c>
      <c r="DU48" s="811">
        <v>334447129.23380953</v>
      </c>
      <c r="DV48" s="811" t="s">
        <v>308</v>
      </c>
      <c r="DW48" s="811">
        <v>334447129.23380953</v>
      </c>
      <c r="DX48" s="811">
        <v>334447129.23380953</v>
      </c>
      <c r="DY48" s="811" t="s">
        <v>308</v>
      </c>
      <c r="DZ48" s="811">
        <v>334447129.23380953</v>
      </c>
      <c r="EA48" s="811">
        <v>334447129.23380953</v>
      </c>
      <c r="EB48" s="811" t="s">
        <v>308</v>
      </c>
      <c r="EC48" s="936">
        <f>+BR48+BU48+BX48+CA48+CD48+CG48+CJ48+CM48+CP48+CS48+CV48+CY48+DB48+DE48+DH48+DK48+DN48+DQ48+DT48+DW48+DZ48</f>
        <v>7023389713.9099998</v>
      </c>
      <c r="ED48" s="110" t="s">
        <v>462</v>
      </c>
      <c r="EE48" s="112" t="s">
        <v>463</v>
      </c>
      <c r="EF48" s="112" t="s">
        <v>464</v>
      </c>
      <c r="EG48" s="112" t="s">
        <v>552</v>
      </c>
      <c r="EH48" s="112" t="s">
        <v>465</v>
      </c>
      <c r="EI48" s="112" t="s">
        <v>466</v>
      </c>
      <c r="EJ48" s="112" t="s">
        <v>467</v>
      </c>
      <c r="EK48" s="112" t="s">
        <v>169</v>
      </c>
      <c r="EL48" s="112" t="s">
        <v>468</v>
      </c>
      <c r="EM48" s="112" t="s">
        <v>469</v>
      </c>
      <c r="EN48" s="121">
        <v>2170711</v>
      </c>
      <c r="EO48" s="153" t="s">
        <v>457</v>
      </c>
    </row>
    <row r="49" spans="2:145" s="87" customFormat="1" ht="94.5" customHeight="1">
      <c r="B49" s="842"/>
      <c r="C49" s="904"/>
      <c r="D49" s="842"/>
      <c r="E49" s="872"/>
      <c r="F49" s="806"/>
      <c r="G49" s="867"/>
      <c r="H49" s="867"/>
      <c r="I49" s="865"/>
      <c r="J49" s="865"/>
      <c r="K49" s="865"/>
      <c r="L49" s="865"/>
      <c r="M49" s="867"/>
      <c r="N49" s="867"/>
      <c r="O49" s="865"/>
      <c r="P49" s="857"/>
      <c r="Q49" s="857"/>
      <c r="R49" s="857"/>
      <c r="S49" s="857"/>
      <c r="T49" s="857"/>
      <c r="U49" s="857"/>
      <c r="V49" s="857"/>
      <c r="W49" s="857"/>
      <c r="X49" s="857"/>
      <c r="Y49" s="857"/>
      <c r="Z49" s="857"/>
      <c r="AA49" s="857"/>
      <c r="AB49" s="857"/>
      <c r="AC49" s="857"/>
      <c r="AD49" s="857"/>
      <c r="AE49" s="857"/>
      <c r="AF49" s="857"/>
      <c r="AG49" s="857"/>
      <c r="AH49" s="857"/>
      <c r="AI49" s="857"/>
      <c r="AJ49" s="868"/>
      <c r="AK49" s="842"/>
      <c r="AL49" s="840"/>
      <c r="AM49" s="105" t="s">
        <v>185</v>
      </c>
      <c r="AN49" s="105" t="s">
        <v>186</v>
      </c>
      <c r="AO49" s="105" t="s">
        <v>18</v>
      </c>
      <c r="AP49" s="105" t="s">
        <v>33</v>
      </c>
      <c r="AQ49" s="151" t="s">
        <v>2</v>
      </c>
      <c r="AR49" s="101">
        <v>1480</v>
      </c>
      <c r="AS49" s="101">
        <v>2018</v>
      </c>
      <c r="AT49" s="109">
        <v>43466</v>
      </c>
      <c r="AU49" s="109">
        <v>50770</v>
      </c>
      <c r="AV49" s="151">
        <v>0</v>
      </c>
      <c r="AW49" s="105">
        <v>74</v>
      </c>
      <c r="AX49" s="105">
        <v>74</v>
      </c>
      <c r="AY49" s="105">
        <v>74</v>
      </c>
      <c r="AZ49" s="105">
        <v>74</v>
      </c>
      <c r="BA49" s="105">
        <v>74</v>
      </c>
      <c r="BB49" s="105">
        <v>74</v>
      </c>
      <c r="BC49" s="105">
        <v>74</v>
      </c>
      <c r="BD49" s="105">
        <v>74</v>
      </c>
      <c r="BE49" s="105">
        <v>74</v>
      </c>
      <c r="BF49" s="105">
        <v>74</v>
      </c>
      <c r="BG49" s="105">
        <v>74</v>
      </c>
      <c r="BH49" s="105">
        <v>74</v>
      </c>
      <c r="BI49" s="105">
        <v>74</v>
      </c>
      <c r="BJ49" s="105">
        <v>74</v>
      </c>
      <c r="BK49" s="105">
        <v>74</v>
      </c>
      <c r="BL49" s="105">
        <v>74</v>
      </c>
      <c r="BM49" s="105">
        <v>74</v>
      </c>
      <c r="BN49" s="105">
        <v>74</v>
      </c>
      <c r="BO49" s="105">
        <v>74</v>
      </c>
      <c r="BP49" s="105">
        <v>74</v>
      </c>
      <c r="BQ49" s="150">
        <v>1480</v>
      </c>
      <c r="BR49" s="851"/>
      <c r="BS49" s="811"/>
      <c r="BT49" s="811"/>
      <c r="BU49" s="811"/>
      <c r="BV49" s="811"/>
      <c r="BW49" s="811"/>
      <c r="BX49" s="811"/>
      <c r="BY49" s="811"/>
      <c r="BZ49" s="811"/>
      <c r="CA49" s="811"/>
      <c r="CB49" s="811"/>
      <c r="CC49" s="811"/>
      <c r="CD49" s="811"/>
      <c r="CE49" s="811"/>
      <c r="CF49" s="811"/>
      <c r="CG49" s="811"/>
      <c r="CH49" s="811"/>
      <c r="CI49" s="811"/>
      <c r="CJ49" s="811"/>
      <c r="CK49" s="811"/>
      <c r="CL49" s="811"/>
      <c r="CM49" s="811"/>
      <c r="CN49" s="811"/>
      <c r="CO49" s="811"/>
      <c r="CP49" s="811"/>
      <c r="CQ49" s="811"/>
      <c r="CR49" s="811"/>
      <c r="CS49" s="811"/>
      <c r="CT49" s="811"/>
      <c r="CU49" s="811"/>
      <c r="CV49" s="811"/>
      <c r="CW49" s="811"/>
      <c r="CX49" s="811"/>
      <c r="CY49" s="811"/>
      <c r="CZ49" s="811"/>
      <c r="DA49" s="811"/>
      <c r="DB49" s="811"/>
      <c r="DC49" s="811"/>
      <c r="DD49" s="811"/>
      <c r="DE49" s="811"/>
      <c r="DF49" s="811"/>
      <c r="DG49" s="811"/>
      <c r="DH49" s="811"/>
      <c r="DI49" s="811"/>
      <c r="DJ49" s="811"/>
      <c r="DK49" s="811"/>
      <c r="DL49" s="811"/>
      <c r="DM49" s="811"/>
      <c r="DN49" s="811"/>
      <c r="DO49" s="811"/>
      <c r="DP49" s="811"/>
      <c r="DQ49" s="811"/>
      <c r="DR49" s="811"/>
      <c r="DS49" s="811"/>
      <c r="DT49" s="811"/>
      <c r="DU49" s="811"/>
      <c r="DV49" s="811"/>
      <c r="DW49" s="811"/>
      <c r="DX49" s="811"/>
      <c r="DY49" s="811"/>
      <c r="DZ49" s="811"/>
      <c r="EA49" s="811"/>
      <c r="EB49" s="811"/>
      <c r="EC49" s="936"/>
      <c r="ED49" s="110" t="s">
        <v>462</v>
      </c>
      <c r="EE49" s="112" t="s">
        <v>463</v>
      </c>
      <c r="EF49" s="112" t="s">
        <v>464</v>
      </c>
      <c r="EG49" s="112" t="s">
        <v>552</v>
      </c>
      <c r="EH49" s="112" t="s">
        <v>465</v>
      </c>
      <c r="EI49" s="112" t="s">
        <v>466</v>
      </c>
      <c r="EJ49" s="112" t="s">
        <v>467</v>
      </c>
      <c r="EK49" s="112" t="s">
        <v>169</v>
      </c>
      <c r="EL49" s="112" t="s">
        <v>468</v>
      </c>
      <c r="EM49" s="112" t="s">
        <v>469</v>
      </c>
      <c r="EN49" s="121">
        <v>2170711</v>
      </c>
      <c r="EO49" s="153" t="s">
        <v>457</v>
      </c>
    </row>
    <row r="50" spans="2:145" s="87" customFormat="1" ht="183" customHeight="1">
      <c r="B50" s="842"/>
      <c r="C50" s="904"/>
      <c r="D50" s="842"/>
      <c r="E50" s="872"/>
      <c r="F50" s="806"/>
      <c r="G50" s="867"/>
      <c r="H50" s="867"/>
      <c r="I50" s="865"/>
      <c r="J50" s="865"/>
      <c r="K50" s="865"/>
      <c r="L50" s="865"/>
      <c r="M50" s="867"/>
      <c r="N50" s="867"/>
      <c r="O50" s="865"/>
      <c r="P50" s="857"/>
      <c r="Q50" s="857"/>
      <c r="R50" s="857"/>
      <c r="S50" s="857"/>
      <c r="T50" s="857"/>
      <c r="U50" s="857"/>
      <c r="V50" s="857"/>
      <c r="W50" s="857"/>
      <c r="X50" s="857"/>
      <c r="Y50" s="857"/>
      <c r="Z50" s="857"/>
      <c r="AA50" s="857"/>
      <c r="AB50" s="857"/>
      <c r="AC50" s="857"/>
      <c r="AD50" s="857"/>
      <c r="AE50" s="857"/>
      <c r="AF50" s="857"/>
      <c r="AG50" s="857"/>
      <c r="AH50" s="857"/>
      <c r="AI50" s="857"/>
      <c r="AJ50" s="868"/>
      <c r="AK50" s="107" t="s">
        <v>709</v>
      </c>
      <c r="AL50" s="108">
        <v>1.8499999999999999E-2</v>
      </c>
      <c r="AM50" s="105" t="s">
        <v>251</v>
      </c>
      <c r="AN50" s="105" t="s">
        <v>252</v>
      </c>
      <c r="AO50" s="105" t="s">
        <v>18</v>
      </c>
      <c r="AP50" s="151" t="s">
        <v>220</v>
      </c>
      <c r="AQ50" s="151" t="s">
        <v>2</v>
      </c>
      <c r="AR50" s="101" t="s">
        <v>671</v>
      </c>
      <c r="AS50" s="105" t="s">
        <v>674</v>
      </c>
      <c r="AT50" s="109">
        <v>43466</v>
      </c>
      <c r="AU50" s="109">
        <v>50770</v>
      </c>
      <c r="AV50" s="151">
        <v>0</v>
      </c>
      <c r="AW50" s="105" t="s">
        <v>674</v>
      </c>
      <c r="AX50" s="105" t="s">
        <v>674</v>
      </c>
      <c r="AY50" s="105" t="s">
        <v>674</v>
      </c>
      <c r="AZ50" s="105" t="s">
        <v>674</v>
      </c>
      <c r="BA50" s="105" t="s">
        <v>674</v>
      </c>
      <c r="BB50" s="105" t="s">
        <v>674</v>
      </c>
      <c r="BC50" s="105" t="s">
        <v>674</v>
      </c>
      <c r="BD50" s="105" t="s">
        <v>674</v>
      </c>
      <c r="BE50" s="105" t="s">
        <v>674</v>
      </c>
      <c r="BF50" s="105" t="s">
        <v>674</v>
      </c>
      <c r="BG50" s="105" t="s">
        <v>674</v>
      </c>
      <c r="BH50" s="105" t="s">
        <v>674</v>
      </c>
      <c r="BI50" s="105" t="s">
        <v>674</v>
      </c>
      <c r="BJ50" s="105" t="s">
        <v>674</v>
      </c>
      <c r="BK50" s="105" t="s">
        <v>674</v>
      </c>
      <c r="BL50" s="105" t="s">
        <v>674</v>
      </c>
      <c r="BM50" s="105" t="s">
        <v>674</v>
      </c>
      <c r="BN50" s="105" t="s">
        <v>674</v>
      </c>
      <c r="BO50" s="105" t="s">
        <v>674</v>
      </c>
      <c r="BP50" s="105" t="s">
        <v>674</v>
      </c>
      <c r="BQ50" s="106" t="s">
        <v>673</v>
      </c>
      <c r="BR50" s="115">
        <v>415629559.09544212</v>
      </c>
      <c r="BS50" s="116">
        <v>415629559.09544212</v>
      </c>
      <c r="BT50" s="116" t="s">
        <v>308</v>
      </c>
      <c r="BU50" s="116">
        <v>415629559.09544212</v>
      </c>
      <c r="BV50" s="116">
        <v>415629559.09544212</v>
      </c>
      <c r="BW50" s="116" t="s">
        <v>308</v>
      </c>
      <c r="BX50" s="116">
        <v>415629559.09544212</v>
      </c>
      <c r="BY50" s="116">
        <v>415629559.09544212</v>
      </c>
      <c r="BZ50" s="116" t="s">
        <v>308</v>
      </c>
      <c r="CA50" s="116">
        <v>415629559.09544212</v>
      </c>
      <c r="CB50" s="116">
        <v>415629559.09544212</v>
      </c>
      <c r="CC50" s="116" t="s">
        <v>308</v>
      </c>
      <c r="CD50" s="116">
        <v>415629559.09544212</v>
      </c>
      <c r="CE50" s="116">
        <v>415629559.09544212</v>
      </c>
      <c r="CF50" s="116" t="s">
        <v>308</v>
      </c>
      <c r="CG50" s="116">
        <v>415629559.09544212</v>
      </c>
      <c r="CH50" s="116">
        <v>415629559.09544212</v>
      </c>
      <c r="CI50" s="116" t="s">
        <v>308</v>
      </c>
      <c r="CJ50" s="116">
        <v>415629559.09544212</v>
      </c>
      <c r="CK50" s="116">
        <v>415629559.09544212</v>
      </c>
      <c r="CL50" s="116" t="s">
        <v>308</v>
      </c>
      <c r="CM50" s="116">
        <v>415629559.09544212</v>
      </c>
      <c r="CN50" s="116">
        <v>415629559.09544212</v>
      </c>
      <c r="CO50" s="116" t="s">
        <v>308</v>
      </c>
      <c r="CP50" s="116">
        <v>415629559.09544212</v>
      </c>
      <c r="CQ50" s="116">
        <v>415629559.09544212</v>
      </c>
      <c r="CR50" s="116" t="s">
        <v>308</v>
      </c>
      <c r="CS50" s="116">
        <v>415629559.09544212</v>
      </c>
      <c r="CT50" s="116">
        <v>415629559.09544212</v>
      </c>
      <c r="CU50" s="116" t="s">
        <v>308</v>
      </c>
      <c r="CV50" s="116">
        <v>415629559.09544212</v>
      </c>
      <c r="CW50" s="116">
        <v>415629559.09544212</v>
      </c>
      <c r="CX50" s="116" t="s">
        <v>308</v>
      </c>
      <c r="CY50" s="116">
        <v>415629559.09544212</v>
      </c>
      <c r="CZ50" s="116">
        <v>415629559.09544212</v>
      </c>
      <c r="DA50" s="116" t="s">
        <v>308</v>
      </c>
      <c r="DB50" s="116">
        <v>415629559.09544212</v>
      </c>
      <c r="DC50" s="116">
        <v>415629559.09544212</v>
      </c>
      <c r="DD50" s="116" t="s">
        <v>308</v>
      </c>
      <c r="DE50" s="116">
        <v>415629559.09544212</v>
      </c>
      <c r="DF50" s="116">
        <v>415629559.09544212</v>
      </c>
      <c r="DG50" s="116" t="s">
        <v>308</v>
      </c>
      <c r="DH50" s="116">
        <v>415629559.09544212</v>
      </c>
      <c r="DI50" s="116">
        <v>415629559.09544212</v>
      </c>
      <c r="DJ50" s="116" t="s">
        <v>308</v>
      </c>
      <c r="DK50" s="116">
        <v>415629559.09544212</v>
      </c>
      <c r="DL50" s="116">
        <v>415629559.09544212</v>
      </c>
      <c r="DM50" s="116" t="s">
        <v>308</v>
      </c>
      <c r="DN50" s="116">
        <v>415629559.09544212</v>
      </c>
      <c r="DO50" s="116">
        <v>415629559.09544212</v>
      </c>
      <c r="DP50" s="116" t="s">
        <v>308</v>
      </c>
      <c r="DQ50" s="116">
        <v>415629559.09544212</v>
      </c>
      <c r="DR50" s="116">
        <v>415629559.09544212</v>
      </c>
      <c r="DS50" s="116" t="s">
        <v>308</v>
      </c>
      <c r="DT50" s="116">
        <v>415629559.09544212</v>
      </c>
      <c r="DU50" s="116">
        <v>415629559.09544212</v>
      </c>
      <c r="DV50" s="116" t="s">
        <v>308</v>
      </c>
      <c r="DW50" s="116">
        <v>415629559.09544212</v>
      </c>
      <c r="DX50" s="116">
        <v>415629559.09544212</v>
      </c>
      <c r="DY50" s="116" t="s">
        <v>308</v>
      </c>
      <c r="DZ50" s="116">
        <v>415629559.09544212</v>
      </c>
      <c r="EA50" s="116">
        <v>415629559.09544212</v>
      </c>
      <c r="EB50" s="116" t="s">
        <v>308</v>
      </c>
      <c r="EC50" s="117">
        <v>0</v>
      </c>
      <c r="ED50" s="110" t="s">
        <v>462</v>
      </c>
      <c r="EE50" s="112" t="s">
        <v>463</v>
      </c>
      <c r="EF50" s="112" t="s">
        <v>464</v>
      </c>
      <c r="EG50" s="112" t="s">
        <v>552</v>
      </c>
      <c r="EH50" s="112" t="s">
        <v>465</v>
      </c>
      <c r="EI50" s="112" t="s">
        <v>466</v>
      </c>
      <c r="EJ50" s="112" t="s">
        <v>467</v>
      </c>
      <c r="EK50" s="112" t="s">
        <v>169</v>
      </c>
      <c r="EL50" s="112" t="s">
        <v>468</v>
      </c>
      <c r="EM50" s="112" t="s">
        <v>469</v>
      </c>
      <c r="EN50" s="121">
        <v>2170711</v>
      </c>
      <c r="EO50" s="153" t="s">
        <v>457</v>
      </c>
    </row>
    <row r="51" spans="2:145" s="87" customFormat="1" ht="132" customHeight="1">
      <c r="B51" s="842"/>
      <c r="C51" s="904"/>
      <c r="D51" s="842"/>
      <c r="E51" s="872"/>
      <c r="F51" s="806"/>
      <c r="G51" s="867"/>
      <c r="H51" s="867"/>
      <c r="I51" s="865"/>
      <c r="J51" s="865"/>
      <c r="K51" s="865"/>
      <c r="L51" s="865"/>
      <c r="M51" s="867"/>
      <c r="N51" s="867"/>
      <c r="O51" s="865"/>
      <c r="P51" s="857"/>
      <c r="Q51" s="857"/>
      <c r="R51" s="857"/>
      <c r="S51" s="857"/>
      <c r="T51" s="857"/>
      <c r="U51" s="857"/>
      <c r="V51" s="857"/>
      <c r="W51" s="857"/>
      <c r="X51" s="857"/>
      <c r="Y51" s="857"/>
      <c r="Z51" s="857"/>
      <c r="AA51" s="857"/>
      <c r="AB51" s="857"/>
      <c r="AC51" s="857"/>
      <c r="AD51" s="857"/>
      <c r="AE51" s="857"/>
      <c r="AF51" s="857"/>
      <c r="AG51" s="857"/>
      <c r="AH51" s="857"/>
      <c r="AI51" s="857"/>
      <c r="AJ51" s="868"/>
      <c r="AK51" s="842" t="s">
        <v>710</v>
      </c>
      <c r="AL51" s="840">
        <v>1.8499999999999999E-2</v>
      </c>
      <c r="AM51" s="105" t="s">
        <v>553</v>
      </c>
      <c r="AN51" s="105" t="s">
        <v>264</v>
      </c>
      <c r="AO51" s="105" t="s">
        <v>18</v>
      </c>
      <c r="AP51" s="151" t="s">
        <v>220</v>
      </c>
      <c r="AQ51" s="151" t="s">
        <v>2</v>
      </c>
      <c r="AR51" s="101" t="s">
        <v>671</v>
      </c>
      <c r="AS51" s="105" t="s">
        <v>674</v>
      </c>
      <c r="AT51" s="109">
        <v>43466</v>
      </c>
      <c r="AU51" s="109">
        <v>50770</v>
      </c>
      <c r="AV51" s="151">
        <v>0</v>
      </c>
      <c r="AW51" s="105" t="s">
        <v>674</v>
      </c>
      <c r="AX51" s="105" t="s">
        <v>674</v>
      </c>
      <c r="AY51" s="105" t="s">
        <v>674</v>
      </c>
      <c r="AZ51" s="105" t="s">
        <v>674</v>
      </c>
      <c r="BA51" s="105" t="s">
        <v>674</v>
      </c>
      <c r="BB51" s="105" t="s">
        <v>674</v>
      </c>
      <c r="BC51" s="105" t="s">
        <v>674</v>
      </c>
      <c r="BD51" s="105" t="s">
        <v>674</v>
      </c>
      <c r="BE51" s="105" t="s">
        <v>674</v>
      </c>
      <c r="BF51" s="105" t="s">
        <v>674</v>
      </c>
      <c r="BG51" s="105" t="s">
        <v>674</v>
      </c>
      <c r="BH51" s="105" t="s">
        <v>674</v>
      </c>
      <c r="BI51" s="105" t="s">
        <v>674</v>
      </c>
      <c r="BJ51" s="105" t="s">
        <v>674</v>
      </c>
      <c r="BK51" s="105" t="s">
        <v>674</v>
      </c>
      <c r="BL51" s="105" t="s">
        <v>674</v>
      </c>
      <c r="BM51" s="105" t="s">
        <v>674</v>
      </c>
      <c r="BN51" s="105" t="s">
        <v>674</v>
      </c>
      <c r="BO51" s="105" t="s">
        <v>674</v>
      </c>
      <c r="BP51" s="105" t="s">
        <v>674</v>
      </c>
      <c r="BQ51" s="106" t="s">
        <v>673</v>
      </c>
      <c r="BR51" s="115">
        <v>476190476.19047618</v>
      </c>
      <c r="BS51" s="116">
        <v>476190476.19047618</v>
      </c>
      <c r="BT51" s="116" t="s">
        <v>308</v>
      </c>
      <c r="BU51" s="116">
        <v>476190476.19047618</v>
      </c>
      <c r="BV51" s="116">
        <v>476190476.19047618</v>
      </c>
      <c r="BW51" s="116" t="s">
        <v>308</v>
      </c>
      <c r="BX51" s="116">
        <v>476190476.19047618</v>
      </c>
      <c r="BY51" s="116">
        <v>476190476.19047618</v>
      </c>
      <c r="BZ51" s="116" t="s">
        <v>308</v>
      </c>
      <c r="CA51" s="116">
        <v>476190476.19047618</v>
      </c>
      <c r="CB51" s="116">
        <v>476190476.19047618</v>
      </c>
      <c r="CC51" s="116" t="s">
        <v>308</v>
      </c>
      <c r="CD51" s="116">
        <v>476190476.19047618</v>
      </c>
      <c r="CE51" s="116">
        <v>476190476.19047618</v>
      </c>
      <c r="CF51" s="116" t="s">
        <v>308</v>
      </c>
      <c r="CG51" s="116">
        <v>476190476.19047618</v>
      </c>
      <c r="CH51" s="116">
        <v>476190476.19047618</v>
      </c>
      <c r="CI51" s="116" t="s">
        <v>308</v>
      </c>
      <c r="CJ51" s="116">
        <v>476190476.19047618</v>
      </c>
      <c r="CK51" s="116">
        <v>476190476.19047618</v>
      </c>
      <c r="CL51" s="116" t="s">
        <v>308</v>
      </c>
      <c r="CM51" s="116">
        <v>476190476.19047618</v>
      </c>
      <c r="CN51" s="116">
        <v>476190476.19047618</v>
      </c>
      <c r="CO51" s="116" t="s">
        <v>308</v>
      </c>
      <c r="CP51" s="116">
        <v>476190476.19047618</v>
      </c>
      <c r="CQ51" s="116">
        <v>476190476.19047618</v>
      </c>
      <c r="CR51" s="116" t="s">
        <v>308</v>
      </c>
      <c r="CS51" s="116">
        <v>476190476.19047618</v>
      </c>
      <c r="CT51" s="116">
        <v>476190476.19047618</v>
      </c>
      <c r="CU51" s="116" t="s">
        <v>308</v>
      </c>
      <c r="CV51" s="116">
        <v>476190476.19047618</v>
      </c>
      <c r="CW51" s="116">
        <v>476190476.19047618</v>
      </c>
      <c r="CX51" s="116" t="s">
        <v>308</v>
      </c>
      <c r="CY51" s="116">
        <v>476190476.19047618</v>
      </c>
      <c r="CZ51" s="116">
        <v>476190476.19047618</v>
      </c>
      <c r="DA51" s="116" t="s">
        <v>308</v>
      </c>
      <c r="DB51" s="116">
        <v>476190476.19047618</v>
      </c>
      <c r="DC51" s="116">
        <v>476190476.19047618</v>
      </c>
      <c r="DD51" s="116" t="s">
        <v>308</v>
      </c>
      <c r="DE51" s="116">
        <v>476190476.19047618</v>
      </c>
      <c r="DF51" s="116">
        <v>476190476.19047618</v>
      </c>
      <c r="DG51" s="116" t="s">
        <v>308</v>
      </c>
      <c r="DH51" s="116">
        <v>476190476.19047618</v>
      </c>
      <c r="DI51" s="116">
        <v>476190476.19047618</v>
      </c>
      <c r="DJ51" s="116" t="s">
        <v>308</v>
      </c>
      <c r="DK51" s="116">
        <v>476190476.19047618</v>
      </c>
      <c r="DL51" s="116">
        <v>476190476.19047618</v>
      </c>
      <c r="DM51" s="116" t="s">
        <v>308</v>
      </c>
      <c r="DN51" s="116">
        <v>476190476.19047618</v>
      </c>
      <c r="DO51" s="116">
        <v>476190476.19047618</v>
      </c>
      <c r="DP51" s="116" t="s">
        <v>308</v>
      </c>
      <c r="DQ51" s="116">
        <v>476190476.19047618</v>
      </c>
      <c r="DR51" s="116">
        <v>476190476.19047618</v>
      </c>
      <c r="DS51" s="116" t="s">
        <v>308</v>
      </c>
      <c r="DT51" s="116">
        <v>476190476.19047618</v>
      </c>
      <c r="DU51" s="116">
        <v>476190476.19047618</v>
      </c>
      <c r="DV51" s="116" t="s">
        <v>308</v>
      </c>
      <c r="DW51" s="116">
        <v>476190476.19047618</v>
      </c>
      <c r="DX51" s="116">
        <v>476190476.19047618</v>
      </c>
      <c r="DY51" s="116" t="s">
        <v>308</v>
      </c>
      <c r="DZ51" s="116">
        <v>476190476.19047618</v>
      </c>
      <c r="EA51" s="116">
        <v>476190476.19047618</v>
      </c>
      <c r="EB51" s="116" t="s">
        <v>308</v>
      </c>
      <c r="EC51" s="117">
        <v>0</v>
      </c>
      <c r="ED51" s="110" t="s">
        <v>452</v>
      </c>
      <c r="EE51" s="121" t="s">
        <v>453</v>
      </c>
      <c r="EF51" s="111" t="s">
        <v>454</v>
      </c>
      <c r="EG51" s="111" t="s">
        <v>554</v>
      </c>
      <c r="EH51" s="111" t="s">
        <v>455</v>
      </c>
      <c r="EI51" s="111" t="s">
        <v>456</v>
      </c>
      <c r="EJ51" s="154" t="s">
        <v>458</v>
      </c>
      <c r="EK51" s="154" t="s">
        <v>555</v>
      </c>
      <c r="EL51" s="154" t="s">
        <v>459</v>
      </c>
      <c r="EM51" s="154" t="s">
        <v>460</v>
      </c>
      <c r="EN51" s="154" t="s">
        <v>483</v>
      </c>
      <c r="EO51" s="113" t="s">
        <v>461</v>
      </c>
    </row>
    <row r="52" spans="2:145" s="87" customFormat="1" ht="99.75" customHeight="1">
      <c r="B52" s="842"/>
      <c r="C52" s="904"/>
      <c r="D52" s="842"/>
      <c r="E52" s="872"/>
      <c r="F52" s="806"/>
      <c r="G52" s="867"/>
      <c r="H52" s="867"/>
      <c r="I52" s="865"/>
      <c r="J52" s="865"/>
      <c r="K52" s="865"/>
      <c r="L52" s="865"/>
      <c r="M52" s="867"/>
      <c r="N52" s="867"/>
      <c r="O52" s="865"/>
      <c r="P52" s="857"/>
      <c r="Q52" s="857"/>
      <c r="R52" s="857"/>
      <c r="S52" s="857"/>
      <c r="T52" s="857"/>
      <c r="U52" s="857"/>
      <c r="V52" s="857"/>
      <c r="W52" s="857"/>
      <c r="X52" s="857"/>
      <c r="Y52" s="857"/>
      <c r="Z52" s="857"/>
      <c r="AA52" s="857"/>
      <c r="AB52" s="857"/>
      <c r="AC52" s="857"/>
      <c r="AD52" s="857"/>
      <c r="AE52" s="857"/>
      <c r="AF52" s="857"/>
      <c r="AG52" s="857"/>
      <c r="AH52" s="857"/>
      <c r="AI52" s="857"/>
      <c r="AJ52" s="868"/>
      <c r="AK52" s="842"/>
      <c r="AL52" s="840"/>
      <c r="AM52" s="105" t="s">
        <v>193</v>
      </c>
      <c r="AN52" s="105" t="s">
        <v>194</v>
      </c>
      <c r="AO52" s="105" t="s">
        <v>18</v>
      </c>
      <c r="AP52" s="151" t="s">
        <v>220</v>
      </c>
      <c r="AQ52" s="151" t="s">
        <v>2</v>
      </c>
      <c r="AR52" s="101">
        <v>800</v>
      </c>
      <c r="AS52" s="105">
        <v>2018</v>
      </c>
      <c r="AT52" s="109">
        <v>43466</v>
      </c>
      <c r="AU52" s="109">
        <v>50770</v>
      </c>
      <c r="AV52" s="151">
        <v>0</v>
      </c>
      <c r="AW52" s="105">
        <v>40</v>
      </c>
      <c r="AX52" s="105">
        <v>40</v>
      </c>
      <c r="AY52" s="105">
        <v>40</v>
      </c>
      <c r="AZ52" s="105">
        <v>40</v>
      </c>
      <c r="BA52" s="105">
        <v>40</v>
      </c>
      <c r="BB52" s="105">
        <v>40</v>
      </c>
      <c r="BC52" s="105">
        <v>40</v>
      </c>
      <c r="BD52" s="105">
        <v>40</v>
      </c>
      <c r="BE52" s="105">
        <v>40</v>
      </c>
      <c r="BF52" s="105">
        <v>40</v>
      </c>
      <c r="BG52" s="105">
        <v>40</v>
      </c>
      <c r="BH52" s="105">
        <v>40</v>
      </c>
      <c r="BI52" s="105">
        <v>40</v>
      </c>
      <c r="BJ52" s="105">
        <v>40</v>
      </c>
      <c r="BK52" s="105">
        <v>40</v>
      </c>
      <c r="BL52" s="105">
        <v>40</v>
      </c>
      <c r="BM52" s="105">
        <v>40</v>
      </c>
      <c r="BN52" s="105">
        <v>40</v>
      </c>
      <c r="BO52" s="105">
        <v>40</v>
      </c>
      <c r="BP52" s="105">
        <v>40</v>
      </c>
      <c r="BQ52" s="106">
        <v>800</v>
      </c>
      <c r="BR52" s="115">
        <v>119047619.04761904</v>
      </c>
      <c r="BS52" s="116">
        <v>119047619.04761904</v>
      </c>
      <c r="BT52" s="116" t="s">
        <v>308</v>
      </c>
      <c r="BU52" s="116">
        <v>119047619.04761904</v>
      </c>
      <c r="BV52" s="116">
        <v>119047619.04761904</v>
      </c>
      <c r="BW52" s="116" t="s">
        <v>308</v>
      </c>
      <c r="BX52" s="116">
        <v>119047619.04761904</v>
      </c>
      <c r="BY52" s="116">
        <v>119047619.04761904</v>
      </c>
      <c r="BZ52" s="116" t="s">
        <v>308</v>
      </c>
      <c r="CA52" s="116">
        <v>119047619.04761904</v>
      </c>
      <c r="CB52" s="116">
        <v>119047619.04761904</v>
      </c>
      <c r="CC52" s="116" t="s">
        <v>308</v>
      </c>
      <c r="CD52" s="116">
        <v>119047619.04761904</v>
      </c>
      <c r="CE52" s="116">
        <v>119047619.04761904</v>
      </c>
      <c r="CF52" s="116" t="s">
        <v>308</v>
      </c>
      <c r="CG52" s="116">
        <v>119047619.04761904</v>
      </c>
      <c r="CH52" s="116">
        <v>119047619.04761904</v>
      </c>
      <c r="CI52" s="116" t="s">
        <v>308</v>
      </c>
      <c r="CJ52" s="116">
        <v>119047619.04761904</v>
      </c>
      <c r="CK52" s="116">
        <v>119047619.04761904</v>
      </c>
      <c r="CL52" s="116" t="s">
        <v>308</v>
      </c>
      <c r="CM52" s="116">
        <v>119047619.04761904</v>
      </c>
      <c r="CN52" s="116">
        <v>119047619.04761904</v>
      </c>
      <c r="CO52" s="116" t="s">
        <v>308</v>
      </c>
      <c r="CP52" s="116">
        <v>119047619.04761904</v>
      </c>
      <c r="CQ52" s="116">
        <v>119047619.04761904</v>
      </c>
      <c r="CR52" s="116" t="s">
        <v>308</v>
      </c>
      <c r="CS52" s="116">
        <v>119047619.04761904</v>
      </c>
      <c r="CT52" s="116">
        <v>119047619.04761904</v>
      </c>
      <c r="CU52" s="116" t="s">
        <v>308</v>
      </c>
      <c r="CV52" s="116">
        <v>119047619.04761904</v>
      </c>
      <c r="CW52" s="116">
        <v>119047619.04761904</v>
      </c>
      <c r="CX52" s="116" t="s">
        <v>308</v>
      </c>
      <c r="CY52" s="116">
        <v>119047619.04761904</v>
      </c>
      <c r="CZ52" s="116">
        <v>119047619.04761904</v>
      </c>
      <c r="DA52" s="116" t="s">
        <v>308</v>
      </c>
      <c r="DB52" s="116">
        <v>119047619.04761904</v>
      </c>
      <c r="DC52" s="116">
        <v>119047619.04761904</v>
      </c>
      <c r="DD52" s="116" t="s">
        <v>308</v>
      </c>
      <c r="DE52" s="116">
        <v>119047619.04761904</v>
      </c>
      <c r="DF52" s="116">
        <v>119047619.04761904</v>
      </c>
      <c r="DG52" s="116" t="s">
        <v>308</v>
      </c>
      <c r="DH52" s="116">
        <v>119047619.04761904</v>
      </c>
      <c r="DI52" s="116">
        <v>119047619.04761904</v>
      </c>
      <c r="DJ52" s="116" t="s">
        <v>308</v>
      </c>
      <c r="DK52" s="116">
        <v>119047619.04761904</v>
      </c>
      <c r="DL52" s="116">
        <v>119047619.04761904</v>
      </c>
      <c r="DM52" s="116" t="s">
        <v>308</v>
      </c>
      <c r="DN52" s="116">
        <v>119047619.04761904</v>
      </c>
      <c r="DO52" s="116">
        <v>119047619.04761904</v>
      </c>
      <c r="DP52" s="116" t="s">
        <v>308</v>
      </c>
      <c r="DQ52" s="116">
        <v>119047619.04761904</v>
      </c>
      <c r="DR52" s="116">
        <v>119047619.04761904</v>
      </c>
      <c r="DS52" s="116" t="s">
        <v>308</v>
      </c>
      <c r="DT52" s="116">
        <v>119047619.04761904</v>
      </c>
      <c r="DU52" s="116">
        <v>119047619.04761904</v>
      </c>
      <c r="DV52" s="116" t="s">
        <v>308</v>
      </c>
      <c r="DW52" s="116">
        <v>119047619.04761904</v>
      </c>
      <c r="DX52" s="116">
        <v>119047619.04761904</v>
      </c>
      <c r="DY52" s="116" t="s">
        <v>308</v>
      </c>
      <c r="DZ52" s="116">
        <v>119047619.04761904</v>
      </c>
      <c r="EA52" s="116">
        <v>119047619.04761904</v>
      </c>
      <c r="EB52" s="116" t="s">
        <v>308</v>
      </c>
      <c r="EC52" s="117">
        <v>0</v>
      </c>
      <c r="ED52" s="110" t="s">
        <v>452</v>
      </c>
      <c r="EE52" s="121" t="s">
        <v>453</v>
      </c>
      <c r="EF52" s="111" t="s">
        <v>454</v>
      </c>
      <c r="EG52" s="111" t="s">
        <v>554</v>
      </c>
      <c r="EH52" s="111" t="s">
        <v>455</v>
      </c>
      <c r="EI52" s="111" t="s">
        <v>456</v>
      </c>
      <c r="EJ52" s="154" t="s">
        <v>458</v>
      </c>
      <c r="EK52" s="154" t="s">
        <v>555</v>
      </c>
      <c r="EL52" s="154" t="s">
        <v>459</v>
      </c>
      <c r="EM52" s="154" t="s">
        <v>460</v>
      </c>
      <c r="EN52" s="154" t="s">
        <v>483</v>
      </c>
      <c r="EO52" s="113" t="s">
        <v>461</v>
      </c>
    </row>
    <row r="53" spans="2:145" s="87" customFormat="1" ht="60" customHeight="1">
      <c r="B53" s="842"/>
      <c r="C53" s="904"/>
      <c r="D53" s="845" t="s">
        <v>704</v>
      </c>
      <c r="E53" s="862">
        <v>0.1111</v>
      </c>
      <c r="F53" s="806" t="s">
        <v>132</v>
      </c>
      <c r="G53" s="806" t="s">
        <v>268</v>
      </c>
      <c r="H53" s="808" t="s">
        <v>18</v>
      </c>
      <c r="I53" s="808" t="s">
        <v>33</v>
      </c>
      <c r="J53" s="858" t="s">
        <v>2</v>
      </c>
      <c r="K53" s="858">
        <v>60246338</v>
      </c>
      <c r="L53" s="858">
        <v>2017</v>
      </c>
      <c r="M53" s="884">
        <v>43466</v>
      </c>
      <c r="N53" s="884">
        <v>50770</v>
      </c>
      <c r="O53" s="858">
        <v>0</v>
      </c>
      <c r="P53" s="858">
        <f>($K$53-$AJ$53)/20</f>
        <v>2108621.7999999998</v>
      </c>
      <c r="Q53" s="858">
        <f t="shared" ref="Q53:AI53" si="4">($K$53-$AJ$53)/20</f>
        <v>2108621.7999999998</v>
      </c>
      <c r="R53" s="858">
        <f t="shared" si="4"/>
        <v>2108621.7999999998</v>
      </c>
      <c r="S53" s="858">
        <f t="shared" si="4"/>
        <v>2108621.7999999998</v>
      </c>
      <c r="T53" s="858">
        <f t="shared" si="4"/>
        <v>2108621.7999999998</v>
      </c>
      <c r="U53" s="858">
        <f t="shared" si="4"/>
        <v>2108621.7999999998</v>
      </c>
      <c r="V53" s="858">
        <f t="shared" si="4"/>
        <v>2108621.7999999998</v>
      </c>
      <c r="W53" s="858">
        <f t="shared" si="4"/>
        <v>2108621.7999999998</v>
      </c>
      <c r="X53" s="858">
        <f t="shared" si="4"/>
        <v>2108621.7999999998</v>
      </c>
      <c r="Y53" s="858">
        <f t="shared" si="4"/>
        <v>2108621.7999999998</v>
      </c>
      <c r="Z53" s="858">
        <f t="shared" si="4"/>
        <v>2108621.7999999998</v>
      </c>
      <c r="AA53" s="858">
        <f t="shared" si="4"/>
        <v>2108621.7999999998</v>
      </c>
      <c r="AB53" s="858">
        <f t="shared" si="4"/>
        <v>2108621.7999999998</v>
      </c>
      <c r="AC53" s="858">
        <f t="shared" si="4"/>
        <v>2108621.7999999998</v>
      </c>
      <c r="AD53" s="858">
        <f t="shared" si="4"/>
        <v>2108621.7999999998</v>
      </c>
      <c r="AE53" s="858">
        <f t="shared" si="4"/>
        <v>2108621.7999999998</v>
      </c>
      <c r="AF53" s="858">
        <f t="shared" si="4"/>
        <v>2108621.7999999998</v>
      </c>
      <c r="AG53" s="858">
        <f t="shared" si="4"/>
        <v>2108621.7999999998</v>
      </c>
      <c r="AH53" s="858">
        <f t="shared" si="4"/>
        <v>2108621.7999999998</v>
      </c>
      <c r="AI53" s="858">
        <f t="shared" si="4"/>
        <v>2108621.7999999998</v>
      </c>
      <c r="AJ53" s="894">
        <v>18073902</v>
      </c>
      <c r="AK53" s="845" t="s">
        <v>711</v>
      </c>
      <c r="AL53" s="841">
        <f>+E53/9</f>
        <v>1.2344444444444444E-2</v>
      </c>
      <c r="AM53" s="105" t="s">
        <v>133</v>
      </c>
      <c r="AN53" s="105" t="s">
        <v>253</v>
      </c>
      <c r="AO53" s="155" t="s">
        <v>21</v>
      </c>
      <c r="AP53" s="151" t="s">
        <v>220</v>
      </c>
      <c r="AQ53" s="151" t="s">
        <v>2</v>
      </c>
      <c r="AR53" s="101" t="s">
        <v>671</v>
      </c>
      <c r="AS53" s="105" t="s">
        <v>674</v>
      </c>
      <c r="AT53" s="109">
        <v>43466</v>
      </c>
      <c r="AU53" s="109">
        <v>50770</v>
      </c>
      <c r="AV53" s="151">
        <v>0</v>
      </c>
      <c r="AW53" s="105" t="s">
        <v>674</v>
      </c>
      <c r="AX53" s="105" t="s">
        <v>674</v>
      </c>
      <c r="AY53" s="105" t="s">
        <v>674</v>
      </c>
      <c r="AZ53" s="105" t="s">
        <v>674</v>
      </c>
      <c r="BA53" s="105" t="s">
        <v>674</v>
      </c>
      <c r="BB53" s="105" t="s">
        <v>674</v>
      </c>
      <c r="BC53" s="105" t="s">
        <v>674</v>
      </c>
      <c r="BD53" s="105" t="s">
        <v>674</v>
      </c>
      <c r="BE53" s="105" t="s">
        <v>674</v>
      </c>
      <c r="BF53" s="105" t="s">
        <v>674</v>
      </c>
      <c r="BG53" s="105" t="s">
        <v>674</v>
      </c>
      <c r="BH53" s="105" t="s">
        <v>674</v>
      </c>
      <c r="BI53" s="105" t="s">
        <v>674</v>
      </c>
      <c r="BJ53" s="105" t="s">
        <v>674</v>
      </c>
      <c r="BK53" s="105" t="s">
        <v>674</v>
      </c>
      <c r="BL53" s="105" t="s">
        <v>674</v>
      </c>
      <c r="BM53" s="105" t="s">
        <v>674</v>
      </c>
      <c r="BN53" s="105" t="s">
        <v>674</v>
      </c>
      <c r="BO53" s="105" t="s">
        <v>674</v>
      </c>
      <c r="BP53" s="105" t="s">
        <v>674</v>
      </c>
      <c r="BQ53" s="106" t="s">
        <v>673</v>
      </c>
      <c r="BR53" s="851">
        <v>11904761904.761906</v>
      </c>
      <c r="BS53" s="811">
        <v>11904761904.761906</v>
      </c>
      <c r="BT53" s="811" t="s">
        <v>308</v>
      </c>
      <c r="BU53" s="811">
        <v>11904761904.761906</v>
      </c>
      <c r="BV53" s="811">
        <v>11904761904.761906</v>
      </c>
      <c r="BW53" s="811" t="s">
        <v>308</v>
      </c>
      <c r="BX53" s="811">
        <v>11904761904.761906</v>
      </c>
      <c r="BY53" s="811">
        <v>11904761904.761906</v>
      </c>
      <c r="BZ53" s="811" t="s">
        <v>308</v>
      </c>
      <c r="CA53" s="811">
        <v>11904761904.761906</v>
      </c>
      <c r="CB53" s="811">
        <v>11904761904.761906</v>
      </c>
      <c r="CC53" s="811" t="s">
        <v>308</v>
      </c>
      <c r="CD53" s="811">
        <v>11904761904.761906</v>
      </c>
      <c r="CE53" s="811">
        <v>11904761904.761906</v>
      </c>
      <c r="CF53" s="811" t="s">
        <v>308</v>
      </c>
      <c r="CG53" s="811">
        <v>11904761904.761906</v>
      </c>
      <c r="CH53" s="811">
        <v>11904761904.761906</v>
      </c>
      <c r="CI53" s="811" t="s">
        <v>308</v>
      </c>
      <c r="CJ53" s="811">
        <v>11904761904.761906</v>
      </c>
      <c r="CK53" s="811">
        <v>11904761904.761906</v>
      </c>
      <c r="CL53" s="811" t="s">
        <v>308</v>
      </c>
      <c r="CM53" s="811">
        <v>11904761904.761906</v>
      </c>
      <c r="CN53" s="811">
        <v>11904761904.761906</v>
      </c>
      <c r="CO53" s="811" t="s">
        <v>308</v>
      </c>
      <c r="CP53" s="811">
        <v>11904761904.761906</v>
      </c>
      <c r="CQ53" s="811">
        <v>11904761904.761906</v>
      </c>
      <c r="CR53" s="811" t="s">
        <v>308</v>
      </c>
      <c r="CS53" s="811">
        <v>11904761904.761906</v>
      </c>
      <c r="CT53" s="811">
        <v>11904761904.761906</v>
      </c>
      <c r="CU53" s="811" t="s">
        <v>308</v>
      </c>
      <c r="CV53" s="811">
        <v>11904761904.761906</v>
      </c>
      <c r="CW53" s="811">
        <v>11904761904.761906</v>
      </c>
      <c r="CX53" s="811" t="s">
        <v>308</v>
      </c>
      <c r="CY53" s="811">
        <v>11904761904.761906</v>
      </c>
      <c r="CZ53" s="811">
        <v>11904761904.761906</v>
      </c>
      <c r="DA53" s="811" t="s">
        <v>308</v>
      </c>
      <c r="DB53" s="811">
        <v>11904761904.761906</v>
      </c>
      <c r="DC53" s="811">
        <v>11904761904.761906</v>
      </c>
      <c r="DD53" s="811" t="s">
        <v>308</v>
      </c>
      <c r="DE53" s="811">
        <v>11904761904.761906</v>
      </c>
      <c r="DF53" s="811">
        <v>11904761904.761906</v>
      </c>
      <c r="DG53" s="811" t="s">
        <v>308</v>
      </c>
      <c r="DH53" s="811">
        <v>11904761904.761906</v>
      </c>
      <c r="DI53" s="811">
        <v>11904761904.761906</v>
      </c>
      <c r="DJ53" s="811" t="s">
        <v>308</v>
      </c>
      <c r="DK53" s="811">
        <v>11904761904.761906</v>
      </c>
      <c r="DL53" s="811">
        <v>11904761904.761906</v>
      </c>
      <c r="DM53" s="811" t="s">
        <v>308</v>
      </c>
      <c r="DN53" s="811">
        <v>11904761904.761906</v>
      </c>
      <c r="DO53" s="811">
        <v>11904761904.761906</v>
      </c>
      <c r="DP53" s="811" t="s">
        <v>308</v>
      </c>
      <c r="DQ53" s="811">
        <v>11904761904.761906</v>
      </c>
      <c r="DR53" s="811">
        <v>11904761904.761906</v>
      </c>
      <c r="DS53" s="811" t="s">
        <v>308</v>
      </c>
      <c r="DT53" s="811">
        <v>11904761904.761906</v>
      </c>
      <c r="DU53" s="811">
        <v>11904761904.761906</v>
      </c>
      <c r="DV53" s="811" t="s">
        <v>308</v>
      </c>
      <c r="DW53" s="811">
        <v>11904761904.761906</v>
      </c>
      <c r="DX53" s="811">
        <v>11904761904.761906</v>
      </c>
      <c r="DY53" s="811" t="s">
        <v>308</v>
      </c>
      <c r="DZ53" s="811">
        <v>11904761904.761906</v>
      </c>
      <c r="EA53" s="811">
        <v>11904761904.761906</v>
      </c>
      <c r="EB53" s="811" t="s">
        <v>308</v>
      </c>
      <c r="EC53" s="936">
        <f>+BR53+BU53+BX53+CA53+CD53+CG53+CJ53+CM53+CP53+CS53+CV53+CY53+DB53+DE53+DH53+DK53+DN53+DQ53+DT53+DW53+DZ53</f>
        <v>249999999999.99997</v>
      </c>
      <c r="ED53" s="110" t="s">
        <v>50</v>
      </c>
      <c r="EE53" s="112" t="s">
        <v>149</v>
      </c>
      <c r="EF53" s="112" t="s">
        <v>164</v>
      </c>
      <c r="EG53" s="112" t="s">
        <v>165</v>
      </c>
      <c r="EH53" s="112" t="s">
        <v>166</v>
      </c>
      <c r="EI53" s="112" t="s">
        <v>167</v>
      </c>
      <c r="EJ53" s="112" t="s">
        <v>488</v>
      </c>
      <c r="EK53" s="112" t="s">
        <v>489</v>
      </c>
      <c r="EL53" s="112" t="s">
        <v>490</v>
      </c>
      <c r="EM53" s="112" t="s">
        <v>556</v>
      </c>
      <c r="EN53" s="112" t="s">
        <v>491</v>
      </c>
      <c r="EO53" s="118" t="s">
        <v>492</v>
      </c>
    </row>
    <row r="54" spans="2:145" s="87" customFormat="1" ht="71.25">
      <c r="B54" s="842"/>
      <c r="C54" s="904"/>
      <c r="D54" s="845"/>
      <c r="E54" s="862"/>
      <c r="F54" s="806"/>
      <c r="G54" s="806"/>
      <c r="H54" s="808"/>
      <c r="I54" s="808"/>
      <c r="J54" s="858"/>
      <c r="K54" s="858"/>
      <c r="L54" s="858"/>
      <c r="M54" s="808"/>
      <c r="N54" s="808"/>
      <c r="O54" s="858"/>
      <c r="P54" s="858"/>
      <c r="Q54" s="858"/>
      <c r="R54" s="858"/>
      <c r="S54" s="858"/>
      <c r="T54" s="858"/>
      <c r="U54" s="858"/>
      <c r="V54" s="858"/>
      <c r="W54" s="858"/>
      <c r="X54" s="858"/>
      <c r="Y54" s="858"/>
      <c r="Z54" s="858"/>
      <c r="AA54" s="858"/>
      <c r="AB54" s="858"/>
      <c r="AC54" s="858"/>
      <c r="AD54" s="858"/>
      <c r="AE54" s="858"/>
      <c r="AF54" s="858"/>
      <c r="AG54" s="858"/>
      <c r="AH54" s="858"/>
      <c r="AI54" s="858"/>
      <c r="AJ54" s="894"/>
      <c r="AK54" s="845"/>
      <c r="AL54" s="841"/>
      <c r="AM54" s="105" t="s">
        <v>307</v>
      </c>
      <c r="AN54" s="122" t="s">
        <v>310</v>
      </c>
      <c r="AO54" s="155" t="s">
        <v>21</v>
      </c>
      <c r="AP54" s="151" t="s">
        <v>39</v>
      </c>
      <c r="AQ54" s="151" t="s">
        <v>2</v>
      </c>
      <c r="AR54" s="101">
        <v>100</v>
      </c>
      <c r="AS54" s="156">
        <v>2017</v>
      </c>
      <c r="AT54" s="157">
        <v>43466</v>
      </c>
      <c r="AU54" s="109">
        <v>50770</v>
      </c>
      <c r="AV54" s="151">
        <v>0</v>
      </c>
      <c r="AW54" s="105">
        <v>5</v>
      </c>
      <c r="AX54" s="105">
        <v>5</v>
      </c>
      <c r="AY54" s="105">
        <v>5</v>
      </c>
      <c r="AZ54" s="105">
        <v>5</v>
      </c>
      <c r="BA54" s="105">
        <v>5</v>
      </c>
      <c r="BB54" s="105">
        <v>5</v>
      </c>
      <c r="BC54" s="105">
        <v>3.75</v>
      </c>
      <c r="BD54" s="105">
        <v>3.75</v>
      </c>
      <c r="BE54" s="105">
        <v>3.75</v>
      </c>
      <c r="BF54" s="105">
        <v>3.75</v>
      </c>
      <c r="BG54" s="105">
        <v>3.75</v>
      </c>
      <c r="BH54" s="105">
        <v>3.75</v>
      </c>
      <c r="BI54" s="105">
        <v>3.75</v>
      </c>
      <c r="BJ54" s="105">
        <v>3.75</v>
      </c>
      <c r="BK54" s="105">
        <v>6.66</v>
      </c>
      <c r="BL54" s="105">
        <v>6.66</v>
      </c>
      <c r="BM54" s="105">
        <v>6.66</v>
      </c>
      <c r="BN54" s="105">
        <v>6.66</v>
      </c>
      <c r="BO54" s="105">
        <v>6.66</v>
      </c>
      <c r="BP54" s="105">
        <v>6.66</v>
      </c>
      <c r="BQ54" s="158">
        <v>100</v>
      </c>
      <c r="BR54" s="851"/>
      <c r="BS54" s="811"/>
      <c r="BT54" s="811"/>
      <c r="BU54" s="811"/>
      <c r="BV54" s="811"/>
      <c r="BW54" s="811"/>
      <c r="BX54" s="811"/>
      <c r="BY54" s="811"/>
      <c r="BZ54" s="811"/>
      <c r="CA54" s="811"/>
      <c r="CB54" s="811"/>
      <c r="CC54" s="811"/>
      <c r="CD54" s="811"/>
      <c r="CE54" s="811"/>
      <c r="CF54" s="811"/>
      <c r="CG54" s="811"/>
      <c r="CH54" s="811"/>
      <c r="CI54" s="811"/>
      <c r="CJ54" s="811"/>
      <c r="CK54" s="811"/>
      <c r="CL54" s="811"/>
      <c r="CM54" s="811"/>
      <c r="CN54" s="811"/>
      <c r="CO54" s="811"/>
      <c r="CP54" s="811"/>
      <c r="CQ54" s="811"/>
      <c r="CR54" s="811"/>
      <c r="CS54" s="811"/>
      <c r="CT54" s="811"/>
      <c r="CU54" s="811"/>
      <c r="CV54" s="811"/>
      <c r="CW54" s="811"/>
      <c r="CX54" s="811"/>
      <c r="CY54" s="811"/>
      <c r="CZ54" s="811"/>
      <c r="DA54" s="811"/>
      <c r="DB54" s="811"/>
      <c r="DC54" s="811"/>
      <c r="DD54" s="811"/>
      <c r="DE54" s="811"/>
      <c r="DF54" s="811"/>
      <c r="DG54" s="811"/>
      <c r="DH54" s="811"/>
      <c r="DI54" s="811"/>
      <c r="DJ54" s="811"/>
      <c r="DK54" s="811"/>
      <c r="DL54" s="811"/>
      <c r="DM54" s="811"/>
      <c r="DN54" s="811"/>
      <c r="DO54" s="811"/>
      <c r="DP54" s="811"/>
      <c r="DQ54" s="811"/>
      <c r="DR54" s="811"/>
      <c r="DS54" s="811"/>
      <c r="DT54" s="811"/>
      <c r="DU54" s="811"/>
      <c r="DV54" s="811"/>
      <c r="DW54" s="811"/>
      <c r="DX54" s="811"/>
      <c r="DY54" s="811"/>
      <c r="DZ54" s="811"/>
      <c r="EA54" s="811"/>
      <c r="EB54" s="811"/>
      <c r="EC54" s="936"/>
      <c r="ED54" s="110" t="s">
        <v>50</v>
      </c>
      <c r="EE54" s="112" t="s">
        <v>149</v>
      </c>
      <c r="EF54" s="112" t="s">
        <v>164</v>
      </c>
      <c r="EG54" s="112" t="s">
        <v>165</v>
      </c>
      <c r="EH54" s="112" t="s">
        <v>166</v>
      </c>
      <c r="EI54" s="112" t="s">
        <v>167</v>
      </c>
      <c r="EJ54" s="112" t="s">
        <v>488</v>
      </c>
      <c r="EK54" s="112" t="s">
        <v>489</v>
      </c>
      <c r="EL54" s="112" t="s">
        <v>490</v>
      </c>
      <c r="EM54" s="112" t="s">
        <v>556</v>
      </c>
      <c r="EN54" s="112" t="s">
        <v>491</v>
      </c>
      <c r="EO54" s="118" t="s">
        <v>492</v>
      </c>
    </row>
    <row r="55" spans="2:145" s="87" customFormat="1" ht="114.75" customHeight="1">
      <c r="B55" s="842"/>
      <c r="C55" s="904"/>
      <c r="D55" s="845"/>
      <c r="E55" s="862"/>
      <c r="F55" s="806"/>
      <c r="G55" s="806"/>
      <c r="H55" s="808"/>
      <c r="I55" s="808"/>
      <c r="J55" s="858"/>
      <c r="K55" s="858"/>
      <c r="L55" s="858"/>
      <c r="M55" s="808"/>
      <c r="N55" s="808"/>
      <c r="O55" s="858"/>
      <c r="P55" s="858"/>
      <c r="Q55" s="858"/>
      <c r="R55" s="858"/>
      <c r="S55" s="858"/>
      <c r="T55" s="858"/>
      <c r="U55" s="858"/>
      <c r="V55" s="858"/>
      <c r="W55" s="858"/>
      <c r="X55" s="858"/>
      <c r="Y55" s="858"/>
      <c r="Z55" s="858"/>
      <c r="AA55" s="858"/>
      <c r="AB55" s="858"/>
      <c r="AC55" s="858"/>
      <c r="AD55" s="858"/>
      <c r="AE55" s="858"/>
      <c r="AF55" s="858"/>
      <c r="AG55" s="858"/>
      <c r="AH55" s="858"/>
      <c r="AI55" s="858"/>
      <c r="AJ55" s="894"/>
      <c r="AK55" s="842" t="s">
        <v>712</v>
      </c>
      <c r="AL55" s="841">
        <v>1.23E-2</v>
      </c>
      <c r="AM55" s="105" t="s">
        <v>254</v>
      </c>
      <c r="AN55" s="105" t="s">
        <v>195</v>
      </c>
      <c r="AO55" s="155" t="s">
        <v>21</v>
      </c>
      <c r="AP55" s="151" t="s">
        <v>33</v>
      </c>
      <c r="AQ55" s="151" t="s">
        <v>2</v>
      </c>
      <c r="AR55" s="101" t="s">
        <v>671</v>
      </c>
      <c r="AS55" s="105" t="s">
        <v>674</v>
      </c>
      <c r="AT55" s="109">
        <v>43466</v>
      </c>
      <c r="AU55" s="109">
        <v>50770</v>
      </c>
      <c r="AV55" s="151">
        <v>0</v>
      </c>
      <c r="AW55" s="105" t="s">
        <v>674</v>
      </c>
      <c r="AX55" s="105" t="s">
        <v>674</v>
      </c>
      <c r="AY55" s="105" t="s">
        <v>674</v>
      </c>
      <c r="AZ55" s="105" t="s">
        <v>674</v>
      </c>
      <c r="BA55" s="105" t="s">
        <v>674</v>
      </c>
      <c r="BB55" s="105" t="s">
        <v>674</v>
      </c>
      <c r="BC55" s="105" t="s">
        <v>674</v>
      </c>
      <c r="BD55" s="105" t="s">
        <v>674</v>
      </c>
      <c r="BE55" s="105" t="s">
        <v>674</v>
      </c>
      <c r="BF55" s="105" t="s">
        <v>674</v>
      </c>
      <c r="BG55" s="105" t="s">
        <v>674</v>
      </c>
      <c r="BH55" s="105" t="s">
        <v>674</v>
      </c>
      <c r="BI55" s="105" t="s">
        <v>674</v>
      </c>
      <c r="BJ55" s="105" t="s">
        <v>674</v>
      </c>
      <c r="BK55" s="105" t="s">
        <v>674</v>
      </c>
      <c r="BL55" s="105" t="s">
        <v>674</v>
      </c>
      <c r="BM55" s="105" t="s">
        <v>674</v>
      </c>
      <c r="BN55" s="105" t="s">
        <v>674</v>
      </c>
      <c r="BO55" s="105" t="s">
        <v>674</v>
      </c>
      <c r="BP55" s="105" t="s">
        <v>674</v>
      </c>
      <c r="BQ55" s="106" t="s">
        <v>673</v>
      </c>
      <c r="BR55" s="851">
        <v>11904761904.761906</v>
      </c>
      <c r="BS55" s="811">
        <v>11904761904.761906</v>
      </c>
      <c r="BT55" s="811" t="s">
        <v>308</v>
      </c>
      <c r="BU55" s="811">
        <v>11904761904.761906</v>
      </c>
      <c r="BV55" s="811">
        <v>11904761904.761906</v>
      </c>
      <c r="BW55" s="811" t="s">
        <v>308</v>
      </c>
      <c r="BX55" s="811">
        <v>11904761904.761906</v>
      </c>
      <c r="BY55" s="811">
        <v>11904761904.761906</v>
      </c>
      <c r="BZ55" s="811" t="s">
        <v>308</v>
      </c>
      <c r="CA55" s="811">
        <v>11904761904.761906</v>
      </c>
      <c r="CB55" s="811">
        <v>11904761904.761906</v>
      </c>
      <c r="CC55" s="811" t="s">
        <v>308</v>
      </c>
      <c r="CD55" s="811">
        <v>11904761904.761906</v>
      </c>
      <c r="CE55" s="811">
        <v>11904761904.761906</v>
      </c>
      <c r="CF55" s="811" t="s">
        <v>308</v>
      </c>
      <c r="CG55" s="811">
        <v>11904761904.761906</v>
      </c>
      <c r="CH55" s="811">
        <v>11904761904.761906</v>
      </c>
      <c r="CI55" s="811" t="s">
        <v>308</v>
      </c>
      <c r="CJ55" s="811">
        <v>11904761904.761906</v>
      </c>
      <c r="CK55" s="811">
        <v>11904761904.761906</v>
      </c>
      <c r="CL55" s="811" t="s">
        <v>308</v>
      </c>
      <c r="CM55" s="811">
        <v>11904761904.761906</v>
      </c>
      <c r="CN55" s="811">
        <v>11904761904.761906</v>
      </c>
      <c r="CO55" s="811" t="s">
        <v>308</v>
      </c>
      <c r="CP55" s="811">
        <v>11904761904.761906</v>
      </c>
      <c r="CQ55" s="811">
        <v>11904761904.761906</v>
      </c>
      <c r="CR55" s="811" t="s">
        <v>308</v>
      </c>
      <c r="CS55" s="811">
        <v>11904761904.761906</v>
      </c>
      <c r="CT55" s="811">
        <v>11904761904.761906</v>
      </c>
      <c r="CU55" s="811" t="s">
        <v>308</v>
      </c>
      <c r="CV55" s="811">
        <v>11904761904.761906</v>
      </c>
      <c r="CW55" s="811">
        <v>11904761904.761906</v>
      </c>
      <c r="CX55" s="811" t="s">
        <v>308</v>
      </c>
      <c r="CY55" s="811">
        <v>11904761904.761906</v>
      </c>
      <c r="CZ55" s="811">
        <v>11904761904.761906</v>
      </c>
      <c r="DA55" s="811" t="s">
        <v>308</v>
      </c>
      <c r="DB55" s="811">
        <v>11904761904.761906</v>
      </c>
      <c r="DC55" s="811">
        <v>11904761904.761906</v>
      </c>
      <c r="DD55" s="811" t="s">
        <v>308</v>
      </c>
      <c r="DE55" s="811">
        <v>11904761904.761906</v>
      </c>
      <c r="DF55" s="811">
        <v>11904761904.761906</v>
      </c>
      <c r="DG55" s="811" t="s">
        <v>308</v>
      </c>
      <c r="DH55" s="811">
        <v>11904761904.761906</v>
      </c>
      <c r="DI55" s="811">
        <v>11904761904.761906</v>
      </c>
      <c r="DJ55" s="811" t="s">
        <v>308</v>
      </c>
      <c r="DK55" s="811">
        <v>11904761904.761906</v>
      </c>
      <c r="DL55" s="811">
        <v>11904761904.761906</v>
      </c>
      <c r="DM55" s="811" t="s">
        <v>308</v>
      </c>
      <c r="DN55" s="811">
        <v>11904761904.761906</v>
      </c>
      <c r="DO55" s="811">
        <v>11904761904.761906</v>
      </c>
      <c r="DP55" s="811" t="s">
        <v>308</v>
      </c>
      <c r="DQ55" s="811">
        <v>11904761904.761906</v>
      </c>
      <c r="DR55" s="811">
        <v>11904761904.761906</v>
      </c>
      <c r="DS55" s="811" t="s">
        <v>308</v>
      </c>
      <c r="DT55" s="811">
        <v>11904761904.761906</v>
      </c>
      <c r="DU55" s="811">
        <v>11904761904.761906</v>
      </c>
      <c r="DV55" s="811" t="s">
        <v>308</v>
      </c>
      <c r="DW55" s="811">
        <v>11904761904.761906</v>
      </c>
      <c r="DX55" s="811">
        <v>11904761904.761906</v>
      </c>
      <c r="DY55" s="811" t="s">
        <v>308</v>
      </c>
      <c r="DZ55" s="811">
        <v>11904761904.761906</v>
      </c>
      <c r="EA55" s="811">
        <v>11904761904.761906</v>
      </c>
      <c r="EB55" s="811" t="s">
        <v>308</v>
      </c>
      <c r="EC55" s="936">
        <f>+BR55+BU55+BX55+CA55+CD55+CG55+CJ55+CM55+CP55+CS55+CV55+CY55+DB55+DE55+DH55+DK55+DN55+DQ55+DT55+DW55+DZ55</f>
        <v>249999999999.99997</v>
      </c>
      <c r="ED55" s="110" t="s">
        <v>50</v>
      </c>
      <c r="EE55" s="112" t="s">
        <v>149</v>
      </c>
      <c r="EF55" s="112" t="s">
        <v>164</v>
      </c>
      <c r="EG55" s="112" t="s">
        <v>165</v>
      </c>
      <c r="EH55" s="112" t="s">
        <v>166</v>
      </c>
      <c r="EI55" s="112" t="s">
        <v>167</v>
      </c>
      <c r="EJ55" s="112" t="s">
        <v>23</v>
      </c>
      <c r="EK55" s="112" t="s">
        <v>162</v>
      </c>
      <c r="EL55" s="112" t="s">
        <v>150</v>
      </c>
      <c r="EM55" s="112" t="s">
        <v>151</v>
      </c>
      <c r="EN55" s="112">
        <v>3822510</v>
      </c>
      <c r="EO55" s="153" t="s">
        <v>148</v>
      </c>
    </row>
    <row r="56" spans="2:145" s="87" customFormat="1" ht="127.5" customHeight="1">
      <c r="B56" s="842"/>
      <c r="C56" s="904"/>
      <c r="D56" s="845"/>
      <c r="E56" s="862"/>
      <c r="F56" s="806"/>
      <c r="G56" s="806"/>
      <c r="H56" s="808"/>
      <c r="I56" s="808"/>
      <c r="J56" s="858"/>
      <c r="K56" s="858"/>
      <c r="L56" s="858"/>
      <c r="M56" s="808"/>
      <c r="N56" s="808"/>
      <c r="O56" s="858"/>
      <c r="P56" s="858"/>
      <c r="Q56" s="858"/>
      <c r="R56" s="858"/>
      <c r="S56" s="858"/>
      <c r="T56" s="858"/>
      <c r="U56" s="858"/>
      <c r="V56" s="858"/>
      <c r="W56" s="858"/>
      <c r="X56" s="858"/>
      <c r="Y56" s="858"/>
      <c r="Z56" s="858"/>
      <c r="AA56" s="858"/>
      <c r="AB56" s="858"/>
      <c r="AC56" s="858"/>
      <c r="AD56" s="858"/>
      <c r="AE56" s="858"/>
      <c r="AF56" s="858"/>
      <c r="AG56" s="858"/>
      <c r="AH56" s="858"/>
      <c r="AI56" s="858"/>
      <c r="AJ56" s="894"/>
      <c r="AK56" s="842"/>
      <c r="AL56" s="841"/>
      <c r="AM56" s="105" t="s">
        <v>223</v>
      </c>
      <c r="AN56" s="105" t="s">
        <v>196</v>
      </c>
      <c r="AO56" s="155" t="s">
        <v>21</v>
      </c>
      <c r="AP56" s="151" t="s">
        <v>33</v>
      </c>
      <c r="AQ56" s="151" t="s">
        <v>2</v>
      </c>
      <c r="AR56" s="101" t="s">
        <v>671</v>
      </c>
      <c r="AS56" s="105" t="s">
        <v>674</v>
      </c>
      <c r="AT56" s="109">
        <v>43466</v>
      </c>
      <c r="AU56" s="109">
        <v>50770</v>
      </c>
      <c r="AV56" s="151">
        <v>0</v>
      </c>
      <c r="AW56" s="105" t="s">
        <v>674</v>
      </c>
      <c r="AX56" s="105" t="s">
        <v>674</v>
      </c>
      <c r="AY56" s="105" t="s">
        <v>674</v>
      </c>
      <c r="AZ56" s="105" t="s">
        <v>674</v>
      </c>
      <c r="BA56" s="105" t="s">
        <v>674</v>
      </c>
      <c r="BB56" s="105" t="s">
        <v>674</v>
      </c>
      <c r="BC56" s="105" t="s">
        <v>674</v>
      </c>
      <c r="BD56" s="105" t="s">
        <v>674</v>
      </c>
      <c r="BE56" s="105" t="s">
        <v>674</v>
      </c>
      <c r="BF56" s="105" t="s">
        <v>674</v>
      </c>
      <c r="BG56" s="105" t="s">
        <v>674</v>
      </c>
      <c r="BH56" s="105" t="s">
        <v>674</v>
      </c>
      <c r="BI56" s="105" t="s">
        <v>674</v>
      </c>
      <c r="BJ56" s="105" t="s">
        <v>674</v>
      </c>
      <c r="BK56" s="105" t="s">
        <v>674</v>
      </c>
      <c r="BL56" s="105" t="s">
        <v>674</v>
      </c>
      <c r="BM56" s="105" t="s">
        <v>674</v>
      </c>
      <c r="BN56" s="105" t="s">
        <v>674</v>
      </c>
      <c r="BO56" s="105" t="s">
        <v>674</v>
      </c>
      <c r="BP56" s="105" t="s">
        <v>674</v>
      </c>
      <c r="BQ56" s="106" t="s">
        <v>673</v>
      </c>
      <c r="BR56" s="851"/>
      <c r="BS56" s="811"/>
      <c r="BT56" s="811"/>
      <c r="BU56" s="811"/>
      <c r="BV56" s="811"/>
      <c r="BW56" s="811"/>
      <c r="BX56" s="811"/>
      <c r="BY56" s="811"/>
      <c r="BZ56" s="811"/>
      <c r="CA56" s="811"/>
      <c r="CB56" s="811"/>
      <c r="CC56" s="811"/>
      <c r="CD56" s="811"/>
      <c r="CE56" s="811"/>
      <c r="CF56" s="811"/>
      <c r="CG56" s="811"/>
      <c r="CH56" s="811"/>
      <c r="CI56" s="811"/>
      <c r="CJ56" s="811"/>
      <c r="CK56" s="811"/>
      <c r="CL56" s="811"/>
      <c r="CM56" s="811"/>
      <c r="CN56" s="811"/>
      <c r="CO56" s="811"/>
      <c r="CP56" s="811"/>
      <c r="CQ56" s="811"/>
      <c r="CR56" s="811"/>
      <c r="CS56" s="811"/>
      <c r="CT56" s="811"/>
      <c r="CU56" s="811"/>
      <c r="CV56" s="811"/>
      <c r="CW56" s="811"/>
      <c r="CX56" s="811"/>
      <c r="CY56" s="811"/>
      <c r="CZ56" s="811"/>
      <c r="DA56" s="811"/>
      <c r="DB56" s="811"/>
      <c r="DC56" s="811"/>
      <c r="DD56" s="811"/>
      <c r="DE56" s="811"/>
      <c r="DF56" s="811"/>
      <c r="DG56" s="811"/>
      <c r="DH56" s="811"/>
      <c r="DI56" s="811"/>
      <c r="DJ56" s="811"/>
      <c r="DK56" s="811"/>
      <c r="DL56" s="811"/>
      <c r="DM56" s="811"/>
      <c r="DN56" s="811"/>
      <c r="DO56" s="811"/>
      <c r="DP56" s="811"/>
      <c r="DQ56" s="811"/>
      <c r="DR56" s="811"/>
      <c r="DS56" s="811"/>
      <c r="DT56" s="811"/>
      <c r="DU56" s="811"/>
      <c r="DV56" s="811"/>
      <c r="DW56" s="811"/>
      <c r="DX56" s="811"/>
      <c r="DY56" s="811"/>
      <c r="DZ56" s="811"/>
      <c r="EA56" s="811"/>
      <c r="EB56" s="811"/>
      <c r="EC56" s="936"/>
      <c r="ED56" s="110" t="s">
        <v>50</v>
      </c>
      <c r="EE56" s="112" t="s">
        <v>149</v>
      </c>
      <c r="EF56" s="112" t="s">
        <v>164</v>
      </c>
      <c r="EG56" s="112" t="s">
        <v>165</v>
      </c>
      <c r="EH56" s="112" t="s">
        <v>166</v>
      </c>
      <c r="EI56" s="112" t="s">
        <v>167</v>
      </c>
      <c r="EJ56" s="112" t="s">
        <v>23</v>
      </c>
      <c r="EK56" s="112" t="s">
        <v>162</v>
      </c>
      <c r="EL56" s="112" t="s">
        <v>150</v>
      </c>
      <c r="EM56" s="112" t="s">
        <v>151</v>
      </c>
      <c r="EN56" s="112">
        <v>3822510</v>
      </c>
      <c r="EO56" s="153" t="s">
        <v>148</v>
      </c>
    </row>
    <row r="57" spans="2:145" s="87" customFormat="1" ht="105" customHeight="1">
      <c r="B57" s="842"/>
      <c r="C57" s="904"/>
      <c r="D57" s="845"/>
      <c r="E57" s="862"/>
      <c r="F57" s="806"/>
      <c r="G57" s="806"/>
      <c r="H57" s="808"/>
      <c r="I57" s="808"/>
      <c r="J57" s="858"/>
      <c r="K57" s="858"/>
      <c r="L57" s="858"/>
      <c r="M57" s="808"/>
      <c r="N57" s="808"/>
      <c r="O57" s="858"/>
      <c r="P57" s="858"/>
      <c r="Q57" s="858"/>
      <c r="R57" s="858"/>
      <c r="S57" s="858"/>
      <c r="T57" s="858"/>
      <c r="U57" s="858"/>
      <c r="V57" s="858"/>
      <c r="W57" s="858"/>
      <c r="X57" s="858"/>
      <c r="Y57" s="858"/>
      <c r="Z57" s="858"/>
      <c r="AA57" s="858"/>
      <c r="AB57" s="858"/>
      <c r="AC57" s="858"/>
      <c r="AD57" s="858"/>
      <c r="AE57" s="858"/>
      <c r="AF57" s="858"/>
      <c r="AG57" s="858"/>
      <c r="AH57" s="858"/>
      <c r="AI57" s="858"/>
      <c r="AJ57" s="894"/>
      <c r="AK57" s="842"/>
      <c r="AL57" s="841"/>
      <c r="AM57" s="105" t="s">
        <v>134</v>
      </c>
      <c r="AN57" s="122" t="s">
        <v>311</v>
      </c>
      <c r="AO57" s="155" t="s">
        <v>21</v>
      </c>
      <c r="AP57" s="151" t="s">
        <v>39</v>
      </c>
      <c r="AQ57" s="151" t="s">
        <v>2</v>
      </c>
      <c r="AR57" s="101" t="s">
        <v>671</v>
      </c>
      <c r="AS57" s="105" t="s">
        <v>674</v>
      </c>
      <c r="AT57" s="109">
        <v>43466</v>
      </c>
      <c r="AU57" s="109">
        <v>50770</v>
      </c>
      <c r="AV57" s="151">
        <v>0</v>
      </c>
      <c r="AW57" s="105" t="s">
        <v>674</v>
      </c>
      <c r="AX57" s="105" t="s">
        <v>674</v>
      </c>
      <c r="AY57" s="105" t="s">
        <v>674</v>
      </c>
      <c r="AZ57" s="105" t="s">
        <v>674</v>
      </c>
      <c r="BA57" s="105" t="s">
        <v>674</v>
      </c>
      <c r="BB57" s="105" t="s">
        <v>674</v>
      </c>
      <c r="BC57" s="105" t="s">
        <v>674</v>
      </c>
      <c r="BD57" s="105" t="s">
        <v>674</v>
      </c>
      <c r="BE57" s="105" t="s">
        <v>674</v>
      </c>
      <c r="BF57" s="105" t="s">
        <v>674</v>
      </c>
      <c r="BG57" s="105" t="s">
        <v>674</v>
      </c>
      <c r="BH57" s="105" t="s">
        <v>674</v>
      </c>
      <c r="BI57" s="105" t="s">
        <v>674</v>
      </c>
      <c r="BJ57" s="105" t="s">
        <v>674</v>
      </c>
      <c r="BK57" s="105" t="s">
        <v>674</v>
      </c>
      <c r="BL57" s="105" t="s">
        <v>674</v>
      </c>
      <c r="BM57" s="105" t="s">
        <v>674</v>
      </c>
      <c r="BN57" s="105" t="s">
        <v>674</v>
      </c>
      <c r="BO57" s="105" t="s">
        <v>674</v>
      </c>
      <c r="BP57" s="105" t="s">
        <v>674</v>
      </c>
      <c r="BQ57" s="106" t="s">
        <v>673</v>
      </c>
      <c r="BR57" s="851"/>
      <c r="BS57" s="811"/>
      <c r="BT57" s="811"/>
      <c r="BU57" s="811"/>
      <c r="BV57" s="811"/>
      <c r="BW57" s="811"/>
      <c r="BX57" s="811"/>
      <c r="BY57" s="811"/>
      <c r="BZ57" s="811"/>
      <c r="CA57" s="811"/>
      <c r="CB57" s="811"/>
      <c r="CC57" s="811"/>
      <c r="CD57" s="811"/>
      <c r="CE57" s="811"/>
      <c r="CF57" s="811"/>
      <c r="CG57" s="811"/>
      <c r="CH57" s="811"/>
      <c r="CI57" s="811"/>
      <c r="CJ57" s="811"/>
      <c r="CK57" s="811"/>
      <c r="CL57" s="811"/>
      <c r="CM57" s="811"/>
      <c r="CN57" s="811"/>
      <c r="CO57" s="811"/>
      <c r="CP57" s="811"/>
      <c r="CQ57" s="811"/>
      <c r="CR57" s="811"/>
      <c r="CS57" s="811"/>
      <c r="CT57" s="811"/>
      <c r="CU57" s="811"/>
      <c r="CV57" s="811"/>
      <c r="CW57" s="811"/>
      <c r="CX57" s="811"/>
      <c r="CY57" s="811"/>
      <c r="CZ57" s="811"/>
      <c r="DA57" s="811"/>
      <c r="DB57" s="811"/>
      <c r="DC57" s="811"/>
      <c r="DD57" s="811"/>
      <c r="DE57" s="811"/>
      <c r="DF57" s="811"/>
      <c r="DG57" s="811"/>
      <c r="DH57" s="811"/>
      <c r="DI57" s="811"/>
      <c r="DJ57" s="811"/>
      <c r="DK57" s="811"/>
      <c r="DL57" s="811"/>
      <c r="DM57" s="811"/>
      <c r="DN57" s="811"/>
      <c r="DO57" s="811"/>
      <c r="DP57" s="811"/>
      <c r="DQ57" s="811"/>
      <c r="DR57" s="811"/>
      <c r="DS57" s="811"/>
      <c r="DT57" s="811"/>
      <c r="DU57" s="811"/>
      <c r="DV57" s="811"/>
      <c r="DW57" s="811"/>
      <c r="DX57" s="811"/>
      <c r="DY57" s="811"/>
      <c r="DZ57" s="811"/>
      <c r="EA57" s="811"/>
      <c r="EB57" s="811"/>
      <c r="EC57" s="936"/>
      <c r="ED57" s="110" t="s">
        <v>50</v>
      </c>
      <c r="EE57" s="112" t="s">
        <v>149</v>
      </c>
      <c r="EF57" s="112" t="s">
        <v>164</v>
      </c>
      <c r="EG57" s="112" t="s">
        <v>165</v>
      </c>
      <c r="EH57" s="112" t="s">
        <v>166</v>
      </c>
      <c r="EI57" s="112" t="s">
        <v>167</v>
      </c>
      <c r="EJ57" s="112" t="s">
        <v>23</v>
      </c>
      <c r="EK57" s="112" t="s">
        <v>162</v>
      </c>
      <c r="EL57" s="112" t="s">
        <v>150</v>
      </c>
      <c r="EM57" s="112" t="s">
        <v>151</v>
      </c>
      <c r="EN57" s="112">
        <v>3822510</v>
      </c>
      <c r="EO57" s="153" t="s">
        <v>148</v>
      </c>
    </row>
    <row r="58" spans="2:145" s="87" customFormat="1" ht="114.75" customHeight="1">
      <c r="B58" s="842"/>
      <c r="C58" s="904"/>
      <c r="D58" s="845"/>
      <c r="E58" s="862"/>
      <c r="F58" s="806"/>
      <c r="G58" s="806"/>
      <c r="H58" s="808"/>
      <c r="I58" s="808"/>
      <c r="J58" s="858"/>
      <c r="K58" s="858"/>
      <c r="L58" s="858"/>
      <c r="M58" s="808"/>
      <c r="N58" s="808"/>
      <c r="O58" s="858"/>
      <c r="P58" s="858"/>
      <c r="Q58" s="858"/>
      <c r="R58" s="858"/>
      <c r="S58" s="858"/>
      <c r="T58" s="858"/>
      <c r="U58" s="858"/>
      <c r="V58" s="858"/>
      <c r="W58" s="858"/>
      <c r="X58" s="858"/>
      <c r="Y58" s="858"/>
      <c r="Z58" s="858"/>
      <c r="AA58" s="858"/>
      <c r="AB58" s="858"/>
      <c r="AC58" s="858"/>
      <c r="AD58" s="858"/>
      <c r="AE58" s="858"/>
      <c r="AF58" s="858"/>
      <c r="AG58" s="858"/>
      <c r="AH58" s="858"/>
      <c r="AI58" s="858"/>
      <c r="AJ58" s="894"/>
      <c r="AK58" s="107" t="s">
        <v>713</v>
      </c>
      <c r="AL58" s="159">
        <v>1.23E-2</v>
      </c>
      <c r="AM58" s="105" t="s">
        <v>197</v>
      </c>
      <c r="AN58" s="105" t="s">
        <v>198</v>
      </c>
      <c r="AO58" s="105" t="s">
        <v>18</v>
      </c>
      <c r="AP58" s="151" t="s">
        <v>33</v>
      </c>
      <c r="AQ58" s="151" t="s">
        <v>2</v>
      </c>
      <c r="AR58" s="101" t="s">
        <v>671</v>
      </c>
      <c r="AS58" s="105" t="s">
        <v>674</v>
      </c>
      <c r="AT58" s="109">
        <v>43466</v>
      </c>
      <c r="AU58" s="109">
        <v>50770</v>
      </c>
      <c r="AV58" s="151">
        <v>0</v>
      </c>
      <c r="AW58" s="105" t="s">
        <v>674</v>
      </c>
      <c r="AX58" s="105" t="s">
        <v>674</v>
      </c>
      <c r="AY58" s="105" t="s">
        <v>674</v>
      </c>
      <c r="AZ58" s="105" t="s">
        <v>674</v>
      </c>
      <c r="BA58" s="105" t="s">
        <v>674</v>
      </c>
      <c r="BB58" s="105" t="s">
        <v>674</v>
      </c>
      <c r="BC58" s="105" t="s">
        <v>674</v>
      </c>
      <c r="BD58" s="105" t="s">
        <v>674</v>
      </c>
      <c r="BE58" s="105" t="s">
        <v>674</v>
      </c>
      <c r="BF58" s="105" t="s">
        <v>674</v>
      </c>
      <c r="BG58" s="105" t="s">
        <v>674</v>
      </c>
      <c r="BH58" s="105" t="s">
        <v>674</v>
      </c>
      <c r="BI58" s="105" t="s">
        <v>674</v>
      </c>
      <c r="BJ58" s="105" t="s">
        <v>674</v>
      </c>
      <c r="BK58" s="105" t="s">
        <v>674</v>
      </c>
      <c r="BL58" s="105" t="s">
        <v>674</v>
      </c>
      <c r="BM58" s="105" t="s">
        <v>674</v>
      </c>
      <c r="BN58" s="105" t="s">
        <v>674</v>
      </c>
      <c r="BO58" s="105" t="s">
        <v>674</v>
      </c>
      <c r="BP58" s="105" t="s">
        <v>674</v>
      </c>
      <c r="BQ58" s="106" t="s">
        <v>673</v>
      </c>
      <c r="BR58" s="851">
        <v>11904761904.761906</v>
      </c>
      <c r="BS58" s="811">
        <v>11904761904.761906</v>
      </c>
      <c r="BT58" s="811" t="s">
        <v>308</v>
      </c>
      <c r="BU58" s="811">
        <v>11904761904.761906</v>
      </c>
      <c r="BV58" s="811">
        <v>11904761904.761906</v>
      </c>
      <c r="BW58" s="811" t="s">
        <v>308</v>
      </c>
      <c r="BX58" s="811">
        <v>11904761904.761906</v>
      </c>
      <c r="BY58" s="811">
        <v>11904761904.761906</v>
      </c>
      <c r="BZ58" s="811" t="s">
        <v>308</v>
      </c>
      <c r="CA58" s="811">
        <v>11904761904.761906</v>
      </c>
      <c r="CB58" s="811">
        <v>11904761904.761906</v>
      </c>
      <c r="CC58" s="811" t="s">
        <v>308</v>
      </c>
      <c r="CD58" s="811">
        <v>11904761904.761906</v>
      </c>
      <c r="CE58" s="811">
        <v>11904761904.761906</v>
      </c>
      <c r="CF58" s="811" t="s">
        <v>308</v>
      </c>
      <c r="CG58" s="811">
        <v>11904761904.761906</v>
      </c>
      <c r="CH58" s="811">
        <v>11904761904.761906</v>
      </c>
      <c r="CI58" s="811" t="s">
        <v>308</v>
      </c>
      <c r="CJ58" s="811">
        <v>11904761904.761906</v>
      </c>
      <c r="CK58" s="811">
        <v>11904761904.761906</v>
      </c>
      <c r="CL58" s="811" t="s">
        <v>308</v>
      </c>
      <c r="CM58" s="811">
        <v>11904761904.761906</v>
      </c>
      <c r="CN58" s="811">
        <v>11904761904.761906</v>
      </c>
      <c r="CO58" s="811" t="s">
        <v>308</v>
      </c>
      <c r="CP58" s="811">
        <v>11904761904.761906</v>
      </c>
      <c r="CQ58" s="811">
        <v>11904761904.761906</v>
      </c>
      <c r="CR58" s="811" t="s">
        <v>308</v>
      </c>
      <c r="CS58" s="811">
        <v>11904761904.761906</v>
      </c>
      <c r="CT58" s="811">
        <v>11904761904.761906</v>
      </c>
      <c r="CU58" s="811" t="s">
        <v>308</v>
      </c>
      <c r="CV58" s="811">
        <v>11904761904.761906</v>
      </c>
      <c r="CW58" s="811">
        <v>11904761904.761906</v>
      </c>
      <c r="CX58" s="811" t="s">
        <v>308</v>
      </c>
      <c r="CY58" s="811">
        <v>11904761904.761906</v>
      </c>
      <c r="CZ58" s="811">
        <v>11904761904.761906</v>
      </c>
      <c r="DA58" s="811" t="s">
        <v>308</v>
      </c>
      <c r="DB58" s="811">
        <v>11904761904.761906</v>
      </c>
      <c r="DC58" s="811">
        <v>11904761904.761906</v>
      </c>
      <c r="DD58" s="811" t="s">
        <v>308</v>
      </c>
      <c r="DE58" s="811">
        <v>11904761904.761906</v>
      </c>
      <c r="DF58" s="811">
        <v>11904761904.761906</v>
      </c>
      <c r="DG58" s="811" t="s">
        <v>308</v>
      </c>
      <c r="DH58" s="811">
        <v>11904761904.761906</v>
      </c>
      <c r="DI58" s="811">
        <v>11904761904.761906</v>
      </c>
      <c r="DJ58" s="811" t="s">
        <v>308</v>
      </c>
      <c r="DK58" s="811">
        <v>11904761904.761906</v>
      </c>
      <c r="DL58" s="811">
        <v>11904761904.761906</v>
      </c>
      <c r="DM58" s="811" t="s">
        <v>308</v>
      </c>
      <c r="DN58" s="811">
        <v>11904761904.761906</v>
      </c>
      <c r="DO58" s="811">
        <v>11904761904.761906</v>
      </c>
      <c r="DP58" s="811" t="s">
        <v>308</v>
      </c>
      <c r="DQ58" s="811">
        <v>11904761904.761906</v>
      </c>
      <c r="DR58" s="811">
        <v>11904761904.761906</v>
      </c>
      <c r="DS58" s="811" t="s">
        <v>308</v>
      </c>
      <c r="DT58" s="811">
        <v>11904761904.761906</v>
      </c>
      <c r="DU58" s="811">
        <v>11904761904.761906</v>
      </c>
      <c r="DV58" s="811" t="s">
        <v>308</v>
      </c>
      <c r="DW58" s="811">
        <v>11904761904.761906</v>
      </c>
      <c r="DX58" s="811">
        <v>11904761904.761906</v>
      </c>
      <c r="DY58" s="811" t="s">
        <v>308</v>
      </c>
      <c r="DZ58" s="811">
        <v>11904761904.761906</v>
      </c>
      <c r="EA58" s="811">
        <v>11904761904.761906</v>
      </c>
      <c r="EB58" s="811" t="s">
        <v>308</v>
      </c>
      <c r="EC58" s="936">
        <f>+BR58+BU58+BX58+CA58+CD58+CG58+CJ58+CM58+CP58+CS58+CV58+CY58+DB58+DE58+DH58+DK58+DN58+DQ58+DT58+DW58+DZ58</f>
        <v>249999999999.99997</v>
      </c>
      <c r="ED58" s="110" t="s">
        <v>493</v>
      </c>
      <c r="EE58" s="112" t="s">
        <v>494</v>
      </c>
      <c r="EF58" s="112" t="s">
        <v>495</v>
      </c>
      <c r="EG58" s="112" t="s">
        <v>557</v>
      </c>
      <c r="EH58" s="112" t="s">
        <v>496</v>
      </c>
      <c r="EI58" s="112" t="s">
        <v>497</v>
      </c>
      <c r="EJ58" s="112" t="s">
        <v>498</v>
      </c>
      <c r="EK58" s="121" t="s">
        <v>558</v>
      </c>
      <c r="EL58" s="121" t="s">
        <v>499</v>
      </c>
      <c r="EM58" s="121" t="s">
        <v>559</v>
      </c>
      <c r="EN58" s="121" t="s">
        <v>500</v>
      </c>
      <c r="EO58" s="160" t="s">
        <v>501</v>
      </c>
    </row>
    <row r="59" spans="2:145" s="87" customFormat="1" ht="155.25" customHeight="1">
      <c r="B59" s="842"/>
      <c r="C59" s="904"/>
      <c r="D59" s="845"/>
      <c r="E59" s="862"/>
      <c r="F59" s="806"/>
      <c r="G59" s="806"/>
      <c r="H59" s="808"/>
      <c r="I59" s="808"/>
      <c r="J59" s="858"/>
      <c r="K59" s="858"/>
      <c r="L59" s="858"/>
      <c r="M59" s="808"/>
      <c r="N59" s="808"/>
      <c r="O59" s="858"/>
      <c r="P59" s="858"/>
      <c r="Q59" s="858"/>
      <c r="R59" s="858"/>
      <c r="S59" s="858"/>
      <c r="T59" s="858"/>
      <c r="U59" s="858"/>
      <c r="V59" s="858"/>
      <c r="W59" s="858"/>
      <c r="X59" s="858"/>
      <c r="Y59" s="858"/>
      <c r="Z59" s="858"/>
      <c r="AA59" s="858"/>
      <c r="AB59" s="858"/>
      <c r="AC59" s="858"/>
      <c r="AD59" s="858"/>
      <c r="AE59" s="858"/>
      <c r="AF59" s="858"/>
      <c r="AG59" s="858"/>
      <c r="AH59" s="858"/>
      <c r="AI59" s="858"/>
      <c r="AJ59" s="894"/>
      <c r="AK59" s="107" t="s">
        <v>714</v>
      </c>
      <c r="AL59" s="159">
        <v>1.23E-2</v>
      </c>
      <c r="AM59" s="105" t="s">
        <v>224</v>
      </c>
      <c r="AN59" s="105" t="s">
        <v>560</v>
      </c>
      <c r="AO59" s="105" t="s">
        <v>21</v>
      </c>
      <c r="AP59" s="151" t="s">
        <v>33</v>
      </c>
      <c r="AQ59" s="151" t="s">
        <v>2</v>
      </c>
      <c r="AR59" s="101" t="s">
        <v>671</v>
      </c>
      <c r="AS59" s="105" t="s">
        <v>674</v>
      </c>
      <c r="AT59" s="109">
        <v>43466</v>
      </c>
      <c r="AU59" s="109">
        <v>50770</v>
      </c>
      <c r="AV59" s="151">
        <v>0</v>
      </c>
      <c r="AW59" s="105" t="s">
        <v>674</v>
      </c>
      <c r="AX59" s="105" t="s">
        <v>674</v>
      </c>
      <c r="AY59" s="105" t="s">
        <v>674</v>
      </c>
      <c r="AZ59" s="105" t="s">
        <v>674</v>
      </c>
      <c r="BA59" s="105" t="s">
        <v>674</v>
      </c>
      <c r="BB59" s="105" t="s">
        <v>674</v>
      </c>
      <c r="BC59" s="105" t="s">
        <v>674</v>
      </c>
      <c r="BD59" s="105" t="s">
        <v>674</v>
      </c>
      <c r="BE59" s="105" t="s">
        <v>674</v>
      </c>
      <c r="BF59" s="105" t="s">
        <v>674</v>
      </c>
      <c r="BG59" s="105" t="s">
        <v>674</v>
      </c>
      <c r="BH59" s="105" t="s">
        <v>674</v>
      </c>
      <c r="BI59" s="105" t="s">
        <v>674</v>
      </c>
      <c r="BJ59" s="105" t="s">
        <v>674</v>
      </c>
      <c r="BK59" s="105" t="s">
        <v>674</v>
      </c>
      <c r="BL59" s="105" t="s">
        <v>674</v>
      </c>
      <c r="BM59" s="105" t="s">
        <v>674</v>
      </c>
      <c r="BN59" s="105" t="s">
        <v>674</v>
      </c>
      <c r="BO59" s="105" t="s">
        <v>674</v>
      </c>
      <c r="BP59" s="105" t="s">
        <v>674</v>
      </c>
      <c r="BQ59" s="106" t="s">
        <v>673</v>
      </c>
      <c r="BR59" s="851"/>
      <c r="BS59" s="811"/>
      <c r="BT59" s="811"/>
      <c r="BU59" s="811"/>
      <c r="BV59" s="811"/>
      <c r="BW59" s="811"/>
      <c r="BX59" s="811"/>
      <c r="BY59" s="811"/>
      <c r="BZ59" s="811"/>
      <c r="CA59" s="811"/>
      <c r="CB59" s="811"/>
      <c r="CC59" s="811"/>
      <c r="CD59" s="811"/>
      <c r="CE59" s="811"/>
      <c r="CF59" s="811"/>
      <c r="CG59" s="811"/>
      <c r="CH59" s="811"/>
      <c r="CI59" s="811"/>
      <c r="CJ59" s="811"/>
      <c r="CK59" s="811"/>
      <c r="CL59" s="811"/>
      <c r="CM59" s="811"/>
      <c r="CN59" s="811"/>
      <c r="CO59" s="811"/>
      <c r="CP59" s="811"/>
      <c r="CQ59" s="811"/>
      <c r="CR59" s="811"/>
      <c r="CS59" s="811"/>
      <c r="CT59" s="811"/>
      <c r="CU59" s="811"/>
      <c r="CV59" s="811"/>
      <c r="CW59" s="811"/>
      <c r="CX59" s="811"/>
      <c r="CY59" s="811"/>
      <c r="CZ59" s="811"/>
      <c r="DA59" s="811"/>
      <c r="DB59" s="811"/>
      <c r="DC59" s="811"/>
      <c r="DD59" s="811"/>
      <c r="DE59" s="811"/>
      <c r="DF59" s="811"/>
      <c r="DG59" s="811"/>
      <c r="DH59" s="811"/>
      <c r="DI59" s="811"/>
      <c r="DJ59" s="811"/>
      <c r="DK59" s="811"/>
      <c r="DL59" s="811"/>
      <c r="DM59" s="811"/>
      <c r="DN59" s="811"/>
      <c r="DO59" s="811"/>
      <c r="DP59" s="811"/>
      <c r="DQ59" s="811"/>
      <c r="DR59" s="811"/>
      <c r="DS59" s="811"/>
      <c r="DT59" s="811"/>
      <c r="DU59" s="811"/>
      <c r="DV59" s="811"/>
      <c r="DW59" s="811"/>
      <c r="DX59" s="811"/>
      <c r="DY59" s="811"/>
      <c r="DZ59" s="811"/>
      <c r="EA59" s="811"/>
      <c r="EB59" s="811"/>
      <c r="EC59" s="936"/>
      <c r="ED59" s="110" t="s">
        <v>493</v>
      </c>
      <c r="EE59" s="112" t="s">
        <v>494</v>
      </c>
      <c r="EF59" s="112" t="s">
        <v>495</v>
      </c>
      <c r="EG59" s="112" t="s">
        <v>557</v>
      </c>
      <c r="EH59" s="112" t="s">
        <v>496</v>
      </c>
      <c r="EI59" s="112" t="s">
        <v>497</v>
      </c>
      <c r="EJ59" s="112" t="s">
        <v>498</v>
      </c>
      <c r="EK59" s="121" t="s">
        <v>558</v>
      </c>
      <c r="EL59" s="121" t="s">
        <v>499</v>
      </c>
      <c r="EM59" s="121" t="s">
        <v>559</v>
      </c>
      <c r="EN59" s="121" t="s">
        <v>500</v>
      </c>
      <c r="EO59" s="160" t="s">
        <v>501</v>
      </c>
    </row>
    <row r="60" spans="2:145" s="87" customFormat="1" ht="190.5" customHeight="1">
      <c r="B60" s="842"/>
      <c r="C60" s="904"/>
      <c r="D60" s="845"/>
      <c r="E60" s="862"/>
      <c r="F60" s="806"/>
      <c r="G60" s="806"/>
      <c r="H60" s="808"/>
      <c r="I60" s="808"/>
      <c r="J60" s="858"/>
      <c r="K60" s="858"/>
      <c r="L60" s="858"/>
      <c r="M60" s="808"/>
      <c r="N60" s="808"/>
      <c r="O60" s="858"/>
      <c r="P60" s="858"/>
      <c r="Q60" s="858"/>
      <c r="R60" s="858"/>
      <c r="S60" s="858"/>
      <c r="T60" s="858"/>
      <c r="U60" s="858"/>
      <c r="V60" s="858"/>
      <c r="W60" s="858"/>
      <c r="X60" s="858"/>
      <c r="Y60" s="858"/>
      <c r="Z60" s="858"/>
      <c r="AA60" s="858"/>
      <c r="AB60" s="858"/>
      <c r="AC60" s="858"/>
      <c r="AD60" s="858"/>
      <c r="AE60" s="858"/>
      <c r="AF60" s="858"/>
      <c r="AG60" s="858"/>
      <c r="AH60" s="858"/>
      <c r="AI60" s="858"/>
      <c r="AJ60" s="894"/>
      <c r="AK60" s="107" t="s">
        <v>715</v>
      </c>
      <c r="AL60" s="159">
        <v>1.23E-2</v>
      </c>
      <c r="AM60" s="105" t="s">
        <v>135</v>
      </c>
      <c r="AN60" s="105" t="s">
        <v>255</v>
      </c>
      <c r="AO60" s="155" t="s">
        <v>21</v>
      </c>
      <c r="AP60" s="151" t="s">
        <v>33</v>
      </c>
      <c r="AQ60" s="151" t="s">
        <v>2</v>
      </c>
      <c r="AR60" s="161">
        <v>9036950</v>
      </c>
      <c r="AS60" s="151">
        <v>2017</v>
      </c>
      <c r="AT60" s="109">
        <v>43466</v>
      </c>
      <c r="AU60" s="109">
        <v>50770</v>
      </c>
      <c r="AV60" s="151">
        <v>0</v>
      </c>
      <c r="AW60" s="149">
        <v>451847.5</v>
      </c>
      <c r="AX60" s="105">
        <v>451847.5</v>
      </c>
      <c r="AY60" s="105">
        <v>451847.5</v>
      </c>
      <c r="AZ60" s="105">
        <v>451847.5</v>
      </c>
      <c r="BA60" s="105">
        <v>451847.5</v>
      </c>
      <c r="BB60" s="105">
        <v>451847.5</v>
      </c>
      <c r="BC60" s="149">
        <v>338885.62</v>
      </c>
      <c r="BD60" s="105">
        <v>338885.62</v>
      </c>
      <c r="BE60" s="105">
        <v>338885.62</v>
      </c>
      <c r="BF60" s="105">
        <v>338885.62</v>
      </c>
      <c r="BG60" s="105">
        <v>338885.62</v>
      </c>
      <c r="BH60" s="105">
        <v>338885.62</v>
      </c>
      <c r="BI60" s="105">
        <v>338885.62</v>
      </c>
      <c r="BJ60" s="105">
        <v>338885.62</v>
      </c>
      <c r="BK60" s="149">
        <v>602463.32999999996</v>
      </c>
      <c r="BL60" s="105">
        <v>602463.32999999996</v>
      </c>
      <c r="BM60" s="105">
        <v>602463.32999999996</v>
      </c>
      <c r="BN60" s="105">
        <v>602463.32999999996</v>
      </c>
      <c r="BO60" s="105">
        <v>602463.32999999996</v>
      </c>
      <c r="BP60" s="105">
        <v>602463.32999999996</v>
      </c>
      <c r="BQ60" s="158">
        <v>9036950</v>
      </c>
      <c r="BR60" s="115">
        <v>11904761904.761906</v>
      </c>
      <c r="BS60" s="116">
        <v>11904761904.761906</v>
      </c>
      <c r="BT60" s="116" t="s">
        <v>308</v>
      </c>
      <c r="BU60" s="116">
        <v>11904761904.761906</v>
      </c>
      <c r="BV60" s="116">
        <v>11904761904.761906</v>
      </c>
      <c r="BW60" s="116" t="s">
        <v>308</v>
      </c>
      <c r="BX60" s="116">
        <v>11904761904.761906</v>
      </c>
      <c r="BY60" s="116">
        <v>11904761904.761906</v>
      </c>
      <c r="BZ60" s="116" t="s">
        <v>308</v>
      </c>
      <c r="CA60" s="116">
        <v>11904761904.761906</v>
      </c>
      <c r="CB60" s="116">
        <v>11904761904.761906</v>
      </c>
      <c r="CC60" s="116" t="s">
        <v>308</v>
      </c>
      <c r="CD60" s="116">
        <v>11904761904.761906</v>
      </c>
      <c r="CE60" s="116">
        <v>11904761904.761906</v>
      </c>
      <c r="CF60" s="116" t="s">
        <v>308</v>
      </c>
      <c r="CG60" s="116">
        <v>11904761904.761906</v>
      </c>
      <c r="CH60" s="116">
        <v>11904761904.761906</v>
      </c>
      <c r="CI60" s="116" t="s">
        <v>308</v>
      </c>
      <c r="CJ60" s="116">
        <v>11904761904.761906</v>
      </c>
      <c r="CK60" s="116">
        <v>11904761904.761906</v>
      </c>
      <c r="CL60" s="116" t="s">
        <v>308</v>
      </c>
      <c r="CM60" s="116">
        <v>11904761904.761906</v>
      </c>
      <c r="CN60" s="116">
        <v>11904761904.761906</v>
      </c>
      <c r="CO60" s="116" t="s">
        <v>308</v>
      </c>
      <c r="CP60" s="116">
        <v>11904761904.761906</v>
      </c>
      <c r="CQ60" s="116">
        <v>11904761904.761906</v>
      </c>
      <c r="CR60" s="116" t="s">
        <v>308</v>
      </c>
      <c r="CS60" s="116">
        <v>11904761904.761906</v>
      </c>
      <c r="CT60" s="116">
        <v>11904761904.761906</v>
      </c>
      <c r="CU60" s="116" t="s">
        <v>308</v>
      </c>
      <c r="CV60" s="116">
        <v>11904761904.761906</v>
      </c>
      <c r="CW60" s="116">
        <v>11904761904.761906</v>
      </c>
      <c r="CX60" s="116" t="s">
        <v>308</v>
      </c>
      <c r="CY60" s="116">
        <v>11904761904.761906</v>
      </c>
      <c r="CZ60" s="116">
        <v>11904761904.761906</v>
      </c>
      <c r="DA60" s="116" t="s">
        <v>308</v>
      </c>
      <c r="DB60" s="116">
        <v>11904761904.761906</v>
      </c>
      <c r="DC60" s="116">
        <v>11904761904.761906</v>
      </c>
      <c r="DD60" s="116" t="s">
        <v>308</v>
      </c>
      <c r="DE60" s="116">
        <v>11904761904.761906</v>
      </c>
      <c r="DF60" s="116">
        <v>11904761904.761906</v>
      </c>
      <c r="DG60" s="116" t="s">
        <v>308</v>
      </c>
      <c r="DH60" s="116">
        <v>11904761904.761906</v>
      </c>
      <c r="DI60" s="116">
        <v>11904761904.761906</v>
      </c>
      <c r="DJ60" s="116" t="s">
        <v>308</v>
      </c>
      <c r="DK60" s="116">
        <v>11904761904.761906</v>
      </c>
      <c r="DL60" s="116">
        <v>11904761904.761906</v>
      </c>
      <c r="DM60" s="116" t="s">
        <v>308</v>
      </c>
      <c r="DN60" s="116">
        <v>11904761904.761906</v>
      </c>
      <c r="DO60" s="116">
        <v>11904761904.761906</v>
      </c>
      <c r="DP60" s="116" t="s">
        <v>308</v>
      </c>
      <c r="DQ60" s="116">
        <v>11904761904.761906</v>
      </c>
      <c r="DR60" s="116">
        <v>11904761904.761906</v>
      </c>
      <c r="DS60" s="116" t="s">
        <v>308</v>
      </c>
      <c r="DT60" s="116">
        <v>11904761904.761906</v>
      </c>
      <c r="DU60" s="116">
        <v>11904761904.761906</v>
      </c>
      <c r="DV60" s="116" t="s">
        <v>308</v>
      </c>
      <c r="DW60" s="116">
        <v>11904761904.761906</v>
      </c>
      <c r="DX60" s="116">
        <v>11904761904.761906</v>
      </c>
      <c r="DY60" s="116" t="s">
        <v>308</v>
      </c>
      <c r="DZ60" s="116">
        <v>11904761904.761906</v>
      </c>
      <c r="EA60" s="116">
        <v>11904761904.761906</v>
      </c>
      <c r="EB60" s="116" t="s">
        <v>308</v>
      </c>
      <c r="EC60" s="117">
        <f t="shared" ref="EC60:EC97" si="5">+BR60+BU60+BX60+CA60+CD60+CG60+CJ60+CM60+CP60+CS60+CV60+CY60+DB60+DE60+DH60+DK60+DN60+DQ60+DT60+DW60+DZ60</f>
        <v>249999999999.99997</v>
      </c>
      <c r="ED60" s="110" t="s">
        <v>50</v>
      </c>
      <c r="EE60" s="112" t="s">
        <v>149</v>
      </c>
      <c r="EF60" s="112" t="s">
        <v>164</v>
      </c>
      <c r="EG60" s="112" t="s">
        <v>165</v>
      </c>
      <c r="EH60" s="112" t="s">
        <v>166</v>
      </c>
      <c r="EI60" s="112" t="s">
        <v>167</v>
      </c>
      <c r="EJ60" s="112" t="s">
        <v>561</v>
      </c>
      <c r="EK60" s="112" t="s">
        <v>562</v>
      </c>
      <c r="EL60" s="112" t="s">
        <v>503</v>
      </c>
      <c r="EM60" s="112" t="s">
        <v>563</v>
      </c>
      <c r="EN60" s="112" t="s">
        <v>502</v>
      </c>
      <c r="EO60" s="118" t="s">
        <v>504</v>
      </c>
    </row>
    <row r="61" spans="2:145" s="87" customFormat="1" ht="75" customHeight="1">
      <c r="B61" s="842"/>
      <c r="C61" s="904"/>
      <c r="D61" s="845"/>
      <c r="E61" s="862"/>
      <c r="F61" s="806"/>
      <c r="G61" s="806"/>
      <c r="H61" s="808"/>
      <c r="I61" s="808"/>
      <c r="J61" s="858"/>
      <c r="K61" s="858"/>
      <c r="L61" s="858"/>
      <c r="M61" s="808"/>
      <c r="N61" s="808"/>
      <c r="O61" s="858"/>
      <c r="P61" s="858"/>
      <c r="Q61" s="858"/>
      <c r="R61" s="858"/>
      <c r="S61" s="858"/>
      <c r="T61" s="858"/>
      <c r="U61" s="858"/>
      <c r="V61" s="858"/>
      <c r="W61" s="858"/>
      <c r="X61" s="858"/>
      <c r="Y61" s="858"/>
      <c r="Z61" s="858"/>
      <c r="AA61" s="858"/>
      <c r="AB61" s="858"/>
      <c r="AC61" s="858"/>
      <c r="AD61" s="858"/>
      <c r="AE61" s="858"/>
      <c r="AF61" s="858"/>
      <c r="AG61" s="858"/>
      <c r="AH61" s="858"/>
      <c r="AI61" s="858"/>
      <c r="AJ61" s="894"/>
      <c r="AK61" s="842" t="s">
        <v>716</v>
      </c>
      <c r="AL61" s="841">
        <v>1.23E-2</v>
      </c>
      <c r="AM61" s="101" t="s">
        <v>256</v>
      </c>
      <c r="AN61" s="105" t="s">
        <v>257</v>
      </c>
      <c r="AO61" s="155" t="s">
        <v>21</v>
      </c>
      <c r="AP61" s="151" t="s">
        <v>33</v>
      </c>
      <c r="AQ61" s="151" t="s">
        <v>2</v>
      </c>
      <c r="AR61" s="151">
        <v>9036950</v>
      </c>
      <c r="AS61" s="151">
        <v>2017</v>
      </c>
      <c r="AT61" s="109">
        <v>43466</v>
      </c>
      <c r="AU61" s="109">
        <v>50770</v>
      </c>
      <c r="AV61" s="151">
        <v>0</v>
      </c>
      <c r="AW61" s="105">
        <v>451847.5</v>
      </c>
      <c r="AX61" s="105">
        <v>451847.5</v>
      </c>
      <c r="AY61" s="105">
        <v>451847.5</v>
      </c>
      <c r="AZ61" s="105">
        <v>451847.5</v>
      </c>
      <c r="BA61" s="105">
        <v>451847.5</v>
      </c>
      <c r="BB61" s="105">
        <v>451847.5</v>
      </c>
      <c r="BC61" s="105">
        <v>338885.62</v>
      </c>
      <c r="BD61" s="105">
        <v>338885.62</v>
      </c>
      <c r="BE61" s="105">
        <v>338885.62</v>
      </c>
      <c r="BF61" s="105">
        <v>338885.62</v>
      </c>
      <c r="BG61" s="105">
        <v>338885.62</v>
      </c>
      <c r="BH61" s="105">
        <v>338885.62</v>
      </c>
      <c r="BI61" s="105">
        <v>338885.62</v>
      </c>
      <c r="BJ61" s="105">
        <v>338885.62</v>
      </c>
      <c r="BK61" s="105">
        <v>602463.32999999996</v>
      </c>
      <c r="BL61" s="105">
        <v>602463.32999999996</v>
      </c>
      <c r="BM61" s="105">
        <v>602463.32999999996</v>
      </c>
      <c r="BN61" s="105">
        <v>602463.32999999996</v>
      </c>
      <c r="BO61" s="105">
        <v>602463.32999999996</v>
      </c>
      <c r="BP61" s="105">
        <v>602463.32999999996</v>
      </c>
      <c r="BQ61" s="158">
        <v>9036950</v>
      </c>
      <c r="BR61" s="115">
        <v>66914798036.338486</v>
      </c>
      <c r="BS61" s="116">
        <v>66914798036.338486</v>
      </c>
      <c r="BT61" s="116" t="s">
        <v>308</v>
      </c>
      <c r="BU61" s="116">
        <v>66914798036.338486</v>
      </c>
      <c r="BV61" s="116">
        <v>66914798036.338486</v>
      </c>
      <c r="BW61" s="116" t="s">
        <v>308</v>
      </c>
      <c r="BX61" s="116">
        <v>66914798036.338486</v>
      </c>
      <c r="BY61" s="116">
        <v>66914798036.338486</v>
      </c>
      <c r="BZ61" s="116" t="s">
        <v>308</v>
      </c>
      <c r="CA61" s="116">
        <v>66914798036.338486</v>
      </c>
      <c r="CB61" s="116">
        <v>66914798036.338486</v>
      </c>
      <c r="CC61" s="116" t="s">
        <v>308</v>
      </c>
      <c r="CD61" s="116">
        <v>66914798036.338486</v>
      </c>
      <c r="CE61" s="116">
        <v>66914798036.338486</v>
      </c>
      <c r="CF61" s="116" t="s">
        <v>308</v>
      </c>
      <c r="CG61" s="116">
        <v>66914798036.338486</v>
      </c>
      <c r="CH61" s="116">
        <v>66914798036.338486</v>
      </c>
      <c r="CI61" s="116" t="s">
        <v>308</v>
      </c>
      <c r="CJ61" s="116">
        <v>66914798036.338486</v>
      </c>
      <c r="CK61" s="116">
        <v>66914798036.338486</v>
      </c>
      <c r="CL61" s="116" t="s">
        <v>308</v>
      </c>
      <c r="CM61" s="116">
        <v>66914798036.338486</v>
      </c>
      <c r="CN61" s="116">
        <v>66914798036.338486</v>
      </c>
      <c r="CO61" s="116" t="s">
        <v>308</v>
      </c>
      <c r="CP61" s="116">
        <v>66914798036.338486</v>
      </c>
      <c r="CQ61" s="116">
        <v>66914798036.338486</v>
      </c>
      <c r="CR61" s="116" t="s">
        <v>308</v>
      </c>
      <c r="CS61" s="116">
        <v>66914798036.338486</v>
      </c>
      <c r="CT61" s="116">
        <v>66914798036.338486</v>
      </c>
      <c r="CU61" s="116" t="s">
        <v>308</v>
      </c>
      <c r="CV61" s="116">
        <v>66914798036.338486</v>
      </c>
      <c r="CW61" s="116">
        <v>66914798036.338486</v>
      </c>
      <c r="CX61" s="116" t="s">
        <v>308</v>
      </c>
      <c r="CY61" s="116">
        <v>66914798036.338486</v>
      </c>
      <c r="CZ61" s="116">
        <v>66914798036.338486</v>
      </c>
      <c r="DA61" s="116" t="s">
        <v>308</v>
      </c>
      <c r="DB61" s="116">
        <v>66914798036.338486</v>
      </c>
      <c r="DC61" s="116">
        <v>66914798036.338486</v>
      </c>
      <c r="DD61" s="116" t="s">
        <v>308</v>
      </c>
      <c r="DE61" s="116">
        <v>66914798036.338486</v>
      </c>
      <c r="DF61" s="116">
        <v>66914798036.338486</v>
      </c>
      <c r="DG61" s="116" t="s">
        <v>308</v>
      </c>
      <c r="DH61" s="116">
        <v>66914798036.338486</v>
      </c>
      <c r="DI61" s="116">
        <v>66914798036.338486</v>
      </c>
      <c r="DJ61" s="116" t="s">
        <v>308</v>
      </c>
      <c r="DK61" s="116">
        <v>66914798036.338486</v>
      </c>
      <c r="DL61" s="116">
        <v>66914798036.338486</v>
      </c>
      <c r="DM61" s="116" t="s">
        <v>308</v>
      </c>
      <c r="DN61" s="116">
        <v>66914798036.338486</v>
      </c>
      <c r="DO61" s="116">
        <v>66914798036.338486</v>
      </c>
      <c r="DP61" s="116" t="s">
        <v>308</v>
      </c>
      <c r="DQ61" s="116">
        <v>66914798036.338486</v>
      </c>
      <c r="DR61" s="116">
        <v>66914798036.338486</v>
      </c>
      <c r="DS61" s="116" t="s">
        <v>308</v>
      </c>
      <c r="DT61" s="116">
        <v>66914798036.338486</v>
      </c>
      <c r="DU61" s="116">
        <v>66914798036.338486</v>
      </c>
      <c r="DV61" s="116" t="s">
        <v>308</v>
      </c>
      <c r="DW61" s="116">
        <v>66914798036.338486</v>
      </c>
      <c r="DX61" s="116">
        <v>66914798036.338486</v>
      </c>
      <c r="DY61" s="116" t="s">
        <v>308</v>
      </c>
      <c r="DZ61" s="116">
        <v>66914798036.338486</v>
      </c>
      <c r="EA61" s="116">
        <v>66914798036.338486</v>
      </c>
      <c r="EB61" s="116" t="s">
        <v>308</v>
      </c>
      <c r="EC61" s="117">
        <f t="shared" si="5"/>
        <v>1405210758763.1079</v>
      </c>
      <c r="ED61" s="110" t="s">
        <v>50</v>
      </c>
      <c r="EE61" s="112" t="s">
        <v>149</v>
      </c>
      <c r="EF61" s="112" t="s">
        <v>164</v>
      </c>
      <c r="EG61" s="112" t="s">
        <v>165</v>
      </c>
      <c r="EH61" s="112" t="s">
        <v>166</v>
      </c>
      <c r="EI61" s="112" t="s">
        <v>167</v>
      </c>
      <c r="EJ61" s="112" t="s">
        <v>561</v>
      </c>
      <c r="EK61" s="112" t="s">
        <v>562</v>
      </c>
      <c r="EL61" s="112" t="s">
        <v>503</v>
      </c>
      <c r="EM61" s="112" t="s">
        <v>563</v>
      </c>
      <c r="EN61" s="112" t="s">
        <v>502</v>
      </c>
      <c r="EO61" s="118" t="s">
        <v>504</v>
      </c>
    </row>
    <row r="62" spans="2:145" s="87" customFormat="1" ht="96.75" customHeight="1">
      <c r="B62" s="842"/>
      <c r="C62" s="904"/>
      <c r="D62" s="845"/>
      <c r="E62" s="862"/>
      <c r="F62" s="806"/>
      <c r="G62" s="806"/>
      <c r="H62" s="808"/>
      <c r="I62" s="808"/>
      <c r="J62" s="858"/>
      <c r="K62" s="858"/>
      <c r="L62" s="858"/>
      <c r="M62" s="808"/>
      <c r="N62" s="808"/>
      <c r="O62" s="858"/>
      <c r="P62" s="858"/>
      <c r="Q62" s="858"/>
      <c r="R62" s="858"/>
      <c r="S62" s="858"/>
      <c r="T62" s="858"/>
      <c r="U62" s="858"/>
      <c r="V62" s="858"/>
      <c r="W62" s="858"/>
      <c r="X62" s="858"/>
      <c r="Y62" s="858"/>
      <c r="Z62" s="858"/>
      <c r="AA62" s="858"/>
      <c r="AB62" s="858"/>
      <c r="AC62" s="858"/>
      <c r="AD62" s="858"/>
      <c r="AE62" s="858"/>
      <c r="AF62" s="858"/>
      <c r="AG62" s="858"/>
      <c r="AH62" s="858"/>
      <c r="AI62" s="858"/>
      <c r="AJ62" s="894"/>
      <c r="AK62" s="842"/>
      <c r="AL62" s="841"/>
      <c r="AM62" s="101" t="s">
        <v>161</v>
      </c>
      <c r="AN62" s="105" t="s">
        <v>258</v>
      </c>
      <c r="AO62" s="155" t="s">
        <v>21</v>
      </c>
      <c r="AP62" s="151" t="s">
        <v>39</v>
      </c>
      <c r="AQ62" s="151" t="s">
        <v>2</v>
      </c>
      <c r="AR62" s="101">
        <v>100</v>
      </c>
      <c r="AS62" s="156">
        <v>2017</v>
      </c>
      <c r="AT62" s="157">
        <v>43466</v>
      </c>
      <c r="AU62" s="109">
        <v>50770</v>
      </c>
      <c r="AV62" s="151">
        <v>0</v>
      </c>
      <c r="AW62" s="105">
        <v>5</v>
      </c>
      <c r="AX62" s="105">
        <v>5</v>
      </c>
      <c r="AY62" s="105">
        <v>5</v>
      </c>
      <c r="AZ62" s="105">
        <v>5</v>
      </c>
      <c r="BA62" s="105">
        <v>5</v>
      </c>
      <c r="BB62" s="105">
        <v>5</v>
      </c>
      <c r="BC62" s="105">
        <v>3.75</v>
      </c>
      <c r="BD62" s="105">
        <v>3.75</v>
      </c>
      <c r="BE62" s="105">
        <v>3.75</v>
      </c>
      <c r="BF62" s="105">
        <v>3.75</v>
      </c>
      <c r="BG62" s="105">
        <v>3.75</v>
      </c>
      <c r="BH62" s="105">
        <v>3.75</v>
      </c>
      <c r="BI62" s="105">
        <v>3.75</v>
      </c>
      <c r="BJ62" s="105">
        <v>3.75</v>
      </c>
      <c r="BK62" s="105">
        <v>6.66</v>
      </c>
      <c r="BL62" s="105">
        <v>6.66</v>
      </c>
      <c r="BM62" s="105">
        <v>6.66</v>
      </c>
      <c r="BN62" s="105">
        <v>6.66</v>
      </c>
      <c r="BO62" s="105">
        <v>6.66</v>
      </c>
      <c r="BP62" s="105">
        <v>6.66</v>
      </c>
      <c r="BQ62" s="158">
        <v>100</v>
      </c>
      <c r="BR62" s="115">
        <v>28677770587.002209</v>
      </c>
      <c r="BS62" s="116">
        <v>28677770587.002209</v>
      </c>
      <c r="BT62" s="116" t="s">
        <v>308</v>
      </c>
      <c r="BU62" s="116">
        <v>28677770587.002209</v>
      </c>
      <c r="BV62" s="116">
        <v>28677770587.002209</v>
      </c>
      <c r="BW62" s="116" t="s">
        <v>308</v>
      </c>
      <c r="BX62" s="116">
        <v>28677770587.002209</v>
      </c>
      <c r="BY62" s="116">
        <v>28677770587.002209</v>
      </c>
      <c r="BZ62" s="116" t="s">
        <v>308</v>
      </c>
      <c r="CA62" s="116">
        <v>28677770587.002209</v>
      </c>
      <c r="CB62" s="116">
        <v>28677770587.002209</v>
      </c>
      <c r="CC62" s="116" t="s">
        <v>308</v>
      </c>
      <c r="CD62" s="116">
        <v>28677770587.002209</v>
      </c>
      <c r="CE62" s="116">
        <v>28677770587.002209</v>
      </c>
      <c r="CF62" s="116" t="s">
        <v>308</v>
      </c>
      <c r="CG62" s="116">
        <v>28677770587.002209</v>
      </c>
      <c r="CH62" s="116">
        <v>28677770587.002209</v>
      </c>
      <c r="CI62" s="116" t="s">
        <v>308</v>
      </c>
      <c r="CJ62" s="116">
        <v>28677770587.002209</v>
      </c>
      <c r="CK62" s="116">
        <v>28677770587.002209</v>
      </c>
      <c r="CL62" s="116" t="s">
        <v>308</v>
      </c>
      <c r="CM62" s="116">
        <v>28677770587.002209</v>
      </c>
      <c r="CN62" s="116">
        <v>28677770587.002209</v>
      </c>
      <c r="CO62" s="116" t="s">
        <v>308</v>
      </c>
      <c r="CP62" s="116">
        <v>28677770587.002209</v>
      </c>
      <c r="CQ62" s="116">
        <v>28677770587.002209</v>
      </c>
      <c r="CR62" s="116" t="s">
        <v>308</v>
      </c>
      <c r="CS62" s="116">
        <v>28677770587.002209</v>
      </c>
      <c r="CT62" s="116">
        <v>28677770587.002209</v>
      </c>
      <c r="CU62" s="116" t="s">
        <v>308</v>
      </c>
      <c r="CV62" s="116">
        <v>28677770587.002209</v>
      </c>
      <c r="CW62" s="116">
        <v>28677770587.002209</v>
      </c>
      <c r="CX62" s="116" t="s">
        <v>308</v>
      </c>
      <c r="CY62" s="116">
        <v>28677770587.002209</v>
      </c>
      <c r="CZ62" s="116">
        <v>28677770587.002209</v>
      </c>
      <c r="DA62" s="116" t="s">
        <v>308</v>
      </c>
      <c r="DB62" s="116">
        <v>28677770587.002209</v>
      </c>
      <c r="DC62" s="116">
        <v>28677770587.002209</v>
      </c>
      <c r="DD62" s="116" t="s">
        <v>308</v>
      </c>
      <c r="DE62" s="116">
        <v>28677770587.002209</v>
      </c>
      <c r="DF62" s="116">
        <v>28677770587.002209</v>
      </c>
      <c r="DG62" s="116" t="s">
        <v>308</v>
      </c>
      <c r="DH62" s="116">
        <v>28677770587.002209</v>
      </c>
      <c r="DI62" s="116">
        <v>28677770587.002209</v>
      </c>
      <c r="DJ62" s="116" t="s">
        <v>308</v>
      </c>
      <c r="DK62" s="116">
        <v>28677770587.002209</v>
      </c>
      <c r="DL62" s="116">
        <v>28677770587.002209</v>
      </c>
      <c r="DM62" s="116" t="s">
        <v>308</v>
      </c>
      <c r="DN62" s="116">
        <v>28677770587.002209</v>
      </c>
      <c r="DO62" s="116">
        <v>28677770587.002209</v>
      </c>
      <c r="DP62" s="116" t="s">
        <v>308</v>
      </c>
      <c r="DQ62" s="116">
        <v>28677770587.002209</v>
      </c>
      <c r="DR62" s="116">
        <v>28677770587.002209</v>
      </c>
      <c r="DS62" s="116" t="s">
        <v>308</v>
      </c>
      <c r="DT62" s="116">
        <v>28677770587.002209</v>
      </c>
      <c r="DU62" s="116">
        <v>28677770587.002209</v>
      </c>
      <c r="DV62" s="116" t="s">
        <v>308</v>
      </c>
      <c r="DW62" s="116">
        <v>28677770587.002209</v>
      </c>
      <c r="DX62" s="116">
        <v>28677770587.002209</v>
      </c>
      <c r="DY62" s="116" t="s">
        <v>308</v>
      </c>
      <c r="DZ62" s="116">
        <v>28677770587.002209</v>
      </c>
      <c r="EA62" s="116">
        <v>28677770587.002209</v>
      </c>
      <c r="EB62" s="116" t="s">
        <v>308</v>
      </c>
      <c r="EC62" s="117">
        <f t="shared" si="5"/>
        <v>602233182327.04626</v>
      </c>
      <c r="ED62" s="110" t="s">
        <v>50</v>
      </c>
      <c r="EE62" s="121" t="s">
        <v>505</v>
      </c>
      <c r="EF62" s="121" t="s">
        <v>564</v>
      </c>
      <c r="EG62" s="112" t="s">
        <v>506</v>
      </c>
      <c r="EH62" s="112" t="s">
        <v>507</v>
      </c>
      <c r="EI62" s="112" t="s">
        <v>508</v>
      </c>
      <c r="EJ62" s="112" t="s">
        <v>509</v>
      </c>
      <c r="EK62" s="121" t="s">
        <v>510</v>
      </c>
      <c r="EL62" s="121" t="s">
        <v>511</v>
      </c>
      <c r="EM62" s="112" t="s">
        <v>565</v>
      </c>
      <c r="EN62" s="112" t="s">
        <v>512</v>
      </c>
      <c r="EO62" s="118" t="s">
        <v>513</v>
      </c>
    </row>
    <row r="63" spans="2:145" s="87" customFormat="1" ht="166.5" customHeight="1">
      <c r="B63" s="842"/>
      <c r="C63" s="904"/>
      <c r="D63" s="845"/>
      <c r="E63" s="862"/>
      <c r="F63" s="806"/>
      <c r="G63" s="806"/>
      <c r="H63" s="808"/>
      <c r="I63" s="808"/>
      <c r="J63" s="858"/>
      <c r="K63" s="858"/>
      <c r="L63" s="858"/>
      <c r="M63" s="808"/>
      <c r="N63" s="808"/>
      <c r="O63" s="858"/>
      <c r="P63" s="858"/>
      <c r="Q63" s="858"/>
      <c r="R63" s="858"/>
      <c r="S63" s="858"/>
      <c r="T63" s="858"/>
      <c r="U63" s="858"/>
      <c r="V63" s="858"/>
      <c r="W63" s="858"/>
      <c r="X63" s="858"/>
      <c r="Y63" s="858"/>
      <c r="Z63" s="858"/>
      <c r="AA63" s="858"/>
      <c r="AB63" s="858"/>
      <c r="AC63" s="858"/>
      <c r="AD63" s="858"/>
      <c r="AE63" s="858"/>
      <c r="AF63" s="858"/>
      <c r="AG63" s="858"/>
      <c r="AH63" s="858"/>
      <c r="AI63" s="858"/>
      <c r="AJ63" s="894"/>
      <c r="AK63" s="107" t="s">
        <v>717</v>
      </c>
      <c r="AL63" s="159">
        <v>1.23E-2</v>
      </c>
      <c r="AM63" s="105" t="s">
        <v>136</v>
      </c>
      <c r="AN63" s="105" t="s">
        <v>259</v>
      </c>
      <c r="AO63" s="155" t="s">
        <v>21</v>
      </c>
      <c r="AP63" s="151" t="s">
        <v>33</v>
      </c>
      <c r="AQ63" s="151" t="s">
        <v>2</v>
      </c>
      <c r="AR63" s="101" t="s">
        <v>671</v>
      </c>
      <c r="AS63" s="105" t="s">
        <v>674</v>
      </c>
      <c r="AT63" s="109">
        <v>43466</v>
      </c>
      <c r="AU63" s="109">
        <v>50770</v>
      </c>
      <c r="AV63" s="151">
        <v>0</v>
      </c>
      <c r="AW63" s="105" t="s">
        <v>674</v>
      </c>
      <c r="AX63" s="105" t="s">
        <v>674</v>
      </c>
      <c r="AY63" s="105" t="s">
        <v>674</v>
      </c>
      <c r="AZ63" s="105" t="s">
        <v>674</v>
      </c>
      <c r="BA63" s="105" t="s">
        <v>674</v>
      </c>
      <c r="BB63" s="105" t="s">
        <v>674</v>
      </c>
      <c r="BC63" s="105" t="s">
        <v>674</v>
      </c>
      <c r="BD63" s="105" t="s">
        <v>674</v>
      </c>
      <c r="BE63" s="105" t="s">
        <v>674</v>
      </c>
      <c r="BF63" s="105" t="s">
        <v>674</v>
      </c>
      <c r="BG63" s="105" t="s">
        <v>674</v>
      </c>
      <c r="BH63" s="105" t="s">
        <v>674</v>
      </c>
      <c r="BI63" s="105" t="s">
        <v>674</v>
      </c>
      <c r="BJ63" s="105" t="s">
        <v>674</v>
      </c>
      <c r="BK63" s="105" t="s">
        <v>674</v>
      </c>
      <c r="BL63" s="105" t="s">
        <v>674</v>
      </c>
      <c r="BM63" s="105" t="s">
        <v>674</v>
      </c>
      <c r="BN63" s="105" t="s">
        <v>674</v>
      </c>
      <c r="BO63" s="105" t="s">
        <v>674</v>
      </c>
      <c r="BP63" s="105" t="s">
        <v>674</v>
      </c>
      <c r="BQ63" s="106" t="s">
        <v>673</v>
      </c>
      <c r="BR63" s="115">
        <v>11904761904.761906</v>
      </c>
      <c r="BS63" s="116">
        <v>11904761904.761906</v>
      </c>
      <c r="BT63" s="116" t="s">
        <v>308</v>
      </c>
      <c r="BU63" s="116">
        <v>11904761904.761906</v>
      </c>
      <c r="BV63" s="116">
        <v>11904761904.761906</v>
      </c>
      <c r="BW63" s="116" t="s">
        <v>308</v>
      </c>
      <c r="BX63" s="116">
        <v>11904761904.761906</v>
      </c>
      <c r="BY63" s="116">
        <v>11904761904.761906</v>
      </c>
      <c r="BZ63" s="116" t="s">
        <v>308</v>
      </c>
      <c r="CA63" s="116">
        <v>11904761904.761906</v>
      </c>
      <c r="CB63" s="116">
        <v>11904761904.761906</v>
      </c>
      <c r="CC63" s="116" t="s">
        <v>308</v>
      </c>
      <c r="CD63" s="116">
        <v>11904761904.761906</v>
      </c>
      <c r="CE63" s="116">
        <v>11904761904.761906</v>
      </c>
      <c r="CF63" s="116" t="s">
        <v>308</v>
      </c>
      <c r="CG63" s="116">
        <v>11904761904.761906</v>
      </c>
      <c r="CH63" s="116">
        <v>11904761904.761906</v>
      </c>
      <c r="CI63" s="116" t="s">
        <v>308</v>
      </c>
      <c r="CJ63" s="116">
        <v>11904761904.761906</v>
      </c>
      <c r="CK63" s="116">
        <v>11904761904.761906</v>
      </c>
      <c r="CL63" s="116" t="s">
        <v>308</v>
      </c>
      <c r="CM63" s="116">
        <v>11904761904.761906</v>
      </c>
      <c r="CN63" s="116">
        <v>11904761904.761906</v>
      </c>
      <c r="CO63" s="116" t="s">
        <v>308</v>
      </c>
      <c r="CP63" s="116">
        <v>11904761904.761906</v>
      </c>
      <c r="CQ63" s="116">
        <v>11904761904.761906</v>
      </c>
      <c r="CR63" s="116" t="s">
        <v>308</v>
      </c>
      <c r="CS63" s="116">
        <v>11904761904.761906</v>
      </c>
      <c r="CT63" s="116">
        <v>11904761904.761906</v>
      </c>
      <c r="CU63" s="116" t="s">
        <v>308</v>
      </c>
      <c r="CV63" s="116">
        <v>11904761904.761906</v>
      </c>
      <c r="CW63" s="116">
        <v>11904761904.761906</v>
      </c>
      <c r="CX63" s="116" t="s">
        <v>308</v>
      </c>
      <c r="CY63" s="116">
        <v>11904761904.761906</v>
      </c>
      <c r="CZ63" s="116">
        <v>11904761904.761906</v>
      </c>
      <c r="DA63" s="116" t="s">
        <v>308</v>
      </c>
      <c r="DB63" s="116">
        <v>11904761904.761906</v>
      </c>
      <c r="DC63" s="116">
        <v>11904761904.761906</v>
      </c>
      <c r="DD63" s="116" t="s">
        <v>308</v>
      </c>
      <c r="DE63" s="116">
        <v>11904761904.761906</v>
      </c>
      <c r="DF63" s="116">
        <v>11904761904.761906</v>
      </c>
      <c r="DG63" s="116" t="s">
        <v>308</v>
      </c>
      <c r="DH63" s="116">
        <v>11904761904.761906</v>
      </c>
      <c r="DI63" s="116">
        <v>11904761904.761906</v>
      </c>
      <c r="DJ63" s="116" t="s">
        <v>308</v>
      </c>
      <c r="DK63" s="116">
        <v>11904761904.761906</v>
      </c>
      <c r="DL63" s="116">
        <v>11904761904.761906</v>
      </c>
      <c r="DM63" s="116" t="s">
        <v>308</v>
      </c>
      <c r="DN63" s="116">
        <v>11904761904.761906</v>
      </c>
      <c r="DO63" s="116">
        <v>11904761904.761906</v>
      </c>
      <c r="DP63" s="116" t="s">
        <v>308</v>
      </c>
      <c r="DQ63" s="116">
        <v>11904761904.761906</v>
      </c>
      <c r="DR63" s="116">
        <v>11904761904.761906</v>
      </c>
      <c r="DS63" s="116" t="s">
        <v>308</v>
      </c>
      <c r="DT63" s="116">
        <v>11904761904.761906</v>
      </c>
      <c r="DU63" s="116">
        <v>11904761904.761906</v>
      </c>
      <c r="DV63" s="116" t="s">
        <v>308</v>
      </c>
      <c r="DW63" s="116">
        <v>11904761904.761906</v>
      </c>
      <c r="DX63" s="116">
        <v>11904761904.761906</v>
      </c>
      <c r="DY63" s="116" t="s">
        <v>308</v>
      </c>
      <c r="DZ63" s="116">
        <v>11904761904.761906</v>
      </c>
      <c r="EA63" s="116">
        <v>11904761904.761906</v>
      </c>
      <c r="EB63" s="116" t="s">
        <v>308</v>
      </c>
      <c r="EC63" s="117">
        <f t="shared" si="5"/>
        <v>249999999999.99997</v>
      </c>
      <c r="ED63" s="110" t="s">
        <v>50</v>
      </c>
      <c r="EE63" s="121" t="s">
        <v>505</v>
      </c>
      <c r="EF63" s="121" t="s">
        <v>564</v>
      </c>
      <c r="EG63" s="112" t="s">
        <v>506</v>
      </c>
      <c r="EH63" s="112" t="s">
        <v>507</v>
      </c>
      <c r="EI63" s="112" t="s">
        <v>508</v>
      </c>
      <c r="EJ63" s="112" t="s">
        <v>509</v>
      </c>
      <c r="EK63" s="121" t="s">
        <v>510</v>
      </c>
      <c r="EL63" s="121" t="s">
        <v>511</v>
      </c>
      <c r="EM63" s="112" t="s">
        <v>565</v>
      </c>
      <c r="EN63" s="112" t="s">
        <v>512</v>
      </c>
      <c r="EO63" s="118" t="s">
        <v>513</v>
      </c>
    </row>
    <row r="64" spans="2:145" s="87" customFormat="1" ht="153" customHeight="1">
      <c r="B64" s="842"/>
      <c r="C64" s="904"/>
      <c r="D64" s="845"/>
      <c r="E64" s="862">
        <v>0.1111</v>
      </c>
      <c r="F64" s="867" t="s">
        <v>192</v>
      </c>
      <c r="G64" s="867" t="s">
        <v>269</v>
      </c>
      <c r="H64" s="808" t="s">
        <v>18</v>
      </c>
      <c r="I64" s="808" t="s">
        <v>33</v>
      </c>
      <c r="J64" s="808" t="s">
        <v>2</v>
      </c>
      <c r="K64" s="858">
        <v>64035843</v>
      </c>
      <c r="L64" s="858">
        <v>2017</v>
      </c>
      <c r="M64" s="884">
        <v>43466</v>
      </c>
      <c r="N64" s="884">
        <v>50770</v>
      </c>
      <c r="O64" s="858">
        <v>0</v>
      </c>
      <c r="P64" s="858">
        <v>33201792.149999999</v>
      </c>
      <c r="Q64" s="858">
        <v>33201792.149999999</v>
      </c>
      <c r="R64" s="858">
        <v>33201792.149999999</v>
      </c>
      <c r="S64" s="858">
        <v>33201792.149999999</v>
      </c>
      <c r="T64" s="858">
        <v>33201792.149999999</v>
      </c>
      <c r="U64" s="858">
        <v>33201792.149999999</v>
      </c>
      <c r="V64" s="858">
        <v>2401344.11</v>
      </c>
      <c r="W64" s="858">
        <v>2401344.11</v>
      </c>
      <c r="X64" s="858">
        <v>2401344.11</v>
      </c>
      <c r="Y64" s="858">
        <v>2401344.11</v>
      </c>
      <c r="Z64" s="858">
        <v>2401344.11</v>
      </c>
      <c r="AA64" s="858">
        <v>2401344.11</v>
      </c>
      <c r="AB64" s="858">
        <v>2401344.11</v>
      </c>
      <c r="AC64" s="858">
        <v>2401344.11</v>
      </c>
      <c r="AD64" s="858">
        <v>4269056.2</v>
      </c>
      <c r="AE64" s="858">
        <v>4269056.2</v>
      </c>
      <c r="AF64" s="858">
        <v>4269056.2</v>
      </c>
      <c r="AG64" s="858">
        <v>4269056.2</v>
      </c>
      <c r="AH64" s="858">
        <v>4269056.2</v>
      </c>
      <c r="AI64" s="858">
        <v>4269056.2</v>
      </c>
      <c r="AJ64" s="894">
        <v>64035843</v>
      </c>
      <c r="AK64" s="107" t="s">
        <v>718</v>
      </c>
      <c r="AL64" s="159">
        <v>1.23E-2</v>
      </c>
      <c r="AM64" s="105" t="s">
        <v>295</v>
      </c>
      <c r="AN64" s="105" t="s">
        <v>294</v>
      </c>
      <c r="AO64" s="155" t="s">
        <v>21</v>
      </c>
      <c r="AP64" s="151" t="s">
        <v>33</v>
      </c>
      <c r="AQ64" s="151" t="s">
        <v>2</v>
      </c>
      <c r="AR64" s="101" t="s">
        <v>671</v>
      </c>
      <c r="AS64" s="105" t="s">
        <v>674</v>
      </c>
      <c r="AT64" s="109">
        <v>43466</v>
      </c>
      <c r="AU64" s="109">
        <v>50770</v>
      </c>
      <c r="AV64" s="151">
        <v>0</v>
      </c>
      <c r="AW64" s="105" t="s">
        <v>674</v>
      </c>
      <c r="AX64" s="105" t="s">
        <v>674</v>
      </c>
      <c r="AY64" s="105" t="s">
        <v>674</v>
      </c>
      <c r="AZ64" s="105" t="s">
        <v>674</v>
      </c>
      <c r="BA64" s="105" t="s">
        <v>674</v>
      </c>
      <c r="BB64" s="105" t="s">
        <v>674</v>
      </c>
      <c r="BC64" s="105" t="s">
        <v>674</v>
      </c>
      <c r="BD64" s="105" t="s">
        <v>674</v>
      </c>
      <c r="BE64" s="105" t="s">
        <v>674</v>
      </c>
      <c r="BF64" s="105" t="s">
        <v>674</v>
      </c>
      <c r="BG64" s="105" t="s">
        <v>674</v>
      </c>
      <c r="BH64" s="105" t="s">
        <v>674</v>
      </c>
      <c r="BI64" s="105" t="s">
        <v>674</v>
      </c>
      <c r="BJ64" s="105" t="s">
        <v>674</v>
      </c>
      <c r="BK64" s="105" t="s">
        <v>674</v>
      </c>
      <c r="BL64" s="105" t="s">
        <v>674</v>
      </c>
      <c r="BM64" s="105" t="s">
        <v>674</v>
      </c>
      <c r="BN64" s="105" t="s">
        <v>674</v>
      </c>
      <c r="BO64" s="105" t="s">
        <v>674</v>
      </c>
      <c r="BP64" s="105" t="s">
        <v>674</v>
      </c>
      <c r="BQ64" s="106" t="s">
        <v>673</v>
      </c>
      <c r="BR64" s="115">
        <v>11904761904.761906</v>
      </c>
      <c r="BS64" s="116">
        <v>11904761904.761906</v>
      </c>
      <c r="BT64" s="116" t="s">
        <v>308</v>
      </c>
      <c r="BU64" s="116">
        <v>11904761904.761906</v>
      </c>
      <c r="BV64" s="116">
        <v>11904761904.761906</v>
      </c>
      <c r="BW64" s="116" t="s">
        <v>308</v>
      </c>
      <c r="BX64" s="116">
        <v>11904761904.761906</v>
      </c>
      <c r="BY64" s="116">
        <v>11904761904.761906</v>
      </c>
      <c r="BZ64" s="116" t="s">
        <v>308</v>
      </c>
      <c r="CA64" s="116">
        <v>11904761904.761906</v>
      </c>
      <c r="CB64" s="116">
        <v>11904761904.761906</v>
      </c>
      <c r="CC64" s="116" t="s">
        <v>308</v>
      </c>
      <c r="CD64" s="116">
        <v>11904761904.761906</v>
      </c>
      <c r="CE64" s="116">
        <v>11904761904.761906</v>
      </c>
      <c r="CF64" s="116" t="s">
        <v>308</v>
      </c>
      <c r="CG64" s="116">
        <v>11904761904.761906</v>
      </c>
      <c r="CH64" s="116">
        <v>11904761904.761906</v>
      </c>
      <c r="CI64" s="116" t="s">
        <v>308</v>
      </c>
      <c r="CJ64" s="116">
        <v>11904761904.761906</v>
      </c>
      <c r="CK64" s="116">
        <v>11904761904.761906</v>
      </c>
      <c r="CL64" s="116" t="s">
        <v>308</v>
      </c>
      <c r="CM64" s="116">
        <v>11904761904.761906</v>
      </c>
      <c r="CN64" s="116">
        <v>11904761904.761906</v>
      </c>
      <c r="CO64" s="116" t="s">
        <v>308</v>
      </c>
      <c r="CP64" s="116">
        <v>11904761904.761906</v>
      </c>
      <c r="CQ64" s="116">
        <v>11904761904.761906</v>
      </c>
      <c r="CR64" s="116" t="s">
        <v>308</v>
      </c>
      <c r="CS64" s="116">
        <v>11904761904.761906</v>
      </c>
      <c r="CT64" s="116">
        <v>11904761904.761906</v>
      </c>
      <c r="CU64" s="116" t="s">
        <v>308</v>
      </c>
      <c r="CV64" s="116">
        <v>11904761904.761906</v>
      </c>
      <c r="CW64" s="116">
        <v>11904761904.761906</v>
      </c>
      <c r="CX64" s="116" t="s">
        <v>308</v>
      </c>
      <c r="CY64" s="116">
        <v>11904761904.761906</v>
      </c>
      <c r="CZ64" s="116">
        <v>11904761904.761906</v>
      </c>
      <c r="DA64" s="116" t="s">
        <v>308</v>
      </c>
      <c r="DB64" s="116">
        <v>11904761904.761906</v>
      </c>
      <c r="DC64" s="116">
        <v>11904761904.761906</v>
      </c>
      <c r="DD64" s="116" t="s">
        <v>308</v>
      </c>
      <c r="DE64" s="116">
        <v>11904761904.761906</v>
      </c>
      <c r="DF64" s="116">
        <v>11904761904.761906</v>
      </c>
      <c r="DG64" s="116" t="s">
        <v>308</v>
      </c>
      <c r="DH64" s="116">
        <v>11904761904.761906</v>
      </c>
      <c r="DI64" s="116">
        <v>11904761904.761906</v>
      </c>
      <c r="DJ64" s="116" t="s">
        <v>308</v>
      </c>
      <c r="DK64" s="116">
        <v>11904761904.761906</v>
      </c>
      <c r="DL64" s="116">
        <v>11904761904.761906</v>
      </c>
      <c r="DM64" s="116" t="s">
        <v>308</v>
      </c>
      <c r="DN64" s="116">
        <v>11904761904.761906</v>
      </c>
      <c r="DO64" s="116">
        <v>11904761904.761906</v>
      </c>
      <c r="DP64" s="116" t="s">
        <v>308</v>
      </c>
      <c r="DQ64" s="116">
        <v>11904761904.761906</v>
      </c>
      <c r="DR64" s="116">
        <v>11904761904.761906</v>
      </c>
      <c r="DS64" s="116" t="s">
        <v>308</v>
      </c>
      <c r="DT64" s="116">
        <v>11904761904.761906</v>
      </c>
      <c r="DU64" s="116">
        <v>11904761904.761906</v>
      </c>
      <c r="DV64" s="116" t="s">
        <v>308</v>
      </c>
      <c r="DW64" s="116">
        <v>11904761904.761906</v>
      </c>
      <c r="DX64" s="116">
        <v>11904761904.761906</v>
      </c>
      <c r="DY64" s="116" t="s">
        <v>308</v>
      </c>
      <c r="DZ64" s="116">
        <v>11904761904.761906</v>
      </c>
      <c r="EA64" s="116">
        <v>11904761904.761906</v>
      </c>
      <c r="EB64" s="116" t="s">
        <v>308</v>
      </c>
      <c r="EC64" s="117">
        <f t="shared" si="5"/>
        <v>249999999999.99997</v>
      </c>
      <c r="ED64" s="110" t="s">
        <v>514</v>
      </c>
      <c r="EE64" s="121" t="s">
        <v>515</v>
      </c>
      <c r="EF64" s="121" t="s">
        <v>566</v>
      </c>
      <c r="EG64" s="121" t="s">
        <v>516</v>
      </c>
      <c r="EH64" s="121" t="s">
        <v>517</v>
      </c>
      <c r="EI64" s="111" t="s">
        <v>518</v>
      </c>
      <c r="EJ64" s="112" t="s">
        <v>519</v>
      </c>
      <c r="EK64" s="121" t="s">
        <v>567</v>
      </c>
      <c r="EL64" s="121" t="s">
        <v>520</v>
      </c>
      <c r="EM64" s="121" t="s">
        <v>568</v>
      </c>
      <c r="EN64" s="121" t="s">
        <v>521</v>
      </c>
      <c r="EO64" s="113" t="s">
        <v>522</v>
      </c>
    </row>
    <row r="65" spans="2:145" s="87" customFormat="1" ht="105" customHeight="1">
      <c r="B65" s="842"/>
      <c r="C65" s="904"/>
      <c r="D65" s="845"/>
      <c r="E65" s="862"/>
      <c r="F65" s="867"/>
      <c r="G65" s="867"/>
      <c r="H65" s="808"/>
      <c r="I65" s="808"/>
      <c r="J65" s="808"/>
      <c r="K65" s="858"/>
      <c r="L65" s="858"/>
      <c r="M65" s="808"/>
      <c r="N65" s="808"/>
      <c r="O65" s="858"/>
      <c r="P65" s="858"/>
      <c r="Q65" s="858"/>
      <c r="R65" s="858"/>
      <c r="S65" s="858"/>
      <c r="T65" s="858"/>
      <c r="U65" s="858"/>
      <c r="V65" s="858"/>
      <c r="W65" s="858"/>
      <c r="X65" s="858"/>
      <c r="Y65" s="858"/>
      <c r="Z65" s="858"/>
      <c r="AA65" s="858"/>
      <c r="AB65" s="858"/>
      <c r="AC65" s="858"/>
      <c r="AD65" s="858"/>
      <c r="AE65" s="858"/>
      <c r="AF65" s="858"/>
      <c r="AG65" s="858"/>
      <c r="AH65" s="858"/>
      <c r="AI65" s="858"/>
      <c r="AJ65" s="894"/>
      <c r="AK65" s="846" t="s">
        <v>719</v>
      </c>
      <c r="AL65" s="850">
        <v>1.23E-2</v>
      </c>
      <c r="AM65" s="848" t="s">
        <v>786</v>
      </c>
      <c r="AN65" s="848" t="s">
        <v>262</v>
      </c>
      <c r="AO65" s="800" t="s">
        <v>21</v>
      </c>
      <c r="AP65" s="923" t="s">
        <v>39</v>
      </c>
      <c r="AQ65" s="923" t="s">
        <v>2</v>
      </c>
      <c r="AR65" s="801" t="s">
        <v>671</v>
      </c>
      <c r="AS65" s="801" t="s">
        <v>674</v>
      </c>
      <c r="AT65" s="801">
        <v>43466</v>
      </c>
      <c r="AU65" s="801">
        <v>50770</v>
      </c>
      <c r="AV65" s="801">
        <v>0</v>
      </c>
      <c r="AW65" s="801" t="s">
        <v>674</v>
      </c>
      <c r="AX65" s="801" t="s">
        <v>674</v>
      </c>
      <c r="AY65" s="801" t="s">
        <v>674</v>
      </c>
      <c r="AZ65" s="801" t="s">
        <v>674</v>
      </c>
      <c r="BA65" s="801" t="s">
        <v>674</v>
      </c>
      <c r="BB65" s="801" t="s">
        <v>674</v>
      </c>
      <c r="BC65" s="801" t="s">
        <v>674</v>
      </c>
      <c r="BD65" s="801" t="s">
        <v>674</v>
      </c>
      <c r="BE65" s="801" t="s">
        <v>674</v>
      </c>
      <c r="BF65" s="801" t="s">
        <v>674</v>
      </c>
      <c r="BG65" s="801" t="s">
        <v>674</v>
      </c>
      <c r="BH65" s="801" t="s">
        <v>674</v>
      </c>
      <c r="BI65" s="801" t="s">
        <v>674</v>
      </c>
      <c r="BJ65" s="801" t="s">
        <v>674</v>
      </c>
      <c r="BK65" s="801" t="s">
        <v>674</v>
      </c>
      <c r="BL65" s="801" t="s">
        <v>674</v>
      </c>
      <c r="BM65" s="801" t="s">
        <v>674</v>
      </c>
      <c r="BN65" s="801" t="s">
        <v>674</v>
      </c>
      <c r="BO65" s="801" t="s">
        <v>674</v>
      </c>
      <c r="BP65" s="801" t="s">
        <v>674</v>
      </c>
      <c r="BQ65" s="854" t="s">
        <v>673</v>
      </c>
      <c r="BR65" s="115">
        <v>11904761904.761906</v>
      </c>
      <c r="BS65" s="116">
        <v>11904761904.761906</v>
      </c>
      <c r="BT65" s="116" t="s">
        <v>308</v>
      </c>
      <c r="BU65" s="116">
        <v>11904761904.761906</v>
      </c>
      <c r="BV65" s="116">
        <v>11904761904.761906</v>
      </c>
      <c r="BW65" s="116" t="s">
        <v>308</v>
      </c>
      <c r="BX65" s="116">
        <v>11904761904.761906</v>
      </c>
      <c r="BY65" s="116">
        <v>11904761904.761906</v>
      </c>
      <c r="BZ65" s="116" t="s">
        <v>308</v>
      </c>
      <c r="CA65" s="116">
        <v>11904761904.761906</v>
      </c>
      <c r="CB65" s="116">
        <v>11904761904.761906</v>
      </c>
      <c r="CC65" s="116" t="s">
        <v>308</v>
      </c>
      <c r="CD65" s="116">
        <v>11904761904.761906</v>
      </c>
      <c r="CE65" s="116">
        <v>11904761904.761906</v>
      </c>
      <c r="CF65" s="116" t="s">
        <v>308</v>
      </c>
      <c r="CG65" s="116">
        <v>11904761904.761906</v>
      </c>
      <c r="CH65" s="116">
        <v>11904761904.761906</v>
      </c>
      <c r="CI65" s="116" t="s">
        <v>308</v>
      </c>
      <c r="CJ65" s="116">
        <v>11904761904.761906</v>
      </c>
      <c r="CK65" s="116">
        <v>11904761904.761906</v>
      </c>
      <c r="CL65" s="116" t="s">
        <v>308</v>
      </c>
      <c r="CM65" s="116">
        <v>11904761904.761906</v>
      </c>
      <c r="CN65" s="116">
        <v>11904761904.761906</v>
      </c>
      <c r="CO65" s="116" t="s">
        <v>308</v>
      </c>
      <c r="CP65" s="116">
        <v>11904761904.761906</v>
      </c>
      <c r="CQ65" s="116">
        <v>11904761904.761906</v>
      </c>
      <c r="CR65" s="116" t="s">
        <v>308</v>
      </c>
      <c r="CS65" s="116">
        <v>11904761904.761906</v>
      </c>
      <c r="CT65" s="116">
        <v>11904761904.761906</v>
      </c>
      <c r="CU65" s="116" t="s">
        <v>308</v>
      </c>
      <c r="CV65" s="116">
        <v>11904761904.761906</v>
      </c>
      <c r="CW65" s="116">
        <v>11904761904.761906</v>
      </c>
      <c r="CX65" s="116" t="s">
        <v>308</v>
      </c>
      <c r="CY65" s="116">
        <v>11904761904.761906</v>
      </c>
      <c r="CZ65" s="116">
        <v>11904761904.761906</v>
      </c>
      <c r="DA65" s="116" t="s">
        <v>308</v>
      </c>
      <c r="DB65" s="116">
        <v>11904761904.761906</v>
      </c>
      <c r="DC65" s="116">
        <v>11904761904.761906</v>
      </c>
      <c r="DD65" s="116" t="s">
        <v>308</v>
      </c>
      <c r="DE65" s="116">
        <v>11904761904.761906</v>
      </c>
      <c r="DF65" s="116">
        <v>11904761904.761906</v>
      </c>
      <c r="DG65" s="116" t="s">
        <v>308</v>
      </c>
      <c r="DH65" s="116">
        <v>11904761904.761906</v>
      </c>
      <c r="DI65" s="116">
        <v>11904761904.761906</v>
      </c>
      <c r="DJ65" s="116" t="s">
        <v>308</v>
      </c>
      <c r="DK65" s="116">
        <v>11904761904.761906</v>
      </c>
      <c r="DL65" s="116">
        <v>11904761904.761906</v>
      </c>
      <c r="DM65" s="116" t="s">
        <v>308</v>
      </c>
      <c r="DN65" s="116">
        <v>11904761904.761906</v>
      </c>
      <c r="DO65" s="116">
        <v>11904761904.761906</v>
      </c>
      <c r="DP65" s="116" t="s">
        <v>308</v>
      </c>
      <c r="DQ65" s="116">
        <v>11904761904.761906</v>
      </c>
      <c r="DR65" s="116">
        <v>11904761904.761906</v>
      </c>
      <c r="DS65" s="116" t="s">
        <v>308</v>
      </c>
      <c r="DT65" s="116">
        <v>11904761904.761906</v>
      </c>
      <c r="DU65" s="116">
        <v>11904761904.761906</v>
      </c>
      <c r="DV65" s="116" t="s">
        <v>308</v>
      </c>
      <c r="DW65" s="116">
        <v>11904761904.761906</v>
      </c>
      <c r="DX65" s="116">
        <v>11904761904.761906</v>
      </c>
      <c r="DY65" s="116" t="s">
        <v>308</v>
      </c>
      <c r="DZ65" s="116">
        <v>11904761904.761906</v>
      </c>
      <c r="EA65" s="116">
        <v>11904761904.761906</v>
      </c>
      <c r="EB65" s="116" t="s">
        <v>308</v>
      </c>
      <c r="EC65" s="117">
        <f t="shared" si="5"/>
        <v>249999999999.99997</v>
      </c>
      <c r="ED65" s="110" t="s">
        <v>50</v>
      </c>
      <c r="EE65" s="121" t="s">
        <v>149</v>
      </c>
      <c r="EF65" s="121" t="s">
        <v>164</v>
      </c>
      <c r="EG65" s="121" t="s">
        <v>165</v>
      </c>
      <c r="EH65" s="121" t="s">
        <v>166</v>
      </c>
      <c r="EI65" s="111" t="s">
        <v>167</v>
      </c>
      <c r="EJ65" s="112" t="s">
        <v>53</v>
      </c>
      <c r="EK65" s="121" t="s">
        <v>523</v>
      </c>
      <c r="EL65" s="121" t="s">
        <v>524</v>
      </c>
      <c r="EM65" s="121" t="s">
        <v>569</v>
      </c>
      <c r="EN65" s="121">
        <v>3125872548</v>
      </c>
      <c r="EO65" s="152" t="s">
        <v>525</v>
      </c>
    </row>
    <row r="66" spans="2:145" s="87" customFormat="1" ht="93.75" customHeight="1" thickBot="1">
      <c r="B66" s="902"/>
      <c r="C66" s="905"/>
      <c r="D66" s="885"/>
      <c r="E66" s="913"/>
      <c r="F66" s="916"/>
      <c r="G66" s="916"/>
      <c r="H66" s="863"/>
      <c r="I66" s="863"/>
      <c r="J66" s="863"/>
      <c r="K66" s="860"/>
      <c r="L66" s="860"/>
      <c r="M66" s="863"/>
      <c r="N66" s="863"/>
      <c r="O66" s="860"/>
      <c r="P66" s="860"/>
      <c r="Q66" s="860"/>
      <c r="R66" s="860"/>
      <c r="S66" s="860"/>
      <c r="T66" s="860"/>
      <c r="U66" s="860"/>
      <c r="V66" s="860"/>
      <c r="W66" s="860"/>
      <c r="X66" s="860"/>
      <c r="Y66" s="860"/>
      <c r="Z66" s="860"/>
      <c r="AA66" s="860"/>
      <c r="AB66" s="860"/>
      <c r="AC66" s="860"/>
      <c r="AD66" s="860"/>
      <c r="AE66" s="860"/>
      <c r="AF66" s="860"/>
      <c r="AG66" s="860"/>
      <c r="AH66" s="860"/>
      <c r="AI66" s="860"/>
      <c r="AJ66" s="928"/>
      <c r="AK66" s="855"/>
      <c r="AL66" s="925"/>
      <c r="AM66" s="942"/>
      <c r="AN66" s="942"/>
      <c r="AO66" s="891"/>
      <c r="AP66" s="924"/>
      <c r="AQ66" s="924"/>
      <c r="AR66" s="843"/>
      <c r="AS66" s="843" t="s">
        <v>674</v>
      </c>
      <c r="AT66" s="843">
        <v>43466</v>
      </c>
      <c r="AU66" s="843">
        <v>50770</v>
      </c>
      <c r="AV66" s="843">
        <v>0</v>
      </c>
      <c r="AW66" s="843" t="s">
        <v>674</v>
      </c>
      <c r="AX66" s="843" t="s">
        <v>674</v>
      </c>
      <c r="AY66" s="843" t="s">
        <v>674</v>
      </c>
      <c r="AZ66" s="843" t="s">
        <v>674</v>
      </c>
      <c r="BA66" s="843" t="s">
        <v>674</v>
      </c>
      <c r="BB66" s="843" t="s">
        <v>674</v>
      </c>
      <c r="BC66" s="843" t="s">
        <v>674</v>
      </c>
      <c r="BD66" s="843" t="s">
        <v>674</v>
      </c>
      <c r="BE66" s="843" t="s">
        <v>674</v>
      </c>
      <c r="BF66" s="843" t="s">
        <v>674</v>
      </c>
      <c r="BG66" s="843" t="s">
        <v>674</v>
      </c>
      <c r="BH66" s="843" t="s">
        <v>674</v>
      </c>
      <c r="BI66" s="843" t="s">
        <v>674</v>
      </c>
      <c r="BJ66" s="843" t="s">
        <v>674</v>
      </c>
      <c r="BK66" s="843" t="s">
        <v>674</v>
      </c>
      <c r="BL66" s="843" t="s">
        <v>674</v>
      </c>
      <c r="BM66" s="843" t="s">
        <v>674</v>
      </c>
      <c r="BN66" s="843" t="s">
        <v>674</v>
      </c>
      <c r="BO66" s="843" t="s">
        <v>674</v>
      </c>
      <c r="BP66" s="843" t="s">
        <v>674</v>
      </c>
      <c r="BQ66" s="895" t="s">
        <v>673</v>
      </c>
      <c r="BR66" s="162">
        <v>11904761904.761906</v>
      </c>
      <c r="BS66" s="163">
        <v>11904761904.761906</v>
      </c>
      <c r="BT66" s="163" t="s">
        <v>308</v>
      </c>
      <c r="BU66" s="163">
        <v>11904761904.761906</v>
      </c>
      <c r="BV66" s="163">
        <v>11904761904.761906</v>
      </c>
      <c r="BW66" s="163" t="s">
        <v>308</v>
      </c>
      <c r="BX66" s="163">
        <v>11904761904.761906</v>
      </c>
      <c r="BY66" s="163">
        <v>11904761904.761906</v>
      </c>
      <c r="BZ66" s="163" t="s">
        <v>308</v>
      </c>
      <c r="CA66" s="163">
        <v>11904761904.761906</v>
      </c>
      <c r="CB66" s="163">
        <v>11904761904.761906</v>
      </c>
      <c r="CC66" s="163" t="s">
        <v>308</v>
      </c>
      <c r="CD66" s="163">
        <v>11904761904.761906</v>
      </c>
      <c r="CE66" s="163">
        <v>11904761904.761906</v>
      </c>
      <c r="CF66" s="163" t="s">
        <v>308</v>
      </c>
      <c r="CG66" s="163">
        <v>11904761904.761906</v>
      </c>
      <c r="CH66" s="163">
        <v>11904761904.761906</v>
      </c>
      <c r="CI66" s="163" t="s">
        <v>308</v>
      </c>
      <c r="CJ66" s="163">
        <v>11904761904.761906</v>
      </c>
      <c r="CK66" s="163">
        <v>11904761904.761906</v>
      </c>
      <c r="CL66" s="163" t="s">
        <v>308</v>
      </c>
      <c r="CM66" s="163">
        <v>11904761904.761906</v>
      </c>
      <c r="CN66" s="163">
        <v>11904761904.761906</v>
      </c>
      <c r="CO66" s="163" t="s">
        <v>308</v>
      </c>
      <c r="CP66" s="163">
        <v>11904761904.761906</v>
      </c>
      <c r="CQ66" s="163">
        <v>11904761904.761906</v>
      </c>
      <c r="CR66" s="163" t="s">
        <v>308</v>
      </c>
      <c r="CS66" s="163">
        <v>11904761904.761906</v>
      </c>
      <c r="CT66" s="163">
        <v>11904761904.761906</v>
      </c>
      <c r="CU66" s="163" t="s">
        <v>308</v>
      </c>
      <c r="CV66" s="163">
        <v>11904761904.761906</v>
      </c>
      <c r="CW66" s="163">
        <v>11904761904.761906</v>
      </c>
      <c r="CX66" s="163" t="s">
        <v>308</v>
      </c>
      <c r="CY66" s="163">
        <v>11904761904.761906</v>
      </c>
      <c r="CZ66" s="163">
        <v>11904761904.761906</v>
      </c>
      <c r="DA66" s="163" t="s">
        <v>308</v>
      </c>
      <c r="DB66" s="163">
        <v>11904761904.761906</v>
      </c>
      <c r="DC66" s="163">
        <v>11904761904.761906</v>
      </c>
      <c r="DD66" s="163" t="s">
        <v>308</v>
      </c>
      <c r="DE66" s="163">
        <v>11904761904.761906</v>
      </c>
      <c r="DF66" s="163">
        <v>11904761904.761906</v>
      </c>
      <c r="DG66" s="163" t="s">
        <v>308</v>
      </c>
      <c r="DH66" s="163">
        <v>11904761904.761906</v>
      </c>
      <c r="DI66" s="163">
        <v>11904761904.761906</v>
      </c>
      <c r="DJ66" s="163" t="s">
        <v>308</v>
      </c>
      <c r="DK66" s="163">
        <v>11904761904.761906</v>
      </c>
      <c r="DL66" s="163">
        <v>11904761904.761906</v>
      </c>
      <c r="DM66" s="163" t="s">
        <v>308</v>
      </c>
      <c r="DN66" s="163">
        <v>11904761904.761906</v>
      </c>
      <c r="DO66" s="163">
        <v>11904761904.761906</v>
      </c>
      <c r="DP66" s="163" t="s">
        <v>308</v>
      </c>
      <c r="DQ66" s="163">
        <v>11904761904.761906</v>
      </c>
      <c r="DR66" s="163">
        <v>11904761904.761906</v>
      </c>
      <c r="DS66" s="163" t="s">
        <v>308</v>
      </c>
      <c r="DT66" s="163">
        <v>11904761904.761906</v>
      </c>
      <c r="DU66" s="163">
        <v>11904761904.761906</v>
      </c>
      <c r="DV66" s="163" t="s">
        <v>308</v>
      </c>
      <c r="DW66" s="163">
        <v>11904761904.761906</v>
      </c>
      <c r="DX66" s="163">
        <v>11904761904.761906</v>
      </c>
      <c r="DY66" s="163" t="s">
        <v>308</v>
      </c>
      <c r="DZ66" s="163">
        <v>11904761904.761906</v>
      </c>
      <c r="EA66" s="163">
        <v>11904761904.761906</v>
      </c>
      <c r="EB66" s="163" t="s">
        <v>308</v>
      </c>
      <c r="EC66" s="164">
        <f t="shared" si="5"/>
        <v>249999999999.99997</v>
      </c>
      <c r="ED66" s="165" t="s">
        <v>50</v>
      </c>
      <c r="EE66" s="166" t="s">
        <v>149</v>
      </c>
      <c r="EF66" s="166" t="s">
        <v>164</v>
      </c>
      <c r="EG66" s="166" t="s">
        <v>165</v>
      </c>
      <c r="EH66" s="166" t="s">
        <v>166</v>
      </c>
      <c r="EI66" s="167" t="s">
        <v>167</v>
      </c>
      <c r="EJ66" s="168" t="s">
        <v>53</v>
      </c>
      <c r="EK66" s="166" t="s">
        <v>523</v>
      </c>
      <c r="EL66" s="166" t="s">
        <v>524</v>
      </c>
      <c r="EM66" s="166" t="s">
        <v>569</v>
      </c>
      <c r="EN66" s="166">
        <v>3125872548</v>
      </c>
      <c r="EO66" s="169" t="s">
        <v>525</v>
      </c>
    </row>
    <row r="67" spans="2:145" s="87" customFormat="1" ht="184.5" customHeight="1">
      <c r="B67" s="896" t="s">
        <v>720</v>
      </c>
      <c r="C67" s="897">
        <v>0.33329999999999999</v>
      </c>
      <c r="D67" s="896" t="s">
        <v>721</v>
      </c>
      <c r="E67" s="918">
        <v>0.1111</v>
      </c>
      <c r="F67" s="917" t="s">
        <v>199</v>
      </c>
      <c r="G67" s="917" t="s">
        <v>137</v>
      </c>
      <c r="H67" s="920" t="s">
        <v>10</v>
      </c>
      <c r="I67" s="874" t="s">
        <v>39</v>
      </c>
      <c r="J67" s="874" t="s">
        <v>2</v>
      </c>
      <c r="K67" s="875">
        <v>1</v>
      </c>
      <c r="L67" s="874">
        <v>2017</v>
      </c>
      <c r="M67" s="883">
        <v>43466</v>
      </c>
      <c r="N67" s="883">
        <v>50770</v>
      </c>
      <c r="O67" s="859">
        <v>0</v>
      </c>
      <c r="P67" s="859">
        <v>0.05</v>
      </c>
      <c r="Q67" s="859">
        <v>0.05</v>
      </c>
      <c r="R67" s="859">
        <v>0.05</v>
      </c>
      <c r="S67" s="859">
        <v>0.05</v>
      </c>
      <c r="T67" s="859">
        <v>0.05</v>
      </c>
      <c r="U67" s="859">
        <v>0.05</v>
      </c>
      <c r="V67" s="859">
        <v>3.7499999999999999E-2</v>
      </c>
      <c r="W67" s="859">
        <v>3.7499999999999999E-2</v>
      </c>
      <c r="X67" s="859">
        <v>3.7499999999999999E-2</v>
      </c>
      <c r="Y67" s="859">
        <v>3.7499999999999999E-2</v>
      </c>
      <c r="Z67" s="859">
        <v>3.7499999999999999E-2</v>
      </c>
      <c r="AA67" s="859">
        <v>3.7499999999999999E-2</v>
      </c>
      <c r="AB67" s="859">
        <v>3.7499999999999999E-2</v>
      </c>
      <c r="AC67" s="859">
        <v>3.7499999999999999E-2</v>
      </c>
      <c r="AD67" s="859">
        <v>6.6600000000000006E-2</v>
      </c>
      <c r="AE67" s="859">
        <v>6.6600000000000006E-2</v>
      </c>
      <c r="AF67" s="859">
        <v>6.6600000000000006E-2</v>
      </c>
      <c r="AG67" s="859">
        <v>6.6600000000000006E-2</v>
      </c>
      <c r="AH67" s="859">
        <v>6.6600000000000006E-2</v>
      </c>
      <c r="AI67" s="859">
        <v>6.6600000000000006E-2</v>
      </c>
      <c r="AJ67" s="927">
        <v>1</v>
      </c>
      <c r="AK67" s="94" t="s">
        <v>726</v>
      </c>
      <c r="AL67" s="170">
        <f>+E67/8</f>
        <v>1.3887500000000001E-2</v>
      </c>
      <c r="AM67" s="88" t="s">
        <v>200</v>
      </c>
      <c r="AN67" s="92" t="s">
        <v>201</v>
      </c>
      <c r="AO67" s="171" t="s">
        <v>27</v>
      </c>
      <c r="AP67" s="172" t="s">
        <v>33</v>
      </c>
      <c r="AQ67" s="172" t="s">
        <v>2</v>
      </c>
      <c r="AR67" s="88">
        <v>1</v>
      </c>
      <c r="AS67" s="92">
        <v>2018</v>
      </c>
      <c r="AT67" s="96">
        <v>43466</v>
      </c>
      <c r="AU67" s="96">
        <v>45657</v>
      </c>
      <c r="AV67" s="172">
        <v>0</v>
      </c>
      <c r="AW67" s="92">
        <v>1</v>
      </c>
      <c r="AX67" s="92">
        <v>0</v>
      </c>
      <c r="AY67" s="92">
        <v>0</v>
      </c>
      <c r="AZ67" s="92">
        <v>0</v>
      </c>
      <c r="BA67" s="92">
        <v>0</v>
      </c>
      <c r="BB67" s="92">
        <v>0</v>
      </c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3">
        <v>1</v>
      </c>
      <c r="BR67" s="173">
        <v>0</v>
      </c>
      <c r="BS67" s="174">
        <v>0</v>
      </c>
      <c r="BT67" s="174" t="s">
        <v>308</v>
      </c>
      <c r="BU67" s="174">
        <v>120000000</v>
      </c>
      <c r="BV67" s="174">
        <v>120000000</v>
      </c>
      <c r="BW67" s="174" t="s">
        <v>308</v>
      </c>
      <c r="BX67" s="174">
        <v>120000000</v>
      </c>
      <c r="BY67" s="174">
        <v>120000000</v>
      </c>
      <c r="BZ67" s="174" t="s">
        <v>308</v>
      </c>
      <c r="CA67" s="174">
        <v>120000000</v>
      </c>
      <c r="CB67" s="174">
        <v>120000000</v>
      </c>
      <c r="CC67" s="174" t="s">
        <v>308</v>
      </c>
      <c r="CD67" s="174">
        <v>120000000</v>
      </c>
      <c r="CE67" s="174">
        <v>120000000</v>
      </c>
      <c r="CF67" s="174" t="s">
        <v>308</v>
      </c>
      <c r="CG67" s="174">
        <v>120000000</v>
      </c>
      <c r="CH67" s="174">
        <v>120000000</v>
      </c>
      <c r="CI67" s="174" t="s">
        <v>308</v>
      </c>
      <c r="CJ67" s="174">
        <v>0</v>
      </c>
      <c r="CK67" s="174">
        <v>0</v>
      </c>
      <c r="CL67" s="174" t="s">
        <v>308</v>
      </c>
      <c r="CM67" s="174">
        <v>0</v>
      </c>
      <c r="CN67" s="174">
        <v>0</v>
      </c>
      <c r="CO67" s="174" t="s">
        <v>308</v>
      </c>
      <c r="CP67" s="174">
        <v>0</v>
      </c>
      <c r="CQ67" s="174">
        <v>0</v>
      </c>
      <c r="CR67" s="174" t="s">
        <v>308</v>
      </c>
      <c r="CS67" s="174">
        <v>0</v>
      </c>
      <c r="CT67" s="174">
        <v>0</v>
      </c>
      <c r="CU67" s="174" t="s">
        <v>308</v>
      </c>
      <c r="CV67" s="174">
        <v>0</v>
      </c>
      <c r="CW67" s="174">
        <v>0</v>
      </c>
      <c r="CX67" s="174" t="s">
        <v>308</v>
      </c>
      <c r="CY67" s="174">
        <v>0</v>
      </c>
      <c r="CZ67" s="174">
        <v>0</v>
      </c>
      <c r="DA67" s="174" t="s">
        <v>308</v>
      </c>
      <c r="DB67" s="174">
        <v>0</v>
      </c>
      <c r="DC67" s="174">
        <v>0</v>
      </c>
      <c r="DD67" s="174" t="s">
        <v>308</v>
      </c>
      <c r="DE67" s="174">
        <v>0</v>
      </c>
      <c r="DF67" s="174">
        <v>0</v>
      </c>
      <c r="DG67" s="174" t="s">
        <v>308</v>
      </c>
      <c r="DH67" s="174">
        <v>0</v>
      </c>
      <c r="DI67" s="174">
        <v>0</v>
      </c>
      <c r="DJ67" s="174" t="s">
        <v>308</v>
      </c>
      <c r="DK67" s="174">
        <v>0</v>
      </c>
      <c r="DL67" s="174">
        <v>0</v>
      </c>
      <c r="DM67" s="174" t="s">
        <v>308</v>
      </c>
      <c r="DN67" s="174">
        <v>0</v>
      </c>
      <c r="DO67" s="174">
        <v>0</v>
      </c>
      <c r="DP67" s="174" t="s">
        <v>308</v>
      </c>
      <c r="DQ67" s="174">
        <v>0</v>
      </c>
      <c r="DR67" s="174">
        <v>0</v>
      </c>
      <c r="DS67" s="174" t="s">
        <v>308</v>
      </c>
      <c r="DT67" s="174">
        <v>0</v>
      </c>
      <c r="DU67" s="174">
        <v>0</v>
      </c>
      <c r="DV67" s="174" t="s">
        <v>308</v>
      </c>
      <c r="DW67" s="174">
        <v>0</v>
      </c>
      <c r="DX67" s="174">
        <v>0</v>
      </c>
      <c r="DY67" s="174" t="s">
        <v>308</v>
      </c>
      <c r="DZ67" s="174">
        <v>0</v>
      </c>
      <c r="EA67" s="174">
        <v>0</v>
      </c>
      <c r="EB67" s="174" t="s">
        <v>308</v>
      </c>
      <c r="EC67" s="175">
        <f t="shared" si="5"/>
        <v>600000000</v>
      </c>
      <c r="ED67" s="97" t="s">
        <v>572</v>
      </c>
      <c r="EE67" s="176" t="s">
        <v>573</v>
      </c>
      <c r="EF67" s="98" t="s">
        <v>574</v>
      </c>
      <c r="EG67" s="99" t="s">
        <v>575</v>
      </c>
      <c r="EH67" s="98" t="s">
        <v>576</v>
      </c>
      <c r="EI67" s="98" t="s">
        <v>577</v>
      </c>
      <c r="EJ67" s="99" t="s">
        <v>487</v>
      </c>
      <c r="EK67" s="176" t="s">
        <v>487</v>
      </c>
      <c r="EL67" s="98" t="s">
        <v>487</v>
      </c>
      <c r="EM67" s="99" t="s">
        <v>487</v>
      </c>
      <c r="EN67" s="98" t="s">
        <v>487</v>
      </c>
      <c r="EO67" s="100" t="s">
        <v>578</v>
      </c>
    </row>
    <row r="68" spans="2:145" s="87" customFormat="1" ht="137.25" customHeight="1">
      <c r="B68" s="842"/>
      <c r="C68" s="898"/>
      <c r="D68" s="842"/>
      <c r="E68" s="906"/>
      <c r="F68" s="806"/>
      <c r="G68" s="806"/>
      <c r="H68" s="808"/>
      <c r="I68" s="858"/>
      <c r="J68" s="858"/>
      <c r="K68" s="858"/>
      <c r="L68" s="858"/>
      <c r="M68" s="858"/>
      <c r="N68" s="858"/>
      <c r="O68" s="841"/>
      <c r="P68" s="841"/>
      <c r="Q68" s="841"/>
      <c r="R68" s="841"/>
      <c r="S68" s="841"/>
      <c r="T68" s="841"/>
      <c r="U68" s="841"/>
      <c r="V68" s="841"/>
      <c r="W68" s="841"/>
      <c r="X68" s="841"/>
      <c r="Y68" s="841"/>
      <c r="Z68" s="841"/>
      <c r="AA68" s="841"/>
      <c r="AB68" s="841"/>
      <c r="AC68" s="841"/>
      <c r="AD68" s="841"/>
      <c r="AE68" s="841"/>
      <c r="AF68" s="841"/>
      <c r="AG68" s="841"/>
      <c r="AH68" s="841"/>
      <c r="AI68" s="841"/>
      <c r="AJ68" s="894"/>
      <c r="AK68" s="177" t="s">
        <v>727</v>
      </c>
      <c r="AL68" s="159">
        <v>1.3899999999999999E-2</v>
      </c>
      <c r="AM68" s="101" t="s">
        <v>222</v>
      </c>
      <c r="AN68" s="105" t="s">
        <v>263</v>
      </c>
      <c r="AO68" s="155" t="s">
        <v>27</v>
      </c>
      <c r="AP68" s="151" t="s">
        <v>33</v>
      </c>
      <c r="AQ68" s="151" t="s">
        <v>2</v>
      </c>
      <c r="AR68" s="101">
        <v>3</v>
      </c>
      <c r="AS68" s="105">
        <v>2018</v>
      </c>
      <c r="AT68" s="109">
        <v>43466</v>
      </c>
      <c r="AU68" s="109">
        <v>45657</v>
      </c>
      <c r="AV68" s="151">
        <v>0</v>
      </c>
      <c r="AW68" s="105">
        <v>1</v>
      </c>
      <c r="AX68" s="105">
        <v>1</v>
      </c>
      <c r="AY68" s="105">
        <v>1</v>
      </c>
      <c r="AZ68" s="105">
        <v>0</v>
      </c>
      <c r="BA68" s="105">
        <v>0</v>
      </c>
      <c r="BB68" s="105">
        <v>0</v>
      </c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6">
        <v>3</v>
      </c>
      <c r="BR68" s="115">
        <v>4.7619047619047616E-2</v>
      </c>
      <c r="BS68" s="116">
        <v>4.7619047619047616E-2</v>
      </c>
      <c r="BT68" s="116" t="s">
        <v>308</v>
      </c>
      <c r="BU68" s="116">
        <v>4.7619047619047616E-2</v>
      </c>
      <c r="BV68" s="116">
        <v>4.7619047619047616E-2</v>
      </c>
      <c r="BW68" s="116" t="s">
        <v>308</v>
      </c>
      <c r="BX68" s="116">
        <v>4.7619047619047616E-2</v>
      </c>
      <c r="BY68" s="116">
        <v>4.7619047619047616E-2</v>
      </c>
      <c r="BZ68" s="116" t="s">
        <v>308</v>
      </c>
      <c r="CA68" s="116">
        <v>4.7619047619047616E-2</v>
      </c>
      <c r="CB68" s="116">
        <v>4.7619047619047616E-2</v>
      </c>
      <c r="CC68" s="116" t="s">
        <v>308</v>
      </c>
      <c r="CD68" s="116">
        <v>4.7619047619047616E-2</v>
      </c>
      <c r="CE68" s="116">
        <v>4.7619047619047616E-2</v>
      </c>
      <c r="CF68" s="116" t="s">
        <v>308</v>
      </c>
      <c r="CG68" s="116">
        <v>4.7619047619047616E-2</v>
      </c>
      <c r="CH68" s="116">
        <v>4.7619047619047616E-2</v>
      </c>
      <c r="CI68" s="116" t="s">
        <v>308</v>
      </c>
      <c r="CJ68" s="116">
        <v>4.7619047619047616E-2</v>
      </c>
      <c r="CK68" s="116">
        <v>4.7619047619047616E-2</v>
      </c>
      <c r="CL68" s="116" t="s">
        <v>308</v>
      </c>
      <c r="CM68" s="116">
        <v>4.7619047619047616E-2</v>
      </c>
      <c r="CN68" s="116">
        <v>4.7619047619047616E-2</v>
      </c>
      <c r="CO68" s="116" t="s">
        <v>308</v>
      </c>
      <c r="CP68" s="116">
        <v>4.7619047619047616E-2</v>
      </c>
      <c r="CQ68" s="116">
        <v>4.7619047619047616E-2</v>
      </c>
      <c r="CR68" s="116" t="s">
        <v>308</v>
      </c>
      <c r="CS68" s="116">
        <v>4.7619047619047616E-2</v>
      </c>
      <c r="CT68" s="116">
        <v>4.7619047619047616E-2</v>
      </c>
      <c r="CU68" s="116" t="s">
        <v>308</v>
      </c>
      <c r="CV68" s="116">
        <v>4.7619047619047616E-2</v>
      </c>
      <c r="CW68" s="116">
        <v>4.7619047619047616E-2</v>
      </c>
      <c r="CX68" s="116" t="s">
        <v>308</v>
      </c>
      <c r="CY68" s="116">
        <v>4.7619047619047616E-2</v>
      </c>
      <c r="CZ68" s="116">
        <v>4.7619047619047616E-2</v>
      </c>
      <c r="DA68" s="116" t="s">
        <v>308</v>
      </c>
      <c r="DB68" s="116">
        <v>4.7619047619047616E-2</v>
      </c>
      <c r="DC68" s="116">
        <v>4.7619047619047616E-2</v>
      </c>
      <c r="DD68" s="116" t="s">
        <v>308</v>
      </c>
      <c r="DE68" s="116">
        <v>4.7619047619047616E-2</v>
      </c>
      <c r="DF68" s="116">
        <v>4.7619047619047616E-2</v>
      </c>
      <c r="DG68" s="116" t="s">
        <v>308</v>
      </c>
      <c r="DH68" s="116">
        <v>4.7619047619047616E-2</v>
      </c>
      <c r="DI68" s="116">
        <v>4.7619047619047616E-2</v>
      </c>
      <c r="DJ68" s="116" t="s">
        <v>308</v>
      </c>
      <c r="DK68" s="116">
        <v>4.7619047619047616E-2</v>
      </c>
      <c r="DL68" s="116">
        <v>4.7619047619047616E-2</v>
      </c>
      <c r="DM68" s="116" t="s">
        <v>308</v>
      </c>
      <c r="DN68" s="116">
        <v>4.7619047619047616E-2</v>
      </c>
      <c r="DO68" s="116">
        <v>4.7619047619047616E-2</v>
      </c>
      <c r="DP68" s="116" t="s">
        <v>308</v>
      </c>
      <c r="DQ68" s="116">
        <v>4.7619047619047616E-2</v>
      </c>
      <c r="DR68" s="116">
        <v>4.7619047619047616E-2</v>
      </c>
      <c r="DS68" s="116" t="s">
        <v>308</v>
      </c>
      <c r="DT68" s="116">
        <v>4.7619047619047616E-2</v>
      </c>
      <c r="DU68" s="116">
        <v>4.7619047619047616E-2</v>
      </c>
      <c r="DV68" s="116" t="s">
        <v>308</v>
      </c>
      <c r="DW68" s="116">
        <v>4.7619047619047616E-2</v>
      </c>
      <c r="DX68" s="116">
        <v>4.7619047619047616E-2</v>
      </c>
      <c r="DY68" s="116" t="s">
        <v>308</v>
      </c>
      <c r="DZ68" s="116">
        <v>4.7619047619047616E-2</v>
      </c>
      <c r="EA68" s="116">
        <v>4.7619047619047616E-2</v>
      </c>
      <c r="EB68" s="116" t="s">
        <v>308</v>
      </c>
      <c r="EC68" s="117">
        <f t="shared" si="5"/>
        <v>1.0000000000000004</v>
      </c>
      <c r="ED68" s="110" t="s">
        <v>572</v>
      </c>
      <c r="EE68" s="121" t="s">
        <v>573</v>
      </c>
      <c r="EF68" s="111" t="s">
        <v>574</v>
      </c>
      <c r="EG68" s="112" t="s">
        <v>575</v>
      </c>
      <c r="EH68" s="111" t="s">
        <v>576</v>
      </c>
      <c r="EI68" s="111" t="s">
        <v>577</v>
      </c>
      <c r="EJ68" s="112" t="s">
        <v>53</v>
      </c>
      <c r="EK68" s="121" t="s">
        <v>579</v>
      </c>
      <c r="EL68" s="111" t="s">
        <v>681</v>
      </c>
      <c r="EM68" s="112" t="s">
        <v>682</v>
      </c>
      <c r="EN68" s="111" t="s">
        <v>683</v>
      </c>
      <c r="EO68" s="152" t="s">
        <v>684</v>
      </c>
    </row>
    <row r="69" spans="2:145" s="87" customFormat="1" ht="158.25" customHeight="1">
      <c r="B69" s="842"/>
      <c r="C69" s="898"/>
      <c r="D69" s="842"/>
      <c r="E69" s="906"/>
      <c r="F69" s="806"/>
      <c r="G69" s="806"/>
      <c r="H69" s="808"/>
      <c r="I69" s="858"/>
      <c r="J69" s="858"/>
      <c r="K69" s="858"/>
      <c r="L69" s="858"/>
      <c r="M69" s="858"/>
      <c r="N69" s="858"/>
      <c r="O69" s="841"/>
      <c r="P69" s="841"/>
      <c r="Q69" s="841"/>
      <c r="R69" s="841"/>
      <c r="S69" s="841"/>
      <c r="T69" s="841"/>
      <c r="U69" s="841"/>
      <c r="V69" s="841"/>
      <c r="W69" s="841"/>
      <c r="X69" s="841"/>
      <c r="Y69" s="841"/>
      <c r="Z69" s="841"/>
      <c r="AA69" s="841"/>
      <c r="AB69" s="841"/>
      <c r="AC69" s="841"/>
      <c r="AD69" s="841"/>
      <c r="AE69" s="841"/>
      <c r="AF69" s="841"/>
      <c r="AG69" s="841"/>
      <c r="AH69" s="841"/>
      <c r="AI69" s="841"/>
      <c r="AJ69" s="894"/>
      <c r="AK69" s="177" t="s">
        <v>728</v>
      </c>
      <c r="AL69" s="159">
        <v>1.3899999999999999E-2</v>
      </c>
      <c r="AM69" s="101" t="s">
        <v>202</v>
      </c>
      <c r="AN69" s="105" t="s">
        <v>203</v>
      </c>
      <c r="AO69" s="155" t="s">
        <v>27</v>
      </c>
      <c r="AP69" s="151" t="s">
        <v>33</v>
      </c>
      <c r="AQ69" s="151" t="s">
        <v>2</v>
      </c>
      <c r="AR69" s="101">
        <v>1</v>
      </c>
      <c r="AS69" s="105">
        <v>2018</v>
      </c>
      <c r="AT69" s="109">
        <v>43466</v>
      </c>
      <c r="AU69" s="109">
        <v>45657</v>
      </c>
      <c r="AV69" s="151">
        <v>0</v>
      </c>
      <c r="AW69" s="105">
        <v>1</v>
      </c>
      <c r="AX69" s="105">
        <v>0</v>
      </c>
      <c r="AY69" s="105">
        <v>0</v>
      </c>
      <c r="AZ69" s="105">
        <v>0</v>
      </c>
      <c r="BA69" s="105">
        <v>0</v>
      </c>
      <c r="BB69" s="105">
        <v>0</v>
      </c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6">
        <v>1</v>
      </c>
      <c r="BR69" s="115">
        <v>4.7619047619047616E-2</v>
      </c>
      <c r="BS69" s="116">
        <v>4.7619047619047616E-2</v>
      </c>
      <c r="BT69" s="116" t="s">
        <v>308</v>
      </c>
      <c r="BU69" s="116">
        <v>4.7619047619047616E-2</v>
      </c>
      <c r="BV69" s="116">
        <v>4.7619047619047616E-2</v>
      </c>
      <c r="BW69" s="116" t="s">
        <v>308</v>
      </c>
      <c r="BX69" s="116">
        <v>4.7619047619047616E-2</v>
      </c>
      <c r="BY69" s="116">
        <v>4.7619047619047616E-2</v>
      </c>
      <c r="BZ69" s="116" t="s">
        <v>308</v>
      </c>
      <c r="CA69" s="116">
        <v>4.7619047619047616E-2</v>
      </c>
      <c r="CB69" s="116">
        <v>4.7619047619047616E-2</v>
      </c>
      <c r="CC69" s="116" t="s">
        <v>308</v>
      </c>
      <c r="CD69" s="116">
        <v>4.7619047619047616E-2</v>
      </c>
      <c r="CE69" s="116">
        <v>4.7619047619047616E-2</v>
      </c>
      <c r="CF69" s="116" t="s">
        <v>308</v>
      </c>
      <c r="CG69" s="116">
        <v>4.7619047619047616E-2</v>
      </c>
      <c r="CH69" s="116">
        <v>4.7619047619047616E-2</v>
      </c>
      <c r="CI69" s="116" t="s">
        <v>308</v>
      </c>
      <c r="CJ69" s="116">
        <v>4.7619047619047616E-2</v>
      </c>
      <c r="CK69" s="116">
        <v>4.7619047619047616E-2</v>
      </c>
      <c r="CL69" s="116" t="s">
        <v>308</v>
      </c>
      <c r="CM69" s="116">
        <v>4.7619047619047616E-2</v>
      </c>
      <c r="CN69" s="116">
        <v>4.7619047619047616E-2</v>
      </c>
      <c r="CO69" s="116" t="s">
        <v>308</v>
      </c>
      <c r="CP69" s="116">
        <v>4.7619047619047616E-2</v>
      </c>
      <c r="CQ69" s="116">
        <v>4.7619047619047616E-2</v>
      </c>
      <c r="CR69" s="116" t="s">
        <v>308</v>
      </c>
      <c r="CS69" s="116">
        <v>4.7619047619047616E-2</v>
      </c>
      <c r="CT69" s="116">
        <v>4.7619047619047616E-2</v>
      </c>
      <c r="CU69" s="116" t="s">
        <v>308</v>
      </c>
      <c r="CV69" s="116">
        <v>4.7619047619047616E-2</v>
      </c>
      <c r="CW69" s="116">
        <v>4.7619047619047616E-2</v>
      </c>
      <c r="CX69" s="116" t="s">
        <v>308</v>
      </c>
      <c r="CY69" s="116">
        <v>4.7619047619047616E-2</v>
      </c>
      <c r="CZ69" s="116">
        <v>4.7619047619047616E-2</v>
      </c>
      <c r="DA69" s="116" t="s">
        <v>308</v>
      </c>
      <c r="DB69" s="116">
        <v>4.7619047619047616E-2</v>
      </c>
      <c r="DC69" s="116">
        <v>4.7619047619047616E-2</v>
      </c>
      <c r="DD69" s="116" t="s">
        <v>308</v>
      </c>
      <c r="DE69" s="116">
        <v>4.7619047619047616E-2</v>
      </c>
      <c r="DF69" s="116">
        <v>4.7619047619047616E-2</v>
      </c>
      <c r="DG69" s="116" t="s">
        <v>308</v>
      </c>
      <c r="DH69" s="116">
        <v>4.7619047619047616E-2</v>
      </c>
      <c r="DI69" s="116">
        <v>4.7619047619047616E-2</v>
      </c>
      <c r="DJ69" s="116" t="s">
        <v>308</v>
      </c>
      <c r="DK69" s="116">
        <v>4.7619047619047616E-2</v>
      </c>
      <c r="DL69" s="116">
        <v>4.7619047619047616E-2</v>
      </c>
      <c r="DM69" s="116" t="s">
        <v>308</v>
      </c>
      <c r="DN69" s="116">
        <v>4.7619047619047616E-2</v>
      </c>
      <c r="DO69" s="116">
        <v>4.7619047619047616E-2</v>
      </c>
      <c r="DP69" s="116" t="s">
        <v>308</v>
      </c>
      <c r="DQ69" s="116">
        <v>4.7619047619047616E-2</v>
      </c>
      <c r="DR69" s="116">
        <v>4.7619047619047616E-2</v>
      </c>
      <c r="DS69" s="116" t="s">
        <v>308</v>
      </c>
      <c r="DT69" s="116">
        <v>4.7619047619047616E-2</v>
      </c>
      <c r="DU69" s="116">
        <v>4.7619047619047616E-2</v>
      </c>
      <c r="DV69" s="116" t="s">
        <v>308</v>
      </c>
      <c r="DW69" s="116">
        <v>4.7619047619047616E-2</v>
      </c>
      <c r="DX69" s="116">
        <v>4.7619047619047616E-2</v>
      </c>
      <c r="DY69" s="116" t="s">
        <v>308</v>
      </c>
      <c r="DZ69" s="116">
        <v>4.7619047619047616E-2</v>
      </c>
      <c r="EA69" s="116">
        <v>4.7619047619047616E-2</v>
      </c>
      <c r="EB69" s="116" t="s">
        <v>308</v>
      </c>
      <c r="EC69" s="117">
        <f t="shared" si="5"/>
        <v>1.0000000000000004</v>
      </c>
      <c r="ED69" s="110" t="s">
        <v>23</v>
      </c>
      <c r="EE69" s="121" t="s">
        <v>162</v>
      </c>
      <c r="EF69" s="111" t="s">
        <v>150</v>
      </c>
      <c r="EG69" s="112" t="s">
        <v>151</v>
      </c>
      <c r="EH69" s="111">
        <v>3822510</v>
      </c>
      <c r="EI69" s="111" t="s">
        <v>148</v>
      </c>
      <c r="EJ69" s="112" t="s">
        <v>580</v>
      </c>
      <c r="EK69" s="121" t="s">
        <v>581</v>
      </c>
      <c r="EL69" s="111" t="s">
        <v>152</v>
      </c>
      <c r="EM69" s="112" t="s">
        <v>152</v>
      </c>
      <c r="EN69" s="111"/>
      <c r="EO69" s="113" t="s">
        <v>152</v>
      </c>
    </row>
    <row r="70" spans="2:145" s="87" customFormat="1" ht="148.5" customHeight="1">
      <c r="B70" s="842"/>
      <c r="C70" s="898"/>
      <c r="D70" s="842"/>
      <c r="E70" s="906"/>
      <c r="F70" s="806"/>
      <c r="G70" s="806"/>
      <c r="H70" s="808"/>
      <c r="I70" s="858"/>
      <c r="J70" s="858"/>
      <c r="K70" s="858"/>
      <c r="L70" s="858"/>
      <c r="M70" s="858"/>
      <c r="N70" s="858"/>
      <c r="O70" s="841"/>
      <c r="P70" s="841"/>
      <c r="Q70" s="841"/>
      <c r="R70" s="841"/>
      <c r="S70" s="841"/>
      <c r="T70" s="841"/>
      <c r="U70" s="841"/>
      <c r="V70" s="841"/>
      <c r="W70" s="841"/>
      <c r="X70" s="841"/>
      <c r="Y70" s="841"/>
      <c r="Z70" s="841"/>
      <c r="AA70" s="841"/>
      <c r="AB70" s="841"/>
      <c r="AC70" s="841"/>
      <c r="AD70" s="841"/>
      <c r="AE70" s="841"/>
      <c r="AF70" s="841"/>
      <c r="AG70" s="841"/>
      <c r="AH70" s="841"/>
      <c r="AI70" s="841"/>
      <c r="AJ70" s="894"/>
      <c r="AK70" s="177" t="s">
        <v>729</v>
      </c>
      <c r="AL70" s="159">
        <v>1.3899999999999999E-2</v>
      </c>
      <c r="AM70" s="101" t="s">
        <v>260</v>
      </c>
      <c r="AN70" s="105" t="s">
        <v>261</v>
      </c>
      <c r="AO70" s="155" t="s">
        <v>27</v>
      </c>
      <c r="AP70" s="151" t="s">
        <v>33</v>
      </c>
      <c r="AQ70" s="151" t="s">
        <v>2</v>
      </c>
      <c r="AR70" s="101">
        <v>1600</v>
      </c>
      <c r="AS70" s="151">
        <v>2018</v>
      </c>
      <c r="AT70" s="109">
        <v>43466</v>
      </c>
      <c r="AU70" s="109">
        <v>50770</v>
      </c>
      <c r="AV70" s="151">
        <v>0</v>
      </c>
      <c r="AW70" s="105">
        <v>80</v>
      </c>
      <c r="AX70" s="105">
        <v>80</v>
      </c>
      <c r="AY70" s="105">
        <v>80</v>
      </c>
      <c r="AZ70" s="105">
        <v>80</v>
      </c>
      <c r="BA70" s="105">
        <v>80</v>
      </c>
      <c r="BB70" s="105">
        <v>80</v>
      </c>
      <c r="BC70" s="105">
        <v>80</v>
      </c>
      <c r="BD70" s="105">
        <v>80</v>
      </c>
      <c r="BE70" s="105">
        <v>80</v>
      </c>
      <c r="BF70" s="105">
        <v>80</v>
      </c>
      <c r="BG70" s="105">
        <v>80</v>
      </c>
      <c r="BH70" s="105">
        <v>80</v>
      </c>
      <c r="BI70" s="105">
        <v>80</v>
      </c>
      <c r="BJ70" s="105">
        <v>80</v>
      </c>
      <c r="BK70" s="105">
        <v>80</v>
      </c>
      <c r="BL70" s="105">
        <v>80</v>
      </c>
      <c r="BM70" s="105">
        <v>80</v>
      </c>
      <c r="BN70" s="105">
        <v>80</v>
      </c>
      <c r="BO70" s="105">
        <v>80</v>
      </c>
      <c r="BP70" s="105">
        <v>80</v>
      </c>
      <c r="BQ70" s="158">
        <v>1600</v>
      </c>
      <c r="BR70" s="115">
        <v>28571428.571428571</v>
      </c>
      <c r="BS70" s="116">
        <v>28571428.571428571</v>
      </c>
      <c r="BT70" s="116" t="s">
        <v>308</v>
      </c>
      <c r="BU70" s="116">
        <v>28571428.571428571</v>
      </c>
      <c r="BV70" s="116">
        <v>28571428.571428571</v>
      </c>
      <c r="BW70" s="116" t="s">
        <v>308</v>
      </c>
      <c r="BX70" s="116">
        <v>28571428.571428571</v>
      </c>
      <c r="BY70" s="116">
        <v>28571428.571428571</v>
      </c>
      <c r="BZ70" s="116" t="s">
        <v>308</v>
      </c>
      <c r="CA70" s="116">
        <v>28571428.571428571</v>
      </c>
      <c r="CB70" s="116">
        <v>28571428.571428571</v>
      </c>
      <c r="CC70" s="116" t="s">
        <v>308</v>
      </c>
      <c r="CD70" s="116">
        <v>28571428.571428571</v>
      </c>
      <c r="CE70" s="116">
        <v>28571428.571428571</v>
      </c>
      <c r="CF70" s="116" t="s">
        <v>308</v>
      </c>
      <c r="CG70" s="116">
        <v>28571428.571428571</v>
      </c>
      <c r="CH70" s="116">
        <v>28571428.571428571</v>
      </c>
      <c r="CI70" s="116" t="s">
        <v>308</v>
      </c>
      <c r="CJ70" s="116">
        <v>28571428.571428571</v>
      </c>
      <c r="CK70" s="116">
        <v>28571428.571428571</v>
      </c>
      <c r="CL70" s="116" t="s">
        <v>308</v>
      </c>
      <c r="CM70" s="116">
        <v>28571428.571428571</v>
      </c>
      <c r="CN70" s="116">
        <v>28571428.571428571</v>
      </c>
      <c r="CO70" s="116" t="s">
        <v>308</v>
      </c>
      <c r="CP70" s="116">
        <v>28571428.571428571</v>
      </c>
      <c r="CQ70" s="116">
        <v>28571428.571428571</v>
      </c>
      <c r="CR70" s="116" t="s">
        <v>308</v>
      </c>
      <c r="CS70" s="116">
        <v>28571428.571428571</v>
      </c>
      <c r="CT70" s="116">
        <v>28571428.571428571</v>
      </c>
      <c r="CU70" s="116" t="s">
        <v>308</v>
      </c>
      <c r="CV70" s="116">
        <v>28571428.571428571</v>
      </c>
      <c r="CW70" s="116">
        <v>28571428.571428571</v>
      </c>
      <c r="CX70" s="116" t="s">
        <v>308</v>
      </c>
      <c r="CY70" s="116">
        <v>28571428.571428571</v>
      </c>
      <c r="CZ70" s="116">
        <v>28571428.571428571</v>
      </c>
      <c r="DA70" s="116" t="s">
        <v>308</v>
      </c>
      <c r="DB70" s="116">
        <v>28571428.571428571</v>
      </c>
      <c r="DC70" s="116">
        <v>28571428.571428571</v>
      </c>
      <c r="DD70" s="116" t="s">
        <v>308</v>
      </c>
      <c r="DE70" s="116">
        <v>28571428.571428571</v>
      </c>
      <c r="DF70" s="116">
        <v>28571428.571428571</v>
      </c>
      <c r="DG70" s="116" t="s">
        <v>308</v>
      </c>
      <c r="DH70" s="116">
        <v>28571428.571428571</v>
      </c>
      <c r="DI70" s="116">
        <v>28571428.571428571</v>
      </c>
      <c r="DJ70" s="116" t="s">
        <v>308</v>
      </c>
      <c r="DK70" s="116">
        <v>28571428.571428571</v>
      </c>
      <c r="DL70" s="116">
        <v>28571428.571428571</v>
      </c>
      <c r="DM70" s="116" t="s">
        <v>308</v>
      </c>
      <c r="DN70" s="116">
        <v>28571428.571428571</v>
      </c>
      <c r="DO70" s="116">
        <v>28571428.571428571</v>
      </c>
      <c r="DP70" s="116" t="s">
        <v>308</v>
      </c>
      <c r="DQ70" s="116">
        <v>28571428.571428571</v>
      </c>
      <c r="DR70" s="116">
        <v>28571428.571428571</v>
      </c>
      <c r="DS70" s="116" t="s">
        <v>308</v>
      </c>
      <c r="DT70" s="116">
        <v>28571428.571428571</v>
      </c>
      <c r="DU70" s="116">
        <v>28571428.571428571</v>
      </c>
      <c r="DV70" s="116" t="s">
        <v>308</v>
      </c>
      <c r="DW70" s="116">
        <v>28571428.571428571</v>
      </c>
      <c r="DX70" s="116">
        <v>28571428.571428571</v>
      </c>
      <c r="DY70" s="116" t="s">
        <v>308</v>
      </c>
      <c r="DZ70" s="116">
        <v>28571428.571428571</v>
      </c>
      <c r="EA70" s="116">
        <v>28571428.571428571</v>
      </c>
      <c r="EB70" s="116" t="s">
        <v>308</v>
      </c>
      <c r="EC70" s="117">
        <f t="shared" si="5"/>
        <v>600000000.00000012</v>
      </c>
      <c r="ED70" s="110" t="s">
        <v>23</v>
      </c>
      <c r="EE70" s="121" t="s">
        <v>162</v>
      </c>
      <c r="EF70" s="111" t="s">
        <v>150</v>
      </c>
      <c r="EG70" s="112" t="s">
        <v>151</v>
      </c>
      <c r="EH70" s="111">
        <v>3822510</v>
      </c>
      <c r="EI70" s="111" t="s">
        <v>148</v>
      </c>
      <c r="EJ70" s="112" t="s">
        <v>582</v>
      </c>
      <c r="EK70" s="121" t="s">
        <v>583</v>
      </c>
      <c r="EL70" s="111" t="s">
        <v>152</v>
      </c>
      <c r="EM70" s="112" t="s">
        <v>152</v>
      </c>
      <c r="EN70" s="111"/>
      <c r="EO70" s="113" t="s">
        <v>152</v>
      </c>
    </row>
    <row r="71" spans="2:145" s="87" customFormat="1" ht="107.25" customHeight="1">
      <c r="B71" s="842"/>
      <c r="C71" s="898"/>
      <c r="D71" s="842"/>
      <c r="E71" s="906"/>
      <c r="F71" s="806"/>
      <c r="G71" s="806"/>
      <c r="H71" s="808"/>
      <c r="I71" s="858"/>
      <c r="J71" s="858"/>
      <c r="K71" s="858"/>
      <c r="L71" s="858"/>
      <c r="M71" s="858"/>
      <c r="N71" s="858"/>
      <c r="O71" s="841"/>
      <c r="P71" s="841"/>
      <c r="Q71" s="841"/>
      <c r="R71" s="841"/>
      <c r="S71" s="841"/>
      <c r="T71" s="841"/>
      <c r="U71" s="841"/>
      <c r="V71" s="841"/>
      <c r="W71" s="841"/>
      <c r="X71" s="841"/>
      <c r="Y71" s="841"/>
      <c r="Z71" s="841"/>
      <c r="AA71" s="841"/>
      <c r="AB71" s="841"/>
      <c r="AC71" s="841"/>
      <c r="AD71" s="841"/>
      <c r="AE71" s="841"/>
      <c r="AF71" s="841"/>
      <c r="AG71" s="841"/>
      <c r="AH71" s="841"/>
      <c r="AI71" s="841"/>
      <c r="AJ71" s="894"/>
      <c r="AK71" s="107" t="s">
        <v>730</v>
      </c>
      <c r="AL71" s="159">
        <v>1.3899999999999999E-2</v>
      </c>
      <c r="AM71" s="105" t="s">
        <v>298</v>
      </c>
      <c r="AN71" s="105" t="s">
        <v>296</v>
      </c>
      <c r="AO71" s="155" t="s">
        <v>27</v>
      </c>
      <c r="AP71" s="151" t="s">
        <v>33</v>
      </c>
      <c r="AQ71" s="151" t="s">
        <v>2</v>
      </c>
      <c r="AR71" s="101">
        <v>100</v>
      </c>
      <c r="AS71" s="156">
        <v>2017</v>
      </c>
      <c r="AT71" s="157">
        <v>43466</v>
      </c>
      <c r="AU71" s="109">
        <v>50770</v>
      </c>
      <c r="AV71" s="151">
        <v>0</v>
      </c>
      <c r="AW71" s="105">
        <v>5</v>
      </c>
      <c r="AX71" s="105">
        <v>5</v>
      </c>
      <c r="AY71" s="105">
        <v>5</v>
      </c>
      <c r="AZ71" s="105">
        <v>5</v>
      </c>
      <c r="BA71" s="105">
        <v>5</v>
      </c>
      <c r="BB71" s="105">
        <v>5</v>
      </c>
      <c r="BC71" s="105">
        <v>3.75</v>
      </c>
      <c r="BD71" s="105">
        <v>3.75</v>
      </c>
      <c r="BE71" s="105">
        <v>3.75</v>
      </c>
      <c r="BF71" s="105">
        <v>3.75</v>
      </c>
      <c r="BG71" s="105">
        <v>3.75</v>
      </c>
      <c r="BH71" s="105">
        <v>3.75</v>
      </c>
      <c r="BI71" s="105">
        <v>3.75</v>
      </c>
      <c r="BJ71" s="105">
        <v>3.75</v>
      </c>
      <c r="BK71" s="105">
        <v>6.66</v>
      </c>
      <c r="BL71" s="105">
        <v>6.66</v>
      </c>
      <c r="BM71" s="105">
        <v>6.66</v>
      </c>
      <c r="BN71" s="105">
        <v>6.66</v>
      </c>
      <c r="BO71" s="105">
        <v>6.66</v>
      </c>
      <c r="BP71" s="105">
        <v>6.66</v>
      </c>
      <c r="BQ71" s="158">
        <v>100</v>
      </c>
      <c r="BR71" s="115">
        <v>28571428.571428571</v>
      </c>
      <c r="BS71" s="116">
        <v>28571428.571428571</v>
      </c>
      <c r="BT71" s="116" t="s">
        <v>308</v>
      </c>
      <c r="BU71" s="116">
        <v>28571428.571428571</v>
      </c>
      <c r="BV71" s="116">
        <v>28571428.571428571</v>
      </c>
      <c r="BW71" s="116" t="s">
        <v>308</v>
      </c>
      <c r="BX71" s="116">
        <v>28571428.571428571</v>
      </c>
      <c r="BY71" s="116">
        <v>28571428.571428571</v>
      </c>
      <c r="BZ71" s="116" t="s">
        <v>308</v>
      </c>
      <c r="CA71" s="116">
        <v>28571428.571428571</v>
      </c>
      <c r="CB71" s="116">
        <v>28571428.571428571</v>
      </c>
      <c r="CC71" s="116" t="s">
        <v>308</v>
      </c>
      <c r="CD71" s="116">
        <v>28571428.571428571</v>
      </c>
      <c r="CE71" s="116">
        <v>28571428.571428571</v>
      </c>
      <c r="CF71" s="116" t="s">
        <v>308</v>
      </c>
      <c r="CG71" s="116">
        <v>28571428.571428571</v>
      </c>
      <c r="CH71" s="116">
        <v>28571428.571428571</v>
      </c>
      <c r="CI71" s="116" t="s">
        <v>308</v>
      </c>
      <c r="CJ71" s="116">
        <v>28571428.571428571</v>
      </c>
      <c r="CK71" s="116">
        <v>28571428.571428571</v>
      </c>
      <c r="CL71" s="116" t="s">
        <v>308</v>
      </c>
      <c r="CM71" s="116">
        <v>28571428.571428571</v>
      </c>
      <c r="CN71" s="116">
        <v>28571428.571428571</v>
      </c>
      <c r="CO71" s="116" t="s">
        <v>308</v>
      </c>
      <c r="CP71" s="116">
        <v>28571428.571428571</v>
      </c>
      <c r="CQ71" s="116">
        <v>28571428.571428571</v>
      </c>
      <c r="CR71" s="116" t="s">
        <v>308</v>
      </c>
      <c r="CS71" s="116">
        <v>28571428.571428571</v>
      </c>
      <c r="CT71" s="116">
        <v>28571428.571428571</v>
      </c>
      <c r="CU71" s="116" t="s">
        <v>308</v>
      </c>
      <c r="CV71" s="116">
        <v>28571428.571428571</v>
      </c>
      <c r="CW71" s="116">
        <v>28571428.571428571</v>
      </c>
      <c r="CX71" s="116" t="s">
        <v>308</v>
      </c>
      <c r="CY71" s="116">
        <v>28571428.571428571</v>
      </c>
      <c r="CZ71" s="116">
        <v>28571428.571428571</v>
      </c>
      <c r="DA71" s="116" t="s">
        <v>308</v>
      </c>
      <c r="DB71" s="116">
        <v>28571428.571428571</v>
      </c>
      <c r="DC71" s="116">
        <v>28571428.571428571</v>
      </c>
      <c r="DD71" s="116" t="s">
        <v>308</v>
      </c>
      <c r="DE71" s="116">
        <v>28571428.571428571</v>
      </c>
      <c r="DF71" s="116">
        <v>28571428.571428571</v>
      </c>
      <c r="DG71" s="116" t="s">
        <v>308</v>
      </c>
      <c r="DH71" s="116">
        <v>28571428.571428571</v>
      </c>
      <c r="DI71" s="116">
        <v>28571428.571428571</v>
      </c>
      <c r="DJ71" s="116" t="s">
        <v>308</v>
      </c>
      <c r="DK71" s="116">
        <v>28571428.571428571</v>
      </c>
      <c r="DL71" s="116">
        <v>28571428.571428571</v>
      </c>
      <c r="DM71" s="116" t="s">
        <v>308</v>
      </c>
      <c r="DN71" s="116">
        <v>28571428.571428571</v>
      </c>
      <c r="DO71" s="116">
        <v>28571428.571428571</v>
      </c>
      <c r="DP71" s="116" t="s">
        <v>308</v>
      </c>
      <c r="DQ71" s="116">
        <v>28571428.571428571</v>
      </c>
      <c r="DR71" s="116">
        <v>28571428.571428571</v>
      </c>
      <c r="DS71" s="116" t="s">
        <v>308</v>
      </c>
      <c r="DT71" s="116">
        <v>28571428.571428571</v>
      </c>
      <c r="DU71" s="116">
        <v>28571428.571428571</v>
      </c>
      <c r="DV71" s="116" t="s">
        <v>308</v>
      </c>
      <c r="DW71" s="116">
        <v>28571428.571428571</v>
      </c>
      <c r="DX71" s="116">
        <v>28571428.571428571</v>
      </c>
      <c r="DY71" s="116" t="s">
        <v>308</v>
      </c>
      <c r="DZ71" s="116">
        <v>28571428.571428571</v>
      </c>
      <c r="EA71" s="116">
        <v>28571428.571428571</v>
      </c>
      <c r="EB71" s="116" t="s">
        <v>308</v>
      </c>
      <c r="EC71" s="117">
        <f t="shared" si="5"/>
        <v>600000000.00000012</v>
      </c>
      <c r="ED71" s="110" t="s">
        <v>50</v>
      </c>
      <c r="EE71" s="178" t="s">
        <v>149</v>
      </c>
      <c r="EF71" s="178" t="s">
        <v>164</v>
      </c>
      <c r="EG71" s="178" t="s">
        <v>165</v>
      </c>
      <c r="EH71" s="178" t="s">
        <v>166</v>
      </c>
      <c r="EI71" s="178" t="s">
        <v>167</v>
      </c>
      <c r="EJ71" s="112" t="s">
        <v>584</v>
      </c>
      <c r="EK71" s="178" t="s">
        <v>585</v>
      </c>
      <c r="EL71" s="178" t="s">
        <v>586</v>
      </c>
      <c r="EM71" s="178" t="s">
        <v>587</v>
      </c>
      <c r="EN71" s="178" t="s">
        <v>588</v>
      </c>
      <c r="EO71" s="179" t="s">
        <v>589</v>
      </c>
    </row>
    <row r="72" spans="2:145" s="87" customFormat="1" ht="94.5" customHeight="1">
      <c r="B72" s="842"/>
      <c r="C72" s="898"/>
      <c r="D72" s="842"/>
      <c r="E72" s="906"/>
      <c r="F72" s="806"/>
      <c r="G72" s="806"/>
      <c r="H72" s="808"/>
      <c r="I72" s="858"/>
      <c r="J72" s="858"/>
      <c r="K72" s="858"/>
      <c r="L72" s="858"/>
      <c r="M72" s="858"/>
      <c r="N72" s="858"/>
      <c r="O72" s="841"/>
      <c r="P72" s="841"/>
      <c r="Q72" s="841"/>
      <c r="R72" s="841"/>
      <c r="S72" s="841"/>
      <c r="T72" s="841"/>
      <c r="U72" s="841"/>
      <c r="V72" s="841"/>
      <c r="W72" s="841"/>
      <c r="X72" s="841"/>
      <c r="Y72" s="841"/>
      <c r="Z72" s="841"/>
      <c r="AA72" s="841"/>
      <c r="AB72" s="841"/>
      <c r="AC72" s="841"/>
      <c r="AD72" s="841"/>
      <c r="AE72" s="841"/>
      <c r="AF72" s="841"/>
      <c r="AG72" s="841"/>
      <c r="AH72" s="841"/>
      <c r="AI72" s="841"/>
      <c r="AJ72" s="894"/>
      <c r="AK72" s="842" t="s">
        <v>731</v>
      </c>
      <c r="AL72" s="841">
        <v>1.3899999999999999E-2</v>
      </c>
      <c r="AM72" s="105" t="s">
        <v>299</v>
      </c>
      <c r="AN72" s="105" t="s">
        <v>297</v>
      </c>
      <c r="AO72" s="155" t="s">
        <v>27</v>
      </c>
      <c r="AP72" s="151" t="s">
        <v>33</v>
      </c>
      <c r="AQ72" s="151" t="s">
        <v>2</v>
      </c>
      <c r="AR72" s="101">
        <v>100</v>
      </c>
      <c r="AS72" s="156">
        <v>2017</v>
      </c>
      <c r="AT72" s="157">
        <v>43466</v>
      </c>
      <c r="AU72" s="180">
        <v>45657</v>
      </c>
      <c r="AV72" s="151">
        <v>0</v>
      </c>
      <c r="AW72" s="105">
        <v>16.66</v>
      </c>
      <c r="AX72" s="105">
        <v>16.66</v>
      </c>
      <c r="AY72" s="105">
        <v>16.66</v>
      </c>
      <c r="AZ72" s="105">
        <v>16.66</v>
      </c>
      <c r="BA72" s="105">
        <v>16.66</v>
      </c>
      <c r="BB72" s="105">
        <v>16.66</v>
      </c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58">
        <v>100</v>
      </c>
      <c r="BR72" s="115">
        <v>0</v>
      </c>
      <c r="BS72" s="116">
        <v>0</v>
      </c>
      <c r="BT72" s="116" t="s">
        <v>308</v>
      </c>
      <c r="BU72" s="116">
        <v>64000000</v>
      </c>
      <c r="BV72" s="116">
        <v>64000000</v>
      </c>
      <c r="BW72" s="116" t="s">
        <v>308</v>
      </c>
      <c r="BX72" s="116">
        <v>64000000</v>
      </c>
      <c r="BY72" s="116">
        <v>64000000</v>
      </c>
      <c r="BZ72" s="116" t="s">
        <v>308</v>
      </c>
      <c r="CA72" s="116">
        <v>64000000</v>
      </c>
      <c r="CB72" s="116">
        <v>64000000</v>
      </c>
      <c r="CC72" s="116" t="s">
        <v>308</v>
      </c>
      <c r="CD72" s="116">
        <v>64000000</v>
      </c>
      <c r="CE72" s="116">
        <v>64000000</v>
      </c>
      <c r="CF72" s="116" t="s">
        <v>308</v>
      </c>
      <c r="CG72" s="116">
        <v>64000000</v>
      </c>
      <c r="CH72" s="116">
        <v>64000000</v>
      </c>
      <c r="CI72" s="116" t="s">
        <v>308</v>
      </c>
      <c r="CJ72" s="116">
        <v>0</v>
      </c>
      <c r="CK72" s="116">
        <v>0</v>
      </c>
      <c r="CL72" s="116" t="s">
        <v>308</v>
      </c>
      <c r="CM72" s="116">
        <v>0</v>
      </c>
      <c r="CN72" s="116">
        <v>0</v>
      </c>
      <c r="CO72" s="116" t="s">
        <v>308</v>
      </c>
      <c r="CP72" s="116">
        <v>0</v>
      </c>
      <c r="CQ72" s="116">
        <v>0</v>
      </c>
      <c r="CR72" s="116" t="s">
        <v>308</v>
      </c>
      <c r="CS72" s="116">
        <v>0</v>
      </c>
      <c r="CT72" s="116">
        <v>0</v>
      </c>
      <c r="CU72" s="116" t="s">
        <v>308</v>
      </c>
      <c r="CV72" s="116">
        <v>0</v>
      </c>
      <c r="CW72" s="116">
        <v>0</v>
      </c>
      <c r="CX72" s="116" t="s">
        <v>308</v>
      </c>
      <c r="CY72" s="116">
        <v>0</v>
      </c>
      <c r="CZ72" s="116">
        <v>0</v>
      </c>
      <c r="DA72" s="116" t="s">
        <v>308</v>
      </c>
      <c r="DB72" s="116">
        <v>0</v>
      </c>
      <c r="DC72" s="116">
        <v>0</v>
      </c>
      <c r="DD72" s="116" t="s">
        <v>308</v>
      </c>
      <c r="DE72" s="116">
        <v>0</v>
      </c>
      <c r="DF72" s="116">
        <v>0</v>
      </c>
      <c r="DG72" s="116" t="s">
        <v>308</v>
      </c>
      <c r="DH72" s="116">
        <v>0</v>
      </c>
      <c r="DI72" s="116">
        <v>0</v>
      </c>
      <c r="DJ72" s="116" t="s">
        <v>308</v>
      </c>
      <c r="DK72" s="116">
        <v>0</v>
      </c>
      <c r="DL72" s="116">
        <v>0</v>
      </c>
      <c r="DM72" s="116" t="s">
        <v>308</v>
      </c>
      <c r="DN72" s="116">
        <v>0</v>
      </c>
      <c r="DO72" s="116">
        <v>0</v>
      </c>
      <c r="DP72" s="116" t="s">
        <v>308</v>
      </c>
      <c r="DQ72" s="116">
        <v>0</v>
      </c>
      <c r="DR72" s="116">
        <v>0</v>
      </c>
      <c r="DS72" s="116" t="s">
        <v>308</v>
      </c>
      <c r="DT72" s="116">
        <v>0</v>
      </c>
      <c r="DU72" s="116">
        <v>0</v>
      </c>
      <c r="DV72" s="116" t="s">
        <v>308</v>
      </c>
      <c r="DW72" s="116">
        <v>0</v>
      </c>
      <c r="DX72" s="116">
        <v>0</v>
      </c>
      <c r="DY72" s="116" t="s">
        <v>308</v>
      </c>
      <c r="DZ72" s="116">
        <v>0</v>
      </c>
      <c r="EA72" s="116">
        <v>0</v>
      </c>
      <c r="EB72" s="116" t="s">
        <v>308</v>
      </c>
      <c r="EC72" s="117">
        <f t="shared" si="5"/>
        <v>320000000</v>
      </c>
      <c r="ED72" s="110" t="s">
        <v>572</v>
      </c>
      <c r="EE72" s="121" t="s">
        <v>590</v>
      </c>
      <c r="EF72" s="111" t="s">
        <v>574</v>
      </c>
      <c r="EG72" s="112" t="s">
        <v>591</v>
      </c>
      <c r="EH72" s="111" t="s">
        <v>576</v>
      </c>
      <c r="EI72" s="111" t="s">
        <v>577</v>
      </c>
      <c r="EJ72" s="112" t="s">
        <v>592</v>
      </c>
      <c r="EK72" s="121" t="s">
        <v>593</v>
      </c>
      <c r="EL72" s="111" t="s">
        <v>594</v>
      </c>
      <c r="EM72" s="112" t="s">
        <v>595</v>
      </c>
      <c r="EN72" s="111" t="s">
        <v>596</v>
      </c>
      <c r="EO72" s="113" t="s">
        <v>597</v>
      </c>
    </row>
    <row r="73" spans="2:145" s="87" customFormat="1" ht="94.5" customHeight="1">
      <c r="B73" s="842"/>
      <c r="C73" s="898"/>
      <c r="D73" s="842"/>
      <c r="E73" s="906"/>
      <c r="F73" s="806"/>
      <c r="G73" s="806"/>
      <c r="H73" s="808"/>
      <c r="I73" s="858"/>
      <c r="J73" s="858"/>
      <c r="K73" s="858"/>
      <c r="L73" s="858"/>
      <c r="M73" s="858"/>
      <c r="N73" s="858"/>
      <c r="O73" s="841"/>
      <c r="P73" s="841"/>
      <c r="Q73" s="841"/>
      <c r="R73" s="841"/>
      <c r="S73" s="841"/>
      <c r="T73" s="841"/>
      <c r="U73" s="841"/>
      <c r="V73" s="841"/>
      <c r="W73" s="841"/>
      <c r="X73" s="841"/>
      <c r="Y73" s="841"/>
      <c r="Z73" s="841"/>
      <c r="AA73" s="841"/>
      <c r="AB73" s="841"/>
      <c r="AC73" s="841"/>
      <c r="AD73" s="841"/>
      <c r="AE73" s="841"/>
      <c r="AF73" s="841"/>
      <c r="AG73" s="841"/>
      <c r="AH73" s="841"/>
      <c r="AI73" s="841"/>
      <c r="AJ73" s="894"/>
      <c r="AK73" s="842"/>
      <c r="AL73" s="841"/>
      <c r="AM73" s="181" t="s">
        <v>669</v>
      </c>
      <c r="AN73" s="181" t="s">
        <v>670</v>
      </c>
      <c r="AO73" s="155" t="s">
        <v>27</v>
      </c>
      <c r="AP73" s="151" t="s">
        <v>33</v>
      </c>
      <c r="AQ73" s="151" t="s">
        <v>2</v>
      </c>
      <c r="AR73" s="101">
        <v>100</v>
      </c>
      <c r="AS73" s="156">
        <v>2017</v>
      </c>
      <c r="AT73" s="157">
        <v>43466</v>
      </c>
      <c r="AU73" s="109">
        <v>50770</v>
      </c>
      <c r="AV73" s="151">
        <v>0</v>
      </c>
      <c r="AW73" s="105">
        <v>5</v>
      </c>
      <c r="AX73" s="105">
        <v>5</v>
      </c>
      <c r="AY73" s="105">
        <v>5</v>
      </c>
      <c r="AZ73" s="105">
        <v>5</v>
      </c>
      <c r="BA73" s="105">
        <v>5</v>
      </c>
      <c r="BB73" s="105">
        <v>5</v>
      </c>
      <c r="BC73" s="105">
        <v>3.75</v>
      </c>
      <c r="BD73" s="105">
        <v>3.75</v>
      </c>
      <c r="BE73" s="105">
        <v>3.75</v>
      </c>
      <c r="BF73" s="105">
        <v>3.75</v>
      </c>
      <c r="BG73" s="105">
        <v>3.75</v>
      </c>
      <c r="BH73" s="105">
        <v>3.75</v>
      </c>
      <c r="BI73" s="105">
        <v>3.75</v>
      </c>
      <c r="BJ73" s="105">
        <v>3.75</v>
      </c>
      <c r="BK73" s="105">
        <v>6.66</v>
      </c>
      <c r="BL73" s="105">
        <v>6.66</v>
      </c>
      <c r="BM73" s="105">
        <v>6.66</v>
      </c>
      <c r="BN73" s="105">
        <v>6.66</v>
      </c>
      <c r="BO73" s="105">
        <v>6.66</v>
      </c>
      <c r="BP73" s="105">
        <v>6.66</v>
      </c>
      <c r="BQ73" s="158">
        <v>100</v>
      </c>
      <c r="BR73" s="115">
        <v>0</v>
      </c>
      <c r="BS73" s="116">
        <v>0</v>
      </c>
      <c r="BT73" s="116" t="s">
        <v>308</v>
      </c>
      <c r="BU73" s="116">
        <v>64000000</v>
      </c>
      <c r="BV73" s="116">
        <v>64000000</v>
      </c>
      <c r="BW73" s="116" t="s">
        <v>308</v>
      </c>
      <c r="BX73" s="116">
        <v>64000000</v>
      </c>
      <c r="BY73" s="116">
        <v>64000000</v>
      </c>
      <c r="BZ73" s="116" t="s">
        <v>308</v>
      </c>
      <c r="CA73" s="116">
        <v>64000000</v>
      </c>
      <c r="CB73" s="116">
        <v>64000000</v>
      </c>
      <c r="CC73" s="116" t="s">
        <v>308</v>
      </c>
      <c r="CD73" s="116">
        <v>64000000</v>
      </c>
      <c r="CE73" s="116">
        <v>64000000</v>
      </c>
      <c r="CF73" s="116" t="s">
        <v>308</v>
      </c>
      <c r="CG73" s="116">
        <v>64000000</v>
      </c>
      <c r="CH73" s="116">
        <v>64000000</v>
      </c>
      <c r="CI73" s="116" t="s">
        <v>308</v>
      </c>
      <c r="CJ73" s="116">
        <v>0</v>
      </c>
      <c r="CK73" s="116">
        <v>0</v>
      </c>
      <c r="CL73" s="116" t="s">
        <v>308</v>
      </c>
      <c r="CM73" s="116">
        <v>0</v>
      </c>
      <c r="CN73" s="116">
        <v>0</v>
      </c>
      <c r="CO73" s="116" t="s">
        <v>308</v>
      </c>
      <c r="CP73" s="116">
        <v>0</v>
      </c>
      <c r="CQ73" s="116">
        <v>0</v>
      </c>
      <c r="CR73" s="116" t="s">
        <v>308</v>
      </c>
      <c r="CS73" s="116">
        <v>0</v>
      </c>
      <c r="CT73" s="116">
        <v>0</v>
      </c>
      <c r="CU73" s="116" t="s">
        <v>308</v>
      </c>
      <c r="CV73" s="116">
        <v>0</v>
      </c>
      <c r="CW73" s="116">
        <v>0</v>
      </c>
      <c r="CX73" s="116" t="s">
        <v>308</v>
      </c>
      <c r="CY73" s="116">
        <v>0</v>
      </c>
      <c r="CZ73" s="116">
        <v>0</v>
      </c>
      <c r="DA73" s="116" t="s">
        <v>308</v>
      </c>
      <c r="DB73" s="116">
        <v>0</v>
      </c>
      <c r="DC73" s="116">
        <v>0</v>
      </c>
      <c r="DD73" s="116" t="s">
        <v>308</v>
      </c>
      <c r="DE73" s="116">
        <v>0</v>
      </c>
      <c r="DF73" s="116">
        <v>0</v>
      </c>
      <c r="DG73" s="116" t="s">
        <v>308</v>
      </c>
      <c r="DH73" s="116">
        <v>0</v>
      </c>
      <c r="DI73" s="116">
        <v>0</v>
      </c>
      <c r="DJ73" s="116" t="s">
        <v>308</v>
      </c>
      <c r="DK73" s="116">
        <v>0</v>
      </c>
      <c r="DL73" s="116">
        <v>0</v>
      </c>
      <c r="DM73" s="116" t="s">
        <v>308</v>
      </c>
      <c r="DN73" s="116">
        <v>0</v>
      </c>
      <c r="DO73" s="116">
        <v>0</v>
      </c>
      <c r="DP73" s="116" t="s">
        <v>308</v>
      </c>
      <c r="DQ73" s="116">
        <v>0</v>
      </c>
      <c r="DR73" s="116">
        <v>0</v>
      </c>
      <c r="DS73" s="116" t="s">
        <v>308</v>
      </c>
      <c r="DT73" s="116">
        <v>0</v>
      </c>
      <c r="DU73" s="116">
        <v>0</v>
      </c>
      <c r="DV73" s="116" t="s">
        <v>308</v>
      </c>
      <c r="DW73" s="116">
        <v>0</v>
      </c>
      <c r="DX73" s="116">
        <v>0</v>
      </c>
      <c r="DY73" s="116" t="s">
        <v>308</v>
      </c>
      <c r="DZ73" s="116">
        <v>0</v>
      </c>
      <c r="EA73" s="116">
        <v>0</v>
      </c>
      <c r="EB73" s="116" t="s">
        <v>308</v>
      </c>
      <c r="EC73" s="117">
        <v>0</v>
      </c>
      <c r="ED73" s="110" t="s">
        <v>467</v>
      </c>
      <c r="EE73" s="121" t="s">
        <v>615</v>
      </c>
      <c r="EF73" s="111" t="s">
        <v>665</v>
      </c>
      <c r="EG73" s="112" t="s">
        <v>666</v>
      </c>
      <c r="EH73" s="111">
        <v>3153515751</v>
      </c>
      <c r="EI73" s="182" t="s">
        <v>667</v>
      </c>
      <c r="EJ73" s="112" t="s">
        <v>23</v>
      </c>
      <c r="EK73" s="121" t="s">
        <v>668</v>
      </c>
      <c r="EL73" s="111" t="s">
        <v>150</v>
      </c>
      <c r="EM73" s="112" t="s">
        <v>151</v>
      </c>
      <c r="EN73" s="111">
        <v>3822510</v>
      </c>
      <c r="EO73" s="152" t="s">
        <v>148</v>
      </c>
    </row>
    <row r="74" spans="2:145" s="87" customFormat="1" ht="98.25" customHeight="1">
      <c r="B74" s="842"/>
      <c r="C74" s="898"/>
      <c r="D74" s="842"/>
      <c r="E74" s="906"/>
      <c r="F74" s="806"/>
      <c r="G74" s="806"/>
      <c r="H74" s="808"/>
      <c r="I74" s="858"/>
      <c r="J74" s="858"/>
      <c r="K74" s="858"/>
      <c r="L74" s="858"/>
      <c r="M74" s="858"/>
      <c r="N74" s="858"/>
      <c r="O74" s="841"/>
      <c r="P74" s="841"/>
      <c r="Q74" s="841"/>
      <c r="R74" s="841"/>
      <c r="S74" s="841"/>
      <c r="T74" s="841"/>
      <c r="U74" s="841"/>
      <c r="V74" s="841"/>
      <c r="W74" s="841"/>
      <c r="X74" s="841"/>
      <c r="Y74" s="841"/>
      <c r="Z74" s="841"/>
      <c r="AA74" s="841"/>
      <c r="AB74" s="841"/>
      <c r="AC74" s="841"/>
      <c r="AD74" s="841"/>
      <c r="AE74" s="841"/>
      <c r="AF74" s="841"/>
      <c r="AG74" s="841"/>
      <c r="AH74" s="841"/>
      <c r="AI74" s="841"/>
      <c r="AJ74" s="894"/>
      <c r="AK74" s="842"/>
      <c r="AL74" s="841"/>
      <c r="AM74" s="105" t="s">
        <v>138</v>
      </c>
      <c r="AN74" s="105" t="s">
        <v>139</v>
      </c>
      <c r="AO74" s="155" t="s">
        <v>27</v>
      </c>
      <c r="AP74" s="151" t="s">
        <v>39</v>
      </c>
      <c r="AQ74" s="151" t="s">
        <v>2</v>
      </c>
      <c r="AR74" s="101">
        <v>100</v>
      </c>
      <c r="AS74" s="156">
        <v>2017</v>
      </c>
      <c r="AT74" s="157">
        <v>43466</v>
      </c>
      <c r="AU74" s="109">
        <v>50770</v>
      </c>
      <c r="AV74" s="151">
        <v>0</v>
      </c>
      <c r="AW74" s="105">
        <v>5</v>
      </c>
      <c r="AX74" s="105">
        <v>5</v>
      </c>
      <c r="AY74" s="105">
        <v>5</v>
      </c>
      <c r="AZ74" s="105">
        <v>5</v>
      </c>
      <c r="BA74" s="105">
        <v>5</v>
      </c>
      <c r="BB74" s="105">
        <v>5</v>
      </c>
      <c r="BC74" s="105">
        <v>3.75</v>
      </c>
      <c r="BD74" s="105">
        <v>3.75</v>
      </c>
      <c r="BE74" s="105">
        <v>3.75</v>
      </c>
      <c r="BF74" s="105">
        <v>3.75</v>
      </c>
      <c r="BG74" s="105">
        <v>3.75</v>
      </c>
      <c r="BH74" s="105">
        <v>3.75</v>
      </c>
      <c r="BI74" s="105">
        <v>3.75</v>
      </c>
      <c r="BJ74" s="105">
        <v>3.75</v>
      </c>
      <c r="BK74" s="105">
        <v>6.66</v>
      </c>
      <c r="BL74" s="105">
        <v>6.66</v>
      </c>
      <c r="BM74" s="105">
        <v>6.66</v>
      </c>
      <c r="BN74" s="105">
        <v>6.66</v>
      </c>
      <c r="BO74" s="105">
        <v>6.66</v>
      </c>
      <c r="BP74" s="105">
        <v>6.66</v>
      </c>
      <c r="BQ74" s="158">
        <v>100</v>
      </c>
      <c r="BR74" s="115">
        <v>0</v>
      </c>
      <c r="BS74" s="116">
        <v>0</v>
      </c>
      <c r="BT74" s="116" t="s">
        <v>308</v>
      </c>
      <c r="BU74" s="116">
        <v>0</v>
      </c>
      <c r="BV74" s="116">
        <v>0</v>
      </c>
      <c r="BW74" s="116" t="s">
        <v>308</v>
      </c>
      <c r="BX74" s="116">
        <v>0</v>
      </c>
      <c r="BY74" s="116">
        <v>0</v>
      </c>
      <c r="BZ74" s="116" t="s">
        <v>308</v>
      </c>
      <c r="CA74" s="116">
        <v>0</v>
      </c>
      <c r="CB74" s="116">
        <v>0</v>
      </c>
      <c r="CC74" s="116" t="s">
        <v>308</v>
      </c>
      <c r="CD74" s="116">
        <v>0</v>
      </c>
      <c r="CE74" s="116">
        <v>0</v>
      </c>
      <c r="CF74" s="116" t="s">
        <v>308</v>
      </c>
      <c r="CG74" s="116">
        <v>0</v>
      </c>
      <c r="CH74" s="116">
        <v>0</v>
      </c>
      <c r="CI74" s="116" t="s">
        <v>308</v>
      </c>
      <c r="CJ74" s="116">
        <v>0</v>
      </c>
      <c r="CK74" s="116">
        <v>0</v>
      </c>
      <c r="CL74" s="116" t="s">
        <v>308</v>
      </c>
      <c r="CM74" s="116">
        <v>0</v>
      </c>
      <c r="CN74" s="116">
        <v>0</v>
      </c>
      <c r="CO74" s="116" t="s">
        <v>308</v>
      </c>
      <c r="CP74" s="116">
        <v>0</v>
      </c>
      <c r="CQ74" s="116">
        <v>0</v>
      </c>
      <c r="CR74" s="116" t="s">
        <v>308</v>
      </c>
      <c r="CS74" s="116">
        <v>0</v>
      </c>
      <c r="CT74" s="116">
        <v>0</v>
      </c>
      <c r="CU74" s="116" t="s">
        <v>308</v>
      </c>
      <c r="CV74" s="116">
        <v>0</v>
      </c>
      <c r="CW74" s="116">
        <v>0</v>
      </c>
      <c r="CX74" s="116" t="s">
        <v>308</v>
      </c>
      <c r="CY74" s="116">
        <v>0</v>
      </c>
      <c r="CZ74" s="116">
        <v>0</v>
      </c>
      <c r="DA74" s="116" t="s">
        <v>308</v>
      </c>
      <c r="DB74" s="116">
        <v>0</v>
      </c>
      <c r="DC74" s="116">
        <v>0</v>
      </c>
      <c r="DD74" s="116" t="s">
        <v>308</v>
      </c>
      <c r="DE74" s="116">
        <v>0</v>
      </c>
      <c r="DF74" s="116">
        <v>0</v>
      </c>
      <c r="DG74" s="116" t="s">
        <v>308</v>
      </c>
      <c r="DH74" s="116">
        <v>0</v>
      </c>
      <c r="DI74" s="116">
        <v>0</v>
      </c>
      <c r="DJ74" s="116" t="s">
        <v>308</v>
      </c>
      <c r="DK74" s="116">
        <v>0</v>
      </c>
      <c r="DL74" s="116">
        <v>0</v>
      </c>
      <c r="DM74" s="116" t="s">
        <v>308</v>
      </c>
      <c r="DN74" s="116">
        <v>0</v>
      </c>
      <c r="DO74" s="116">
        <v>0</v>
      </c>
      <c r="DP74" s="116" t="s">
        <v>308</v>
      </c>
      <c r="DQ74" s="116">
        <v>0</v>
      </c>
      <c r="DR74" s="116">
        <v>0</v>
      </c>
      <c r="DS74" s="116" t="s">
        <v>308</v>
      </c>
      <c r="DT74" s="116">
        <v>0</v>
      </c>
      <c r="DU74" s="116">
        <v>0</v>
      </c>
      <c r="DV74" s="116" t="s">
        <v>308</v>
      </c>
      <c r="DW74" s="116">
        <v>0</v>
      </c>
      <c r="DX74" s="116">
        <v>0</v>
      </c>
      <c r="DY74" s="116" t="s">
        <v>308</v>
      </c>
      <c r="DZ74" s="116">
        <v>0</v>
      </c>
      <c r="EA74" s="116">
        <v>0</v>
      </c>
      <c r="EB74" s="116" t="s">
        <v>308</v>
      </c>
      <c r="EC74" s="117">
        <f t="shared" si="5"/>
        <v>0</v>
      </c>
      <c r="ED74" s="110" t="s">
        <v>572</v>
      </c>
      <c r="EE74" s="121" t="s">
        <v>590</v>
      </c>
      <c r="EF74" s="111" t="s">
        <v>574</v>
      </c>
      <c r="EG74" s="112" t="s">
        <v>591</v>
      </c>
      <c r="EH74" s="111" t="s">
        <v>576</v>
      </c>
      <c r="EI74" s="111" t="s">
        <v>577</v>
      </c>
      <c r="EJ74" s="112" t="s">
        <v>592</v>
      </c>
      <c r="EK74" s="121" t="s">
        <v>593</v>
      </c>
      <c r="EL74" s="111" t="s">
        <v>594</v>
      </c>
      <c r="EM74" s="112" t="s">
        <v>595</v>
      </c>
      <c r="EN74" s="111" t="s">
        <v>596</v>
      </c>
      <c r="EO74" s="113" t="s">
        <v>597</v>
      </c>
    </row>
    <row r="75" spans="2:145" s="87" customFormat="1" ht="108.95" customHeight="1">
      <c r="B75" s="842"/>
      <c r="C75" s="898"/>
      <c r="D75" s="842"/>
      <c r="E75" s="906"/>
      <c r="F75" s="806"/>
      <c r="G75" s="806"/>
      <c r="H75" s="808"/>
      <c r="I75" s="858"/>
      <c r="J75" s="858"/>
      <c r="K75" s="858"/>
      <c r="L75" s="858"/>
      <c r="M75" s="858"/>
      <c r="N75" s="858"/>
      <c r="O75" s="841"/>
      <c r="P75" s="841"/>
      <c r="Q75" s="841"/>
      <c r="R75" s="841"/>
      <c r="S75" s="841"/>
      <c r="T75" s="841"/>
      <c r="U75" s="841"/>
      <c r="V75" s="841"/>
      <c r="W75" s="841"/>
      <c r="X75" s="841"/>
      <c r="Y75" s="841"/>
      <c r="Z75" s="841"/>
      <c r="AA75" s="841"/>
      <c r="AB75" s="841"/>
      <c r="AC75" s="841"/>
      <c r="AD75" s="841"/>
      <c r="AE75" s="841"/>
      <c r="AF75" s="841"/>
      <c r="AG75" s="841"/>
      <c r="AH75" s="841"/>
      <c r="AI75" s="841"/>
      <c r="AJ75" s="894"/>
      <c r="AK75" s="845" t="s">
        <v>732</v>
      </c>
      <c r="AL75" s="841">
        <v>1.3899999999999999E-2</v>
      </c>
      <c r="AM75" s="101" t="s">
        <v>204</v>
      </c>
      <c r="AN75" s="105" t="s">
        <v>140</v>
      </c>
      <c r="AO75" s="155" t="s">
        <v>27</v>
      </c>
      <c r="AP75" s="151" t="s">
        <v>39</v>
      </c>
      <c r="AQ75" s="151" t="s">
        <v>2</v>
      </c>
      <c r="AR75" s="101">
        <v>100</v>
      </c>
      <c r="AS75" s="156">
        <v>2017</v>
      </c>
      <c r="AT75" s="157">
        <v>43466</v>
      </c>
      <c r="AU75" s="109">
        <v>50770</v>
      </c>
      <c r="AV75" s="151">
        <v>0</v>
      </c>
      <c r="AW75" s="105">
        <v>5</v>
      </c>
      <c r="AX75" s="105">
        <v>5</v>
      </c>
      <c r="AY75" s="105">
        <v>5</v>
      </c>
      <c r="AZ75" s="105">
        <v>5</v>
      </c>
      <c r="BA75" s="105">
        <v>5</v>
      </c>
      <c r="BB75" s="105">
        <v>5</v>
      </c>
      <c r="BC75" s="105">
        <v>3.75</v>
      </c>
      <c r="BD75" s="105">
        <v>3.75</v>
      </c>
      <c r="BE75" s="105">
        <v>3.75</v>
      </c>
      <c r="BF75" s="105">
        <v>3.75</v>
      </c>
      <c r="BG75" s="105">
        <v>3.75</v>
      </c>
      <c r="BH75" s="105">
        <v>3.75</v>
      </c>
      <c r="BI75" s="105">
        <v>3.75</v>
      </c>
      <c r="BJ75" s="105">
        <v>3.75</v>
      </c>
      <c r="BK75" s="105">
        <v>6.66</v>
      </c>
      <c r="BL75" s="105">
        <v>6.66</v>
      </c>
      <c r="BM75" s="105">
        <v>6.66</v>
      </c>
      <c r="BN75" s="105">
        <v>6.66</v>
      </c>
      <c r="BO75" s="105">
        <v>6.66</v>
      </c>
      <c r="BP75" s="105">
        <v>6.66</v>
      </c>
      <c r="BQ75" s="158">
        <v>100</v>
      </c>
      <c r="BR75" s="115">
        <v>15238095.238095239</v>
      </c>
      <c r="BS75" s="116">
        <v>15238095.238095239</v>
      </c>
      <c r="BT75" s="116" t="s">
        <v>308</v>
      </c>
      <c r="BU75" s="116">
        <v>15238095.238095239</v>
      </c>
      <c r="BV75" s="116">
        <v>15238095.238095239</v>
      </c>
      <c r="BW75" s="116" t="s">
        <v>308</v>
      </c>
      <c r="BX75" s="116">
        <v>15238095.238095239</v>
      </c>
      <c r="BY75" s="116">
        <v>15238095.238095239</v>
      </c>
      <c r="BZ75" s="116" t="s">
        <v>308</v>
      </c>
      <c r="CA75" s="116">
        <v>15238095.238095239</v>
      </c>
      <c r="CB75" s="116">
        <v>15238095.238095239</v>
      </c>
      <c r="CC75" s="116" t="s">
        <v>308</v>
      </c>
      <c r="CD75" s="116">
        <v>15238095.238095239</v>
      </c>
      <c r="CE75" s="116">
        <v>15238095.238095239</v>
      </c>
      <c r="CF75" s="116" t="s">
        <v>308</v>
      </c>
      <c r="CG75" s="116">
        <v>15238095.238095239</v>
      </c>
      <c r="CH75" s="116">
        <v>15238095.238095239</v>
      </c>
      <c r="CI75" s="116" t="s">
        <v>308</v>
      </c>
      <c r="CJ75" s="116">
        <v>15238095.238095239</v>
      </c>
      <c r="CK75" s="116">
        <v>15238095.238095239</v>
      </c>
      <c r="CL75" s="116" t="s">
        <v>308</v>
      </c>
      <c r="CM75" s="116">
        <v>15238095.238095239</v>
      </c>
      <c r="CN75" s="116">
        <v>15238095.238095239</v>
      </c>
      <c r="CO75" s="116" t="s">
        <v>308</v>
      </c>
      <c r="CP75" s="116">
        <v>15238095.238095239</v>
      </c>
      <c r="CQ75" s="116">
        <v>15238095.238095239</v>
      </c>
      <c r="CR75" s="116" t="s">
        <v>308</v>
      </c>
      <c r="CS75" s="116">
        <v>15238095.238095239</v>
      </c>
      <c r="CT75" s="116">
        <v>15238095.238095239</v>
      </c>
      <c r="CU75" s="116" t="s">
        <v>308</v>
      </c>
      <c r="CV75" s="116">
        <v>15238095.238095239</v>
      </c>
      <c r="CW75" s="116">
        <v>15238095.238095239</v>
      </c>
      <c r="CX75" s="116" t="s">
        <v>308</v>
      </c>
      <c r="CY75" s="116">
        <v>15238095.238095239</v>
      </c>
      <c r="CZ75" s="116">
        <v>15238095.238095239</v>
      </c>
      <c r="DA75" s="116" t="s">
        <v>308</v>
      </c>
      <c r="DB75" s="116">
        <v>15238095.238095239</v>
      </c>
      <c r="DC75" s="116">
        <v>15238095.238095239</v>
      </c>
      <c r="DD75" s="116" t="s">
        <v>308</v>
      </c>
      <c r="DE75" s="116">
        <v>15238095.238095239</v>
      </c>
      <c r="DF75" s="116">
        <v>15238095.238095239</v>
      </c>
      <c r="DG75" s="116" t="s">
        <v>308</v>
      </c>
      <c r="DH75" s="116">
        <v>15238095.238095239</v>
      </c>
      <c r="DI75" s="116">
        <v>15238095.238095239</v>
      </c>
      <c r="DJ75" s="116" t="s">
        <v>308</v>
      </c>
      <c r="DK75" s="116">
        <v>15238095.238095239</v>
      </c>
      <c r="DL75" s="116">
        <v>15238095.238095239</v>
      </c>
      <c r="DM75" s="116" t="s">
        <v>308</v>
      </c>
      <c r="DN75" s="116">
        <v>15238095.238095239</v>
      </c>
      <c r="DO75" s="116">
        <v>15238095.238095239</v>
      </c>
      <c r="DP75" s="116" t="s">
        <v>308</v>
      </c>
      <c r="DQ75" s="116">
        <v>15238095.238095239</v>
      </c>
      <c r="DR75" s="116">
        <v>15238095.238095239</v>
      </c>
      <c r="DS75" s="116" t="s">
        <v>308</v>
      </c>
      <c r="DT75" s="116">
        <v>15238095.238095239</v>
      </c>
      <c r="DU75" s="116">
        <v>15238095.238095239</v>
      </c>
      <c r="DV75" s="116" t="s">
        <v>308</v>
      </c>
      <c r="DW75" s="116">
        <v>15238095.238095239</v>
      </c>
      <c r="DX75" s="116">
        <v>15238095.238095239</v>
      </c>
      <c r="DY75" s="116" t="s">
        <v>308</v>
      </c>
      <c r="DZ75" s="116">
        <v>15238095.238095239</v>
      </c>
      <c r="EA75" s="116">
        <v>15238095.238095239</v>
      </c>
      <c r="EB75" s="116" t="s">
        <v>308</v>
      </c>
      <c r="EC75" s="117">
        <f t="shared" si="5"/>
        <v>319999999.99999982</v>
      </c>
      <c r="ED75" s="110" t="s">
        <v>572</v>
      </c>
      <c r="EE75" s="121" t="s">
        <v>590</v>
      </c>
      <c r="EF75" s="111" t="s">
        <v>574</v>
      </c>
      <c r="EG75" s="112" t="s">
        <v>591</v>
      </c>
      <c r="EH75" s="111" t="s">
        <v>598</v>
      </c>
      <c r="EI75" s="111" t="s">
        <v>577</v>
      </c>
      <c r="EJ75" s="112" t="s">
        <v>592</v>
      </c>
      <c r="EK75" s="121" t="s">
        <v>593</v>
      </c>
      <c r="EL75" s="111" t="s">
        <v>594</v>
      </c>
      <c r="EM75" s="112" t="s">
        <v>595</v>
      </c>
      <c r="EN75" s="111" t="s">
        <v>599</v>
      </c>
      <c r="EO75" s="113" t="s">
        <v>597</v>
      </c>
    </row>
    <row r="76" spans="2:145" s="87" customFormat="1" ht="96" customHeight="1">
      <c r="B76" s="842"/>
      <c r="C76" s="898"/>
      <c r="D76" s="842"/>
      <c r="E76" s="906"/>
      <c r="F76" s="806"/>
      <c r="G76" s="806"/>
      <c r="H76" s="808"/>
      <c r="I76" s="858"/>
      <c r="J76" s="858"/>
      <c r="K76" s="858"/>
      <c r="L76" s="858"/>
      <c r="M76" s="858"/>
      <c r="N76" s="858"/>
      <c r="O76" s="841"/>
      <c r="P76" s="841"/>
      <c r="Q76" s="841"/>
      <c r="R76" s="841"/>
      <c r="S76" s="841"/>
      <c r="T76" s="841"/>
      <c r="U76" s="841"/>
      <c r="V76" s="841"/>
      <c r="W76" s="841"/>
      <c r="X76" s="841"/>
      <c r="Y76" s="841"/>
      <c r="Z76" s="841"/>
      <c r="AA76" s="841"/>
      <c r="AB76" s="841"/>
      <c r="AC76" s="841"/>
      <c r="AD76" s="841"/>
      <c r="AE76" s="841"/>
      <c r="AF76" s="841"/>
      <c r="AG76" s="841"/>
      <c r="AH76" s="841"/>
      <c r="AI76" s="841"/>
      <c r="AJ76" s="894"/>
      <c r="AK76" s="845"/>
      <c r="AL76" s="841"/>
      <c r="AM76" s="101" t="s">
        <v>205</v>
      </c>
      <c r="AN76" s="105" t="s">
        <v>206</v>
      </c>
      <c r="AO76" s="155" t="s">
        <v>27</v>
      </c>
      <c r="AP76" s="151" t="s">
        <v>39</v>
      </c>
      <c r="AQ76" s="151" t="s">
        <v>2</v>
      </c>
      <c r="AR76" s="101">
        <v>100</v>
      </c>
      <c r="AS76" s="151">
        <v>2017</v>
      </c>
      <c r="AT76" s="109">
        <v>43466</v>
      </c>
      <c r="AU76" s="109">
        <v>50770</v>
      </c>
      <c r="AV76" s="151">
        <v>0</v>
      </c>
      <c r="AW76" s="105">
        <v>5</v>
      </c>
      <c r="AX76" s="105">
        <v>5</v>
      </c>
      <c r="AY76" s="105">
        <v>5</v>
      </c>
      <c r="AZ76" s="105">
        <v>5</v>
      </c>
      <c r="BA76" s="105">
        <v>5</v>
      </c>
      <c r="BB76" s="105">
        <v>5</v>
      </c>
      <c r="BC76" s="105">
        <v>3.75</v>
      </c>
      <c r="BD76" s="105">
        <v>3.75</v>
      </c>
      <c r="BE76" s="105">
        <v>3.75</v>
      </c>
      <c r="BF76" s="105">
        <v>3.75</v>
      </c>
      <c r="BG76" s="105">
        <v>3.75</v>
      </c>
      <c r="BH76" s="105">
        <v>3.75</v>
      </c>
      <c r="BI76" s="105">
        <v>3.75</v>
      </c>
      <c r="BJ76" s="105">
        <v>3.75</v>
      </c>
      <c r="BK76" s="105">
        <v>6.66</v>
      </c>
      <c r="BL76" s="105">
        <v>6.66</v>
      </c>
      <c r="BM76" s="105">
        <v>6.66</v>
      </c>
      <c r="BN76" s="105">
        <v>6.66</v>
      </c>
      <c r="BO76" s="105">
        <v>6.66</v>
      </c>
      <c r="BP76" s="105">
        <v>6.66</v>
      </c>
      <c r="BQ76" s="158">
        <v>100</v>
      </c>
      <c r="BR76" s="115">
        <v>0</v>
      </c>
      <c r="BS76" s="116">
        <v>0</v>
      </c>
      <c r="BT76" s="116" t="s">
        <v>308</v>
      </c>
      <c r="BU76" s="116">
        <v>0</v>
      </c>
      <c r="BV76" s="116">
        <v>0</v>
      </c>
      <c r="BW76" s="116" t="s">
        <v>308</v>
      </c>
      <c r="BX76" s="116">
        <v>0</v>
      </c>
      <c r="BY76" s="116">
        <v>0</v>
      </c>
      <c r="BZ76" s="116" t="s">
        <v>308</v>
      </c>
      <c r="CA76" s="116">
        <v>0</v>
      </c>
      <c r="CB76" s="116">
        <v>0</v>
      </c>
      <c r="CC76" s="116" t="s">
        <v>308</v>
      </c>
      <c r="CD76" s="116">
        <v>0</v>
      </c>
      <c r="CE76" s="116">
        <v>0</v>
      </c>
      <c r="CF76" s="116" t="s">
        <v>308</v>
      </c>
      <c r="CG76" s="116">
        <v>0</v>
      </c>
      <c r="CH76" s="116">
        <v>0</v>
      </c>
      <c r="CI76" s="116" t="s">
        <v>308</v>
      </c>
      <c r="CJ76" s="116">
        <v>0</v>
      </c>
      <c r="CK76" s="116">
        <v>0</v>
      </c>
      <c r="CL76" s="116" t="s">
        <v>308</v>
      </c>
      <c r="CM76" s="116">
        <v>0</v>
      </c>
      <c r="CN76" s="116">
        <v>0</v>
      </c>
      <c r="CO76" s="116" t="s">
        <v>308</v>
      </c>
      <c r="CP76" s="116">
        <v>0</v>
      </c>
      <c r="CQ76" s="116">
        <v>0</v>
      </c>
      <c r="CR76" s="116" t="s">
        <v>308</v>
      </c>
      <c r="CS76" s="116">
        <v>0</v>
      </c>
      <c r="CT76" s="116">
        <v>0</v>
      </c>
      <c r="CU76" s="116" t="s">
        <v>308</v>
      </c>
      <c r="CV76" s="116">
        <v>0</v>
      </c>
      <c r="CW76" s="116">
        <v>0</v>
      </c>
      <c r="CX76" s="116" t="s">
        <v>308</v>
      </c>
      <c r="CY76" s="116">
        <v>0</v>
      </c>
      <c r="CZ76" s="116">
        <v>0</v>
      </c>
      <c r="DA76" s="116" t="s">
        <v>308</v>
      </c>
      <c r="DB76" s="116">
        <v>0</v>
      </c>
      <c r="DC76" s="116">
        <v>0</v>
      </c>
      <c r="DD76" s="116" t="s">
        <v>308</v>
      </c>
      <c r="DE76" s="116">
        <v>0</v>
      </c>
      <c r="DF76" s="116">
        <v>0</v>
      </c>
      <c r="DG76" s="116" t="s">
        <v>308</v>
      </c>
      <c r="DH76" s="116">
        <v>0</v>
      </c>
      <c r="DI76" s="116">
        <v>0</v>
      </c>
      <c r="DJ76" s="116" t="s">
        <v>308</v>
      </c>
      <c r="DK76" s="116">
        <v>0</v>
      </c>
      <c r="DL76" s="116">
        <v>0</v>
      </c>
      <c r="DM76" s="116" t="s">
        <v>308</v>
      </c>
      <c r="DN76" s="116">
        <v>0</v>
      </c>
      <c r="DO76" s="116">
        <v>0</v>
      </c>
      <c r="DP76" s="116" t="s">
        <v>308</v>
      </c>
      <c r="DQ76" s="116">
        <v>0</v>
      </c>
      <c r="DR76" s="116">
        <v>0</v>
      </c>
      <c r="DS76" s="116" t="s">
        <v>308</v>
      </c>
      <c r="DT76" s="116">
        <v>0</v>
      </c>
      <c r="DU76" s="116">
        <v>0</v>
      </c>
      <c r="DV76" s="116" t="s">
        <v>308</v>
      </c>
      <c r="DW76" s="116">
        <v>0</v>
      </c>
      <c r="DX76" s="116">
        <v>0</v>
      </c>
      <c r="DY76" s="116" t="s">
        <v>308</v>
      </c>
      <c r="DZ76" s="116">
        <v>0</v>
      </c>
      <c r="EA76" s="116">
        <v>0</v>
      </c>
      <c r="EB76" s="116" t="s">
        <v>308</v>
      </c>
      <c r="EC76" s="117">
        <f t="shared" si="5"/>
        <v>0</v>
      </c>
      <c r="ED76" s="110" t="s">
        <v>572</v>
      </c>
      <c r="EE76" s="121" t="s">
        <v>590</v>
      </c>
      <c r="EF76" s="111" t="s">
        <v>574</v>
      </c>
      <c r="EG76" s="112" t="s">
        <v>591</v>
      </c>
      <c r="EH76" s="111" t="s">
        <v>600</v>
      </c>
      <c r="EI76" s="111" t="s">
        <v>577</v>
      </c>
      <c r="EJ76" s="112" t="s">
        <v>592</v>
      </c>
      <c r="EK76" s="121" t="s">
        <v>593</v>
      </c>
      <c r="EL76" s="111" t="s">
        <v>594</v>
      </c>
      <c r="EM76" s="112" t="s">
        <v>595</v>
      </c>
      <c r="EN76" s="111" t="s">
        <v>601</v>
      </c>
      <c r="EO76" s="113" t="s">
        <v>597</v>
      </c>
    </row>
    <row r="77" spans="2:145" s="87" customFormat="1" ht="99" customHeight="1">
      <c r="B77" s="842"/>
      <c r="C77" s="898"/>
      <c r="D77" s="842"/>
      <c r="E77" s="906"/>
      <c r="F77" s="806"/>
      <c r="G77" s="806"/>
      <c r="H77" s="808"/>
      <c r="I77" s="858"/>
      <c r="J77" s="858"/>
      <c r="K77" s="858"/>
      <c r="L77" s="858"/>
      <c r="M77" s="858"/>
      <c r="N77" s="858"/>
      <c r="O77" s="841"/>
      <c r="P77" s="841"/>
      <c r="Q77" s="841"/>
      <c r="R77" s="841"/>
      <c r="S77" s="841"/>
      <c r="T77" s="841"/>
      <c r="U77" s="841"/>
      <c r="V77" s="841"/>
      <c r="W77" s="841"/>
      <c r="X77" s="841"/>
      <c r="Y77" s="841"/>
      <c r="Z77" s="841"/>
      <c r="AA77" s="841"/>
      <c r="AB77" s="841"/>
      <c r="AC77" s="841"/>
      <c r="AD77" s="841"/>
      <c r="AE77" s="841"/>
      <c r="AF77" s="841"/>
      <c r="AG77" s="841"/>
      <c r="AH77" s="841"/>
      <c r="AI77" s="841"/>
      <c r="AJ77" s="894"/>
      <c r="AK77" s="846" t="s">
        <v>733</v>
      </c>
      <c r="AL77" s="850">
        <v>1.3899999999999999E-2</v>
      </c>
      <c r="AM77" s="848" t="s">
        <v>300</v>
      </c>
      <c r="AN77" s="848" t="s">
        <v>301</v>
      </c>
      <c r="AO77" s="800" t="s">
        <v>27</v>
      </c>
      <c r="AP77" s="923" t="s">
        <v>33</v>
      </c>
      <c r="AQ77" s="923" t="s">
        <v>2</v>
      </c>
      <c r="AR77" s="801" t="s">
        <v>671</v>
      </c>
      <c r="AS77" s="801" t="s">
        <v>674</v>
      </c>
      <c r="AT77" s="844">
        <v>43466</v>
      </c>
      <c r="AU77" s="844">
        <v>50770</v>
      </c>
      <c r="AV77" s="801">
        <v>0</v>
      </c>
      <c r="AW77" s="801" t="s">
        <v>674</v>
      </c>
      <c r="AX77" s="801" t="s">
        <v>674</v>
      </c>
      <c r="AY77" s="801" t="s">
        <v>674</v>
      </c>
      <c r="AZ77" s="801" t="s">
        <v>674</v>
      </c>
      <c r="BA77" s="801" t="s">
        <v>674</v>
      </c>
      <c r="BB77" s="801" t="s">
        <v>674</v>
      </c>
      <c r="BC77" s="801" t="s">
        <v>674</v>
      </c>
      <c r="BD77" s="801" t="s">
        <v>674</v>
      </c>
      <c r="BE77" s="801" t="s">
        <v>674</v>
      </c>
      <c r="BF77" s="801" t="s">
        <v>674</v>
      </c>
      <c r="BG77" s="801" t="s">
        <v>674</v>
      </c>
      <c r="BH77" s="801" t="s">
        <v>674</v>
      </c>
      <c r="BI77" s="801" t="s">
        <v>674</v>
      </c>
      <c r="BJ77" s="801" t="s">
        <v>674</v>
      </c>
      <c r="BK77" s="801" t="s">
        <v>674</v>
      </c>
      <c r="BL77" s="801" t="s">
        <v>674</v>
      </c>
      <c r="BM77" s="801" t="s">
        <v>674</v>
      </c>
      <c r="BN77" s="801" t="s">
        <v>674</v>
      </c>
      <c r="BO77" s="801" t="s">
        <v>674</v>
      </c>
      <c r="BP77" s="801" t="s">
        <v>674</v>
      </c>
      <c r="BQ77" s="854" t="s">
        <v>673</v>
      </c>
      <c r="BR77" s="115">
        <v>0</v>
      </c>
      <c r="BS77" s="116">
        <v>0</v>
      </c>
      <c r="BT77" s="116" t="s">
        <v>308</v>
      </c>
      <c r="BU77" s="116">
        <v>32000000</v>
      </c>
      <c r="BV77" s="116">
        <v>32000000</v>
      </c>
      <c r="BW77" s="116" t="s">
        <v>308</v>
      </c>
      <c r="BX77" s="116">
        <v>32000000</v>
      </c>
      <c r="BY77" s="116">
        <v>32000000</v>
      </c>
      <c r="BZ77" s="116" t="s">
        <v>308</v>
      </c>
      <c r="CA77" s="116">
        <v>32000000</v>
      </c>
      <c r="CB77" s="116">
        <v>32000000</v>
      </c>
      <c r="CC77" s="116" t="s">
        <v>308</v>
      </c>
      <c r="CD77" s="116">
        <v>32000000</v>
      </c>
      <c r="CE77" s="116">
        <v>32000000</v>
      </c>
      <c r="CF77" s="116" t="s">
        <v>308</v>
      </c>
      <c r="CG77" s="116">
        <v>32000000</v>
      </c>
      <c r="CH77" s="116">
        <v>32000000</v>
      </c>
      <c r="CI77" s="116" t="s">
        <v>308</v>
      </c>
      <c r="CJ77" s="116">
        <v>0</v>
      </c>
      <c r="CK77" s="116">
        <v>0</v>
      </c>
      <c r="CL77" s="116" t="s">
        <v>308</v>
      </c>
      <c r="CM77" s="116">
        <v>0</v>
      </c>
      <c r="CN77" s="116">
        <v>0</v>
      </c>
      <c r="CO77" s="116" t="s">
        <v>308</v>
      </c>
      <c r="CP77" s="116">
        <v>0</v>
      </c>
      <c r="CQ77" s="116">
        <v>0</v>
      </c>
      <c r="CR77" s="116" t="s">
        <v>308</v>
      </c>
      <c r="CS77" s="116">
        <v>0</v>
      </c>
      <c r="CT77" s="116">
        <v>0</v>
      </c>
      <c r="CU77" s="116" t="s">
        <v>308</v>
      </c>
      <c r="CV77" s="116">
        <v>0</v>
      </c>
      <c r="CW77" s="116">
        <v>0</v>
      </c>
      <c r="CX77" s="116" t="s">
        <v>308</v>
      </c>
      <c r="CY77" s="116">
        <v>0</v>
      </c>
      <c r="CZ77" s="116">
        <v>0</v>
      </c>
      <c r="DA77" s="116" t="s">
        <v>308</v>
      </c>
      <c r="DB77" s="116">
        <v>0</v>
      </c>
      <c r="DC77" s="116">
        <v>0</v>
      </c>
      <c r="DD77" s="116" t="s">
        <v>308</v>
      </c>
      <c r="DE77" s="116">
        <v>0</v>
      </c>
      <c r="DF77" s="116">
        <v>0</v>
      </c>
      <c r="DG77" s="116" t="s">
        <v>308</v>
      </c>
      <c r="DH77" s="116">
        <v>0</v>
      </c>
      <c r="DI77" s="116">
        <v>0</v>
      </c>
      <c r="DJ77" s="116" t="s">
        <v>308</v>
      </c>
      <c r="DK77" s="116">
        <v>0</v>
      </c>
      <c r="DL77" s="116">
        <v>0</v>
      </c>
      <c r="DM77" s="116" t="s">
        <v>308</v>
      </c>
      <c r="DN77" s="116">
        <v>0</v>
      </c>
      <c r="DO77" s="116">
        <v>0</v>
      </c>
      <c r="DP77" s="116" t="s">
        <v>308</v>
      </c>
      <c r="DQ77" s="116">
        <v>0</v>
      </c>
      <c r="DR77" s="116">
        <v>0</v>
      </c>
      <c r="DS77" s="116" t="s">
        <v>308</v>
      </c>
      <c r="DT77" s="116">
        <v>0</v>
      </c>
      <c r="DU77" s="116">
        <v>0</v>
      </c>
      <c r="DV77" s="116" t="s">
        <v>308</v>
      </c>
      <c r="DW77" s="116">
        <v>0</v>
      </c>
      <c r="DX77" s="116">
        <v>0</v>
      </c>
      <c r="DY77" s="116" t="s">
        <v>308</v>
      </c>
      <c r="DZ77" s="116">
        <v>0</v>
      </c>
      <c r="EA77" s="116">
        <v>0</v>
      </c>
      <c r="EB77" s="116" t="s">
        <v>308</v>
      </c>
      <c r="EC77" s="117">
        <f t="shared" si="5"/>
        <v>160000000</v>
      </c>
      <c r="ED77" s="930" t="s">
        <v>23</v>
      </c>
      <c r="EE77" s="931" t="s">
        <v>162</v>
      </c>
      <c r="EF77" s="931" t="s">
        <v>150</v>
      </c>
      <c r="EG77" s="931" t="s">
        <v>151</v>
      </c>
      <c r="EH77" s="932">
        <v>3822510</v>
      </c>
      <c r="EI77" s="931" t="s">
        <v>148</v>
      </c>
      <c r="EJ77" s="931" t="s">
        <v>602</v>
      </c>
      <c r="EK77" s="931" t="s">
        <v>603</v>
      </c>
      <c r="EL77" s="931" t="s">
        <v>604</v>
      </c>
      <c r="EM77" s="931" t="s">
        <v>605</v>
      </c>
      <c r="EN77" s="931" t="s">
        <v>606</v>
      </c>
      <c r="EO77" s="933" t="s">
        <v>607</v>
      </c>
    </row>
    <row r="78" spans="2:145" s="87" customFormat="1" ht="82.5" customHeight="1">
      <c r="B78" s="842"/>
      <c r="C78" s="898"/>
      <c r="D78" s="842"/>
      <c r="E78" s="906"/>
      <c r="F78" s="806"/>
      <c r="G78" s="806"/>
      <c r="H78" s="808"/>
      <c r="I78" s="858"/>
      <c r="J78" s="858"/>
      <c r="K78" s="858"/>
      <c r="L78" s="858"/>
      <c r="M78" s="858"/>
      <c r="N78" s="858"/>
      <c r="O78" s="841"/>
      <c r="P78" s="841"/>
      <c r="Q78" s="841"/>
      <c r="R78" s="841"/>
      <c r="S78" s="841"/>
      <c r="T78" s="841"/>
      <c r="U78" s="841"/>
      <c r="V78" s="841"/>
      <c r="W78" s="841"/>
      <c r="X78" s="841"/>
      <c r="Y78" s="841"/>
      <c r="Z78" s="841"/>
      <c r="AA78" s="841"/>
      <c r="AB78" s="841"/>
      <c r="AC78" s="841"/>
      <c r="AD78" s="841"/>
      <c r="AE78" s="841"/>
      <c r="AF78" s="841"/>
      <c r="AG78" s="841"/>
      <c r="AH78" s="841"/>
      <c r="AI78" s="841"/>
      <c r="AJ78" s="894"/>
      <c r="AK78" s="846"/>
      <c r="AL78" s="850"/>
      <c r="AM78" s="848"/>
      <c r="AN78" s="848"/>
      <c r="AO78" s="800"/>
      <c r="AP78" s="923"/>
      <c r="AQ78" s="923"/>
      <c r="AR78" s="801"/>
      <c r="AS78" s="801" t="s">
        <v>674</v>
      </c>
      <c r="AT78" s="844"/>
      <c r="AU78" s="844"/>
      <c r="AV78" s="801">
        <v>0</v>
      </c>
      <c r="AW78" s="801" t="s">
        <v>674</v>
      </c>
      <c r="AX78" s="801" t="s">
        <v>674</v>
      </c>
      <c r="AY78" s="801" t="s">
        <v>674</v>
      </c>
      <c r="AZ78" s="801" t="s">
        <v>674</v>
      </c>
      <c r="BA78" s="801" t="s">
        <v>674</v>
      </c>
      <c r="BB78" s="801" t="s">
        <v>674</v>
      </c>
      <c r="BC78" s="801" t="s">
        <v>674</v>
      </c>
      <c r="BD78" s="801" t="s">
        <v>674</v>
      </c>
      <c r="BE78" s="801" t="s">
        <v>674</v>
      </c>
      <c r="BF78" s="801" t="s">
        <v>674</v>
      </c>
      <c r="BG78" s="801" t="s">
        <v>674</v>
      </c>
      <c r="BH78" s="801" t="s">
        <v>674</v>
      </c>
      <c r="BI78" s="801" t="s">
        <v>674</v>
      </c>
      <c r="BJ78" s="801" t="s">
        <v>674</v>
      </c>
      <c r="BK78" s="801" t="s">
        <v>674</v>
      </c>
      <c r="BL78" s="801" t="s">
        <v>674</v>
      </c>
      <c r="BM78" s="801" t="s">
        <v>674</v>
      </c>
      <c r="BN78" s="801" t="s">
        <v>674</v>
      </c>
      <c r="BO78" s="801" t="s">
        <v>674</v>
      </c>
      <c r="BP78" s="801" t="s">
        <v>674</v>
      </c>
      <c r="BQ78" s="854" t="s">
        <v>673</v>
      </c>
      <c r="BR78" s="115">
        <v>0</v>
      </c>
      <c r="BS78" s="116">
        <v>0</v>
      </c>
      <c r="BT78" s="116" t="s">
        <v>308</v>
      </c>
      <c r="BU78" s="116">
        <v>32000000</v>
      </c>
      <c r="BV78" s="116">
        <v>32000000</v>
      </c>
      <c r="BW78" s="116" t="s">
        <v>308</v>
      </c>
      <c r="BX78" s="116">
        <v>32000000</v>
      </c>
      <c r="BY78" s="116">
        <v>32000000</v>
      </c>
      <c r="BZ78" s="116" t="s">
        <v>308</v>
      </c>
      <c r="CA78" s="116">
        <v>32000000</v>
      </c>
      <c r="CB78" s="116">
        <v>32000000</v>
      </c>
      <c r="CC78" s="116" t="s">
        <v>308</v>
      </c>
      <c r="CD78" s="116">
        <v>32000000</v>
      </c>
      <c r="CE78" s="116">
        <v>32000000</v>
      </c>
      <c r="CF78" s="116" t="s">
        <v>308</v>
      </c>
      <c r="CG78" s="116">
        <v>32000000</v>
      </c>
      <c r="CH78" s="116">
        <v>32000000</v>
      </c>
      <c r="CI78" s="116" t="s">
        <v>308</v>
      </c>
      <c r="CJ78" s="116">
        <v>0</v>
      </c>
      <c r="CK78" s="116">
        <v>0</v>
      </c>
      <c r="CL78" s="116" t="s">
        <v>308</v>
      </c>
      <c r="CM78" s="116">
        <v>0</v>
      </c>
      <c r="CN78" s="116">
        <v>0</v>
      </c>
      <c r="CO78" s="116" t="s">
        <v>308</v>
      </c>
      <c r="CP78" s="116">
        <v>0</v>
      </c>
      <c r="CQ78" s="116">
        <v>0</v>
      </c>
      <c r="CR78" s="116" t="s">
        <v>308</v>
      </c>
      <c r="CS78" s="116">
        <v>0</v>
      </c>
      <c r="CT78" s="116">
        <v>0</v>
      </c>
      <c r="CU78" s="116" t="s">
        <v>308</v>
      </c>
      <c r="CV78" s="116">
        <v>0</v>
      </c>
      <c r="CW78" s="116">
        <v>0</v>
      </c>
      <c r="CX78" s="116" t="s">
        <v>308</v>
      </c>
      <c r="CY78" s="116">
        <v>0</v>
      </c>
      <c r="CZ78" s="116">
        <v>0</v>
      </c>
      <c r="DA78" s="116" t="s">
        <v>308</v>
      </c>
      <c r="DB78" s="116">
        <v>0</v>
      </c>
      <c r="DC78" s="116">
        <v>0</v>
      </c>
      <c r="DD78" s="116" t="s">
        <v>308</v>
      </c>
      <c r="DE78" s="116">
        <v>0</v>
      </c>
      <c r="DF78" s="116">
        <v>0</v>
      </c>
      <c r="DG78" s="116" t="s">
        <v>308</v>
      </c>
      <c r="DH78" s="116">
        <v>0</v>
      </c>
      <c r="DI78" s="116">
        <v>0</v>
      </c>
      <c r="DJ78" s="116" t="s">
        <v>308</v>
      </c>
      <c r="DK78" s="116">
        <v>0</v>
      </c>
      <c r="DL78" s="116">
        <v>0</v>
      </c>
      <c r="DM78" s="116" t="s">
        <v>308</v>
      </c>
      <c r="DN78" s="116">
        <v>0</v>
      </c>
      <c r="DO78" s="116">
        <v>0</v>
      </c>
      <c r="DP78" s="116" t="s">
        <v>308</v>
      </c>
      <c r="DQ78" s="116">
        <v>0</v>
      </c>
      <c r="DR78" s="116">
        <v>0</v>
      </c>
      <c r="DS78" s="116" t="s">
        <v>308</v>
      </c>
      <c r="DT78" s="116">
        <v>0</v>
      </c>
      <c r="DU78" s="116">
        <v>0</v>
      </c>
      <c r="DV78" s="116" t="s">
        <v>308</v>
      </c>
      <c r="DW78" s="116">
        <v>0</v>
      </c>
      <c r="DX78" s="116">
        <v>0</v>
      </c>
      <c r="DY78" s="116" t="s">
        <v>308</v>
      </c>
      <c r="DZ78" s="116">
        <v>0</v>
      </c>
      <c r="EA78" s="116">
        <v>0</v>
      </c>
      <c r="EB78" s="116" t="s">
        <v>308</v>
      </c>
      <c r="EC78" s="117">
        <f t="shared" si="5"/>
        <v>160000000</v>
      </c>
      <c r="ED78" s="930"/>
      <c r="EE78" s="931"/>
      <c r="EF78" s="931"/>
      <c r="EG78" s="931"/>
      <c r="EH78" s="932"/>
      <c r="EI78" s="931"/>
      <c r="EJ78" s="932"/>
      <c r="EK78" s="931"/>
      <c r="EL78" s="931"/>
      <c r="EM78" s="931"/>
      <c r="EN78" s="932"/>
      <c r="EO78" s="934"/>
    </row>
    <row r="79" spans="2:145" s="87" customFormat="1" ht="72.75" customHeight="1">
      <c r="B79" s="842"/>
      <c r="C79" s="898"/>
      <c r="D79" s="842"/>
      <c r="E79" s="906"/>
      <c r="F79" s="806"/>
      <c r="G79" s="806"/>
      <c r="H79" s="808"/>
      <c r="I79" s="858"/>
      <c r="J79" s="858"/>
      <c r="K79" s="858"/>
      <c r="L79" s="858"/>
      <c r="M79" s="858"/>
      <c r="N79" s="858"/>
      <c r="O79" s="841"/>
      <c r="P79" s="841"/>
      <c r="Q79" s="841"/>
      <c r="R79" s="841"/>
      <c r="S79" s="841"/>
      <c r="T79" s="841"/>
      <c r="U79" s="841"/>
      <c r="V79" s="841"/>
      <c r="W79" s="841"/>
      <c r="X79" s="841"/>
      <c r="Y79" s="841"/>
      <c r="Z79" s="841"/>
      <c r="AA79" s="841"/>
      <c r="AB79" s="841"/>
      <c r="AC79" s="841"/>
      <c r="AD79" s="841"/>
      <c r="AE79" s="841"/>
      <c r="AF79" s="841"/>
      <c r="AG79" s="841"/>
      <c r="AH79" s="841"/>
      <c r="AI79" s="841"/>
      <c r="AJ79" s="894"/>
      <c r="AK79" s="846"/>
      <c r="AL79" s="850"/>
      <c r="AM79" s="848"/>
      <c r="AN79" s="848"/>
      <c r="AO79" s="800"/>
      <c r="AP79" s="923"/>
      <c r="AQ79" s="923"/>
      <c r="AR79" s="801"/>
      <c r="AS79" s="801" t="s">
        <v>674</v>
      </c>
      <c r="AT79" s="844"/>
      <c r="AU79" s="844"/>
      <c r="AV79" s="801">
        <v>0</v>
      </c>
      <c r="AW79" s="801" t="s">
        <v>674</v>
      </c>
      <c r="AX79" s="801" t="s">
        <v>674</v>
      </c>
      <c r="AY79" s="801" t="s">
        <v>674</v>
      </c>
      <c r="AZ79" s="801" t="s">
        <v>674</v>
      </c>
      <c r="BA79" s="801" t="s">
        <v>674</v>
      </c>
      <c r="BB79" s="801" t="s">
        <v>674</v>
      </c>
      <c r="BC79" s="801" t="s">
        <v>674</v>
      </c>
      <c r="BD79" s="801" t="s">
        <v>674</v>
      </c>
      <c r="BE79" s="801" t="s">
        <v>674</v>
      </c>
      <c r="BF79" s="801" t="s">
        <v>674</v>
      </c>
      <c r="BG79" s="801" t="s">
        <v>674</v>
      </c>
      <c r="BH79" s="801" t="s">
        <v>674</v>
      </c>
      <c r="BI79" s="801" t="s">
        <v>674</v>
      </c>
      <c r="BJ79" s="801" t="s">
        <v>674</v>
      </c>
      <c r="BK79" s="801" t="s">
        <v>674</v>
      </c>
      <c r="BL79" s="801" t="s">
        <v>674</v>
      </c>
      <c r="BM79" s="801" t="s">
        <v>674</v>
      </c>
      <c r="BN79" s="801" t="s">
        <v>674</v>
      </c>
      <c r="BO79" s="801" t="s">
        <v>674</v>
      </c>
      <c r="BP79" s="801" t="s">
        <v>674</v>
      </c>
      <c r="BQ79" s="854" t="s">
        <v>673</v>
      </c>
      <c r="BR79" s="115">
        <v>0</v>
      </c>
      <c r="BS79" s="116">
        <v>0</v>
      </c>
      <c r="BT79" s="116" t="s">
        <v>308</v>
      </c>
      <c r="BU79" s="116">
        <v>100000000</v>
      </c>
      <c r="BV79" s="116">
        <v>100000000</v>
      </c>
      <c r="BW79" s="116" t="s">
        <v>308</v>
      </c>
      <c r="BX79" s="116">
        <v>100000000</v>
      </c>
      <c r="BY79" s="116">
        <v>100000000</v>
      </c>
      <c r="BZ79" s="116" t="s">
        <v>308</v>
      </c>
      <c r="CA79" s="116">
        <v>100000000</v>
      </c>
      <c r="CB79" s="116">
        <v>100000000</v>
      </c>
      <c r="CC79" s="116" t="s">
        <v>308</v>
      </c>
      <c r="CD79" s="116">
        <v>100000000</v>
      </c>
      <c r="CE79" s="116">
        <v>100000000</v>
      </c>
      <c r="CF79" s="116" t="s">
        <v>308</v>
      </c>
      <c r="CG79" s="116">
        <v>100000000</v>
      </c>
      <c r="CH79" s="116">
        <v>100000000</v>
      </c>
      <c r="CI79" s="116" t="s">
        <v>308</v>
      </c>
      <c r="CJ79" s="116">
        <v>0</v>
      </c>
      <c r="CK79" s="116">
        <v>0</v>
      </c>
      <c r="CL79" s="116" t="s">
        <v>308</v>
      </c>
      <c r="CM79" s="116">
        <v>0</v>
      </c>
      <c r="CN79" s="116">
        <v>0</v>
      </c>
      <c r="CO79" s="116" t="s">
        <v>308</v>
      </c>
      <c r="CP79" s="116">
        <v>0</v>
      </c>
      <c r="CQ79" s="116">
        <v>0</v>
      </c>
      <c r="CR79" s="116" t="s">
        <v>308</v>
      </c>
      <c r="CS79" s="116">
        <v>0</v>
      </c>
      <c r="CT79" s="116">
        <v>0</v>
      </c>
      <c r="CU79" s="116" t="s">
        <v>308</v>
      </c>
      <c r="CV79" s="116">
        <v>0</v>
      </c>
      <c r="CW79" s="116">
        <v>0</v>
      </c>
      <c r="CX79" s="116" t="s">
        <v>308</v>
      </c>
      <c r="CY79" s="116">
        <v>0</v>
      </c>
      <c r="CZ79" s="116">
        <v>0</v>
      </c>
      <c r="DA79" s="116" t="s">
        <v>308</v>
      </c>
      <c r="DB79" s="116">
        <v>0</v>
      </c>
      <c r="DC79" s="116">
        <v>0</v>
      </c>
      <c r="DD79" s="116" t="s">
        <v>308</v>
      </c>
      <c r="DE79" s="116">
        <v>0</v>
      </c>
      <c r="DF79" s="116">
        <v>0</v>
      </c>
      <c r="DG79" s="116" t="s">
        <v>308</v>
      </c>
      <c r="DH79" s="116">
        <v>0</v>
      </c>
      <c r="DI79" s="116">
        <v>0</v>
      </c>
      <c r="DJ79" s="116" t="s">
        <v>308</v>
      </c>
      <c r="DK79" s="116">
        <v>0</v>
      </c>
      <c r="DL79" s="116">
        <v>0</v>
      </c>
      <c r="DM79" s="116" t="s">
        <v>308</v>
      </c>
      <c r="DN79" s="116">
        <v>0</v>
      </c>
      <c r="DO79" s="116">
        <v>0</v>
      </c>
      <c r="DP79" s="116" t="s">
        <v>308</v>
      </c>
      <c r="DQ79" s="116">
        <v>0</v>
      </c>
      <c r="DR79" s="116">
        <v>0</v>
      </c>
      <c r="DS79" s="116" t="s">
        <v>308</v>
      </c>
      <c r="DT79" s="116">
        <v>0</v>
      </c>
      <c r="DU79" s="116">
        <v>0</v>
      </c>
      <c r="DV79" s="116" t="s">
        <v>308</v>
      </c>
      <c r="DW79" s="116">
        <v>0</v>
      </c>
      <c r="DX79" s="116">
        <v>0</v>
      </c>
      <c r="DY79" s="116" t="s">
        <v>308</v>
      </c>
      <c r="DZ79" s="116">
        <v>0</v>
      </c>
      <c r="EA79" s="116">
        <v>0</v>
      </c>
      <c r="EB79" s="116" t="s">
        <v>308</v>
      </c>
      <c r="EC79" s="117">
        <f t="shared" si="5"/>
        <v>500000000</v>
      </c>
      <c r="ED79" s="930"/>
      <c r="EE79" s="931"/>
      <c r="EF79" s="931"/>
      <c r="EG79" s="931"/>
      <c r="EH79" s="932"/>
      <c r="EI79" s="931"/>
      <c r="EJ79" s="932"/>
      <c r="EK79" s="931"/>
      <c r="EL79" s="931"/>
      <c r="EM79" s="931"/>
      <c r="EN79" s="932"/>
      <c r="EO79" s="934"/>
    </row>
    <row r="80" spans="2:145" s="87" customFormat="1" ht="58.5" customHeight="1">
      <c r="B80" s="842"/>
      <c r="C80" s="898"/>
      <c r="D80" s="842"/>
      <c r="E80" s="906"/>
      <c r="F80" s="806"/>
      <c r="G80" s="806"/>
      <c r="H80" s="808"/>
      <c r="I80" s="858"/>
      <c r="J80" s="858"/>
      <c r="K80" s="858"/>
      <c r="L80" s="858"/>
      <c r="M80" s="858"/>
      <c r="N80" s="858"/>
      <c r="O80" s="841"/>
      <c r="P80" s="841"/>
      <c r="Q80" s="841"/>
      <c r="R80" s="841"/>
      <c r="S80" s="841"/>
      <c r="T80" s="841"/>
      <c r="U80" s="841"/>
      <c r="V80" s="841"/>
      <c r="W80" s="841"/>
      <c r="X80" s="841"/>
      <c r="Y80" s="841"/>
      <c r="Z80" s="841"/>
      <c r="AA80" s="841"/>
      <c r="AB80" s="841"/>
      <c r="AC80" s="841"/>
      <c r="AD80" s="841"/>
      <c r="AE80" s="841"/>
      <c r="AF80" s="841"/>
      <c r="AG80" s="841"/>
      <c r="AH80" s="841"/>
      <c r="AI80" s="841"/>
      <c r="AJ80" s="894"/>
      <c r="AK80" s="846"/>
      <c r="AL80" s="850"/>
      <c r="AM80" s="848"/>
      <c r="AN80" s="848"/>
      <c r="AO80" s="800"/>
      <c r="AP80" s="923"/>
      <c r="AQ80" s="923"/>
      <c r="AR80" s="801"/>
      <c r="AS80" s="801" t="s">
        <v>674</v>
      </c>
      <c r="AT80" s="844"/>
      <c r="AU80" s="844"/>
      <c r="AV80" s="801">
        <v>0</v>
      </c>
      <c r="AW80" s="801" t="s">
        <v>674</v>
      </c>
      <c r="AX80" s="801" t="s">
        <v>674</v>
      </c>
      <c r="AY80" s="801" t="s">
        <v>674</v>
      </c>
      <c r="AZ80" s="801" t="s">
        <v>674</v>
      </c>
      <c r="BA80" s="801" t="s">
        <v>674</v>
      </c>
      <c r="BB80" s="801" t="s">
        <v>674</v>
      </c>
      <c r="BC80" s="801" t="s">
        <v>674</v>
      </c>
      <c r="BD80" s="801" t="s">
        <v>674</v>
      </c>
      <c r="BE80" s="801" t="s">
        <v>674</v>
      </c>
      <c r="BF80" s="801" t="s">
        <v>674</v>
      </c>
      <c r="BG80" s="801" t="s">
        <v>674</v>
      </c>
      <c r="BH80" s="801" t="s">
        <v>674</v>
      </c>
      <c r="BI80" s="801" t="s">
        <v>674</v>
      </c>
      <c r="BJ80" s="801" t="s">
        <v>674</v>
      </c>
      <c r="BK80" s="801" t="s">
        <v>674</v>
      </c>
      <c r="BL80" s="801" t="s">
        <v>674</v>
      </c>
      <c r="BM80" s="801" t="s">
        <v>674</v>
      </c>
      <c r="BN80" s="801" t="s">
        <v>674</v>
      </c>
      <c r="BO80" s="801" t="s">
        <v>674</v>
      </c>
      <c r="BP80" s="801" t="s">
        <v>674</v>
      </c>
      <c r="BQ80" s="854" t="s">
        <v>673</v>
      </c>
      <c r="BR80" s="115">
        <v>0</v>
      </c>
      <c r="BS80" s="116">
        <v>0</v>
      </c>
      <c r="BT80" s="116" t="s">
        <v>308</v>
      </c>
      <c r="BU80" s="116">
        <v>200000000</v>
      </c>
      <c r="BV80" s="116">
        <v>200000000</v>
      </c>
      <c r="BW80" s="116" t="s">
        <v>308</v>
      </c>
      <c r="BX80" s="116">
        <v>200000000</v>
      </c>
      <c r="BY80" s="116">
        <v>200000000</v>
      </c>
      <c r="BZ80" s="116" t="s">
        <v>308</v>
      </c>
      <c r="CA80" s="116">
        <v>200000000</v>
      </c>
      <c r="CB80" s="116">
        <v>200000000</v>
      </c>
      <c r="CC80" s="116" t="s">
        <v>308</v>
      </c>
      <c r="CD80" s="116">
        <v>200000000</v>
      </c>
      <c r="CE80" s="116">
        <v>200000000</v>
      </c>
      <c r="CF80" s="116" t="s">
        <v>308</v>
      </c>
      <c r="CG80" s="116">
        <v>200000000</v>
      </c>
      <c r="CH80" s="116">
        <v>200000000</v>
      </c>
      <c r="CI80" s="116" t="s">
        <v>308</v>
      </c>
      <c r="CJ80" s="116">
        <v>0</v>
      </c>
      <c r="CK80" s="116">
        <v>0</v>
      </c>
      <c r="CL80" s="116" t="s">
        <v>308</v>
      </c>
      <c r="CM80" s="116">
        <v>0</v>
      </c>
      <c r="CN80" s="116">
        <v>0</v>
      </c>
      <c r="CO80" s="116" t="s">
        <v>308</v>
      </c>
      <c r="CP80" s="116">
        <v>0</v>
      </c>
      <c r="CQ80" s="116">
        <v>0</v>
      </c>
      <c r="CR80" s="116" t="s">
        <v>308</v>
      </c>
      <c r="CS80" s="116">
        <v>0</v>
      </c>
      <c r="CT80" s="116">
        <v>0</v>
      </c>
      <c r="CU80" s="116" t="s">
        <v>308</v>
      </c>
      <c r="CV80" s="116">
        <v>0</v>
      </c>
      <c r="CW80" s="116">
        <v>0</v>
      </c>
      <c r="CX80" s="116" t="s">
        <v>308</v>
      </c>
      <c r="CY80" s="116">
        <v>0</v>
      </c>
      <c r="CZ80" s="116">
        <v>0</v>
      </c>
      <c r="DA80" s="116" t="s">
        <v>308</v>
      </c>
      <c r="DB80" s="116">
        <v>0</v>
      </c>
      <c r="DC80" s="116">
        <v>0</v>
      </c>
      <c r="DD80" s="116" t="s">
        <v>308</v>
      </c>
      <c r="DE80" s="116">
        <v>0</v>
      </c>
      <c r="DF80" s="116">
        <v>0</v>
      </c>
      <c r="DG80" s="116" t="s">
        <v>308</v>
      </c>
      <c r="DH80" s="116">
        <v>0</v>
      </c>
      <c r="DI80" s="116">
        <v>0</v>
      </c>
      <c r="DJ80" s="116" t="s">
        <v>308</v>
      </c>
      <c r="DK80" s="116">
        <v>0</v>
      </c>
      <c r="DL80" s="116">
        <v>0</v>
      </c>
      <c r="DM80" s="116" t="s">
        <v>308</v>
      </c>
      <c r="DN80" s="116">
        <v>0</v>
      </c>
      <c r="DO80" s="116">
        <v>0</v>
      </c>
      <c r="DP80" s="116" t="s">
        <v>308</v>
      </c>
      <c r="DQ80" s="116">
        <v>0</v>
      </c>
      <c r="DR80" s="116">
        <v>0</v>
      </c>
      <c r="DS80" s="116" t="s">
        <v>308</v>
      </c>
      <c r="DT80" s="116">
        <v>0</v>
      </c>
      <c r="DU80" s="116">
        <v>0</v>
      </c>
      <c r="DV80" s="116" t="s">
        <v>308</v>
      </c>
      <c r="DW80" s="116">
        <v>0</v>
      </c>
      <c r="DX80" s="116">
        <v>0</v>
      </c>
      <c r="DY80" s="116" t="s">
        <v>308</v>
      </c>
      <c r="DZ80" s="116">
        <v>0</v>
      </c>
      <c r="EA80" s="116">
        <v>0</v>
      </c>
      <c r="EB80" s="116" t="s">
        <v>308</v>
      </c>
      <c r="EC80" s="117">
        <f t="shared" si="5"/>
        <v>1000000000</v>
      </c>
      <c r="ED80" s="930"/>
      <c r="EE80" s="931"/>
      <c r="EF80" s="931"/>
      <c r="EG80" s="931"/>
      <c r="EH80" s="932"/>
      <c r="EI80" s="931"/>
      <c r="EJ80" s="932"/>
      <c r="EK80" s="931"/>
      <c r="EL80" s="931"/>
      <c r="EM80" s="931"/>
      <c r="EN80" s="932"/>
      <c r="EO80" s="934"/>
    </row>
    <row r="81" spans="2:145" s="87" customFormat="1" ht="127.5" customHeight="1">
      <c r="B81" s="842"/>
      <c r="C81" s="898"/>
      <c r="D81" s="842" t="s">
        <v>722</v>
      </c>
      <c r="E81" s="906">
        <v>0.1111</v>
      </c>
      <c r="F81" s="806" t="s">
        <v>242</v>
      </c>
      <c r="G81" s="806" t="s">
        <v>270</v>
      </c>
      <c r="H81" s="808" t="s">
        <v>18</v>
      </c>
      <c r="I81" s="808" t="s">
        <v>33</v>
      </c>
      <c r="J81" s="808" t="s">
        <v>2</v>
      </c>
      <c r="K81" s="808">
        <v>64035843</v>
      </c>
      <c r="L81" s="808">
        <v>2017</v>
      </c>
      <c r="M81" s="884">
        <v>43101</v>
      </c>
      <c r="N81" s="884">
        <v>50770</v>
      </c>
      <c r="O81" s="808">
        <v>0</v>
      </c>
      <c r="P81" s="808">
        <v>3201792.15</v>
      </c>
      <c r="Q81" s="808">
        <v>3201792.15</v>
      </c>
      <c r="R81" s="808">
        <v>3201792.15</v>
      </c>
      <c r="S81" s="808">
        <v>3201792.15</v>
      </c>
      <c r="T81" s="808">
        <v>3201792.15</v>
      </c>
      <c r="U81" s="808">
        <v>3201792.15</v>
      </c>
      <c r="V81" s="808">
        <v>2401344.11</v>
      </c>
      <c r="W81" s="808">
        <v>2401344.11</v>
      </c>
      <c r="X81" s="808">
        <v>2401344.11</v>
      </c>
      <c r="Y81" s="808">
        <v>2401344.11</v>
      </c>
      <c r="Z81" s="808">
        <v>2401344.11</v>
      </c>
      <c r="AA81" s="808">
        <v>2401344.11</v>
      </c>
      <c r="AB81" s="808">
        <v>2401344.11</v>
      </c>
      <c r="AC81" s="808">
        <v>2401344.11</v>
      </c>
      <c r="AD81" s="808">
        <v>4269056.2</v>
      </c>
      <c r="AE81" s="808">
        <v>4269056.2</v>
      </c>
      <c r="AF81" s="808">
        <v>4269056.2</v>
      </c>
      <c r="AG81" s="808">
        <v>4269056.2</v>
      </c>
      <c r="AH81" s="808">
        <v>4269056.2</v>
      </c>
      <c r="AI81" s="808">
        <v>4269056.2</v>
      </c>
      <c r="AJ81" s="894">
        <v>64035843</v>
      </c>
      <c r="AK81" s="845" t="s">
        <v>734</v>
      </c>
      <c r="AL81" s="841">
        <v>0.1111</v>
      </c>
      <c r="AM81" s="801" t="s">
        <v>141</v>
      </c>
      <c r="AN81" s="848" t="s">
        <v>142</v>
      </c>
      <c r="AO81" s="800" t="s">
        <v>27</v>
      </c>
      <c r="AP81" s="923" t="s">
        <v>39</v>
      </c>
      <c r="AQ81" s="923" t="s">
        <v>2</v>
      </c>
      <c r="AR81" s="801">
        <v>100</v>
      </c>
      <c r="AS81" s="801">
        <v>2017</v>
      </c>
      <c r="AT81" s="922">
        <v>43101</v>
      </c>
      <c r="AU81" s="922">
        <v>50770</v>
      </c>
      <c r="AV81" s="801">
        <v>0</v>
      </c>
      <c r="AW81" s="801">
        <v>5</v>
      </c>
      <c r="AX81" s="801">
        <v>5</v>
      </c>
      <c r="AY81" s="801">
        <v>5</v>
      </c>
      <c r="AZ81" s="801">
        <v>5</v>
      </c>
      <c r="BA81" s="801">
        <v>5</v>
      </c>
      <c r="BB81" s="801">
        <v>5</v>
      </c>
      <c r="BC81" s="801">
        <v>3.75</v>
      </c>
      <c r="BD81" s="801">
        <v>3.75</v>
      </c>
      <c r="BE81" s="801">
        <v>3.75</v>
      </c>
      <c r="BF81" s="801">
        <v>3.75</v>
      </c>
      <c r="BG81" s="801">
        <v>3.75</v>
      </c>
      <c r="BH81" s="801">
        <v>3.75</v>
      </c>
      <c r="BI81" s="801">
        <v>3.75</v>
      </c>
      <c r="BJ81" s="801">
        <v>3.75</v>
      </c>
      <c r="BK81" s="801">
        <v>6.66</v>
      </c>
      <c r="BL81" s="801">
        <v>6.66</v>
      </c>
      <c r="BM81" s="801">
        <v>6.66</v>
      </c>
      <c r="BN81" s="801">
        <v>6.66</v>
      </c>
      <c r="BO81" s="801">
        <v>6.66</v>
      </c>
      <c r="BP81" s="801">
        <v>6.66</v>
      </c>
      <c r="BQ81" s="854">
        <v>100</v>
      </c>
      <c r="BR81" s="115">
        <v>0</v>
      </c>
      <c r="BS81" s="116">
        <v>0</v>
      </c>
      <c r="BT81" s="116" t="s">
        <v>308</v>
      </c>
      <c r="BU81" s="116">
        <v>40000000</v>
      </c>
      <c r="BV81" s="116">
        <v>40000000</v>
      </c>
      <c r="BW81" s="116" t="s">
        <v>308</v>
      </c>
      <c r="BX81" s="116">
        <v>40000000</v>
      </c>
      <c r="BY81" s="116">
        <v>40000000</v>
      </c>
      <c r="BZ81" s="116" t="s">
        <v>308</v>
      </c>
      <c r="CA81" s="116">
        <v>40000000</v>
      </c>
      <c r="CB81" s="116">
        <v>40000000</v>
      </c>
      <c r="CC81" s="116" t="s">
        <v>308</v>
      </c>
      <c r="CD81" s="116">
        <v>40000000</v>
      </c>
      <c r="CE81" s="116">
        <v>40000000</v>
      </c>
      <c r="CF81" s="116" t="s">
        <v>308</v>
      </c>
      <c r="CG81" s="116">
        <v>40000000</v>
      </c>
      <c r="CH81" s="116">
        <v>40000000</v>
      </c>
      <c r="CI81" s="116" t="s">
        <v>308</v>
      </c>
      <c r="CJ81" s="116">
        <v>0</v>
      </c>
      <c r="CK81" s="116">
        <v>0</v>
      </c>
      <c r="CL81" s="116" t="s">
        <v>308</v>
      </c>
      <c r="CM81" s="116">
        <v>0</v>
      </c>
      <c r="CN81" s="116">
        <v>0</v>
      </c>
      <c r="CO81" s="116" t="s">
        <v>308</v>
      </c>
      <c r="CP81" s="116">
        <v>0</v>
      </c>
      <c r="CQ81" s="116">
        <v>0</v>
      </c>
      <c r="CR81" s="116" t="s">
        <v>308</v>
      </c>
      <c r="CS81" s="116">
        <v>0</v>
      </c>
      <c r="CT81" s="116">
        <v>0</v>
      </c>
      <c r="CU81" s="116" t="s">
        <v>308</v>
      </c>
      <c r="CV81" s="116">
        <v>0</v>
      </c>
      <c r="CW81" s="116">
        <v>0</v>
      </c>
      <c r="CX81" s="116" t="s">
        <v>308</v>
      </c>
      <c r="CY81" s="116">
        <v>0</v>
      </c>
      <c r="CZ81" s="116">
        <v>0</v>
      </c>
      <c r="DA81" s="116" t="s">
        <v>308</v>
      </c>
      <c r="DB81" s="116">
        <v>0</v>
      </c>
      <c r="DC81" s="116">
        <v>0</v>
      </c>
      <c r="DD81" s="116" t="s">
        <v>308</v>
      </c>
      <c r="DE81" s="116">
        <v>0</v>
      </c>
      <c r="DF81" s="116">
        <v>0</v>
      </c>
      <c r="DG81" s="116" t="s">
        <v>308</v>
      </c>
      <c r="DH81" s="116">
        <v>0</v>
      </c>
      <c r="DI81" s="116">
        <v>0</v>
      </c>
      <c r="DJ81" s="116" t="s">
        <v>308</v>
      </c>
      <c r="DK81" s="116">
        <v>0</v>
      </c>
      <c r="DL81" s="116">
        <v>0</v>
      </c>
      <c r="DM81" s="116" t="s">
        <v>308</v>
      </c>
      <c r="DN81" s="116">
        <v>0</v>
      </c>
      <c r="DO81" s="116">
        <v>0</v>
      </c>
      <c r="DP81" s="116" t="s">
        <v>308</v>
      </c>
      <c r="DQ81" s="116">
        <v>0</v>
      </c>
      <c r="DR81" s="116">
        <v>0</v>
      </c>
      <c r="DS81" s="116" t="s">
        <v>308</v>
      </c>
      <c r="DT81" s="116">
        <v>0</v>
      </c>
      <c r="DU81" s="116">
        <v>0</v>
      </c>
      <c r="DV81" s="116" t="s">
        <v>308</v>
      </c>
      <c r="DW81" s="116">
        <v>0</v>
      </c>
      <c r="DX81" s="116">
        <v>0</v>
      </c>
      <c r="DY81" s="116" t="s">
        <v>308</v>
      </c>
      <c r="DZ81" s="116">
        <v>0</v>
      </c>
      <c r="EA81" s="116">
        <v>0</v>
      </c>
      <c r="EB81" s="116" t="s">
        <v>308</v>
      </c>
      <c r="EC81" s="117">
        <f t="shared" si="5"/>
        <v>200000000</v>
      </c>
      <c r="ED81" s="929" t="s">
        <v>572</v>
      </c>
      <c r="EE81" s="921" t="s">
        <v>573</v>
      </c>
      <c r="EF81" s="921" t="s">
        <v>574</v>
      </c>
      <c r="EG81" s="921" t="s">
        <v>575</v>
      </c>
      <c r="EH81" s="921" t="s">
        <v>576</v>
      </c>
      <c r="EI81" s="921" t="s">
        <v>577</v>
      </c>
      <c r="EJ81" s="921" t="s">
        <v>608</v>
      </c>
      <c r="EK81" s="921" t="s">
        <v>609</v>
      </c>
      <c r="EL81" s="921" t="s">
        <v>610</v>
      </c>
      <c r="EM81" s="921" t="s">
        <v>612</v>
      </c>
      <c r="EN81" s="921" t="s">
        <v>611</v>
      </c>
      <c r="EO81" s="890" t="s">
        <v>613</v>
      </c>
    </row>
    <row r="82" spans="2:145" s="87" customFormat="1" ht="65.25" customHeight="1">
      <c r="B82" s="842"/>
      <c r="C82" s="898"/>
      <c r="D82" s="842"/>
      <c r="E82" s="906"/>
      <c r="F82" s="806"/>
      <c r="G82" s="806"/>
      <c r="H82" s="808"/>
      <c r="I82" s="808"/>
      <c r="J82" s="808"/>
      <c r="K82" s="808"/>
      <c r="L82" s="808"/>
      <c r="M82" s="808"/>
      <c r="N82" s="808"/>
      <c r="O82" s="808"/>
      <c r="P82" s="808"/>
      <c r="Q82" s="808"/>
      <c r="R82" s="808"/>
      <c r="S82" s="808"/>
      <c r="T82" s="808"/>
      <c r="U82" s="808"/>
      <c r="V82" s="808"/>
      <c r="W82" s="808"/>
      <c r="X82" s="808"/>
      <c r="Y82" s="808"/>
      <c r="Z82" s="808"/>
      <c r="AA82" s="808"/>
      <c r="AB82" s="808"/>
      <c r="AC82" s="808"/>
      <c r="AD82" s="808"/>
      <c r="AE82" s="808"/>
      <c r="AF82" s="808"/>
      <c r="AG82" s="808"/>
      <c r="AH82" s="808"/>
      <c r="AI82" s="808"/>
      <c r="AJ82" s="894"/>
      <c r="AK82" s="845"/>
      <c r="AL82" s="841"/>
      <c r="AM82" s="801"/>
      <c r="AN82" s="848"/>
      <c r="AO82" s="800"/>
      <c r="AP82" s="923"/>
      <c r="AQ82" s="923"/>
      <c r="AR82" s="801"/>
      <c r="AS82" s="801">
        <v>2017</v>
      </c>
      <c r="AT82" s="801">
        <v>43466</v>
      </c>
      <c r="AU82" s="801">
        <v>50770</v>
      </c>
      <c r="AV82" s="801">
        <v>0</v>
      </c>
      <c r="AW82" s="801">
        <v>5</v>
      </c>
      <c r="AX82" s="801">
        <v>5</v>
      </c>
      <c r="AY82" s="801">
        <v>5</v>
      </c>
      <c r="AZ82" s="801">
        <v>5</v>
      </c>
      <c r="BA82" s="801">
        <v>5</v>
      </c>
      <c r="BB82" s="801">
        <v>5</v>
      </c>
      <c r="BC82" s="801">
        <v>3.75</v>
      </c>
      <c r="BD82" s="801">
        <v>3.75</v>
      </c>
      <c r="BE82" s="801">
        <v>3.75</v>
      </c>
      <c r="BF82" s="801">
        <v>3.75</v>
      </c>
      <c r="BG82" s="801">
        <v>3.75</v>
      </c>
      <c r="BH82" s="801">
        <v>3.75</v>
      </c>
      <c r="BI82" s="801">
        <v>3.75</v>
      </c>
      <c r="BJ82" s="801">
        <v>3.75</v>
      </c>
      <c r="BK82" s="801">
        <v>6.66</v>
      </c>
      <c r="BL82" s="801">
        <v>6.66</v>
      </c>
      <c r="BM82" s="801">
        <v>6.66</v>
      </c>
      <c r="BN82" s="801">
        <v>6.66</v>
      </c>
      <c r="BO82" s="801">
        <v>6.66</v>
      </c>
      <c r="BP82" s="801">
        <v>6.66</v>
      </c>
      <c r="BQ82" s="854">
        <v>100</v>
      </c>
      <c r="BR82" s="115">
        <v>0</v>
      </c>
      <c r="BS82" s="116">
        <v>0</v>
      </c>
      <c r="BT82" s="116" t="s">
        <v>308</v>
      </c>
      <c r="BU82" s="116">
        <v>0</v>
      </c>
      <c r="BV82" s="116">
        <v>0</v>
      </c>
      <c r="BW82" s="116" t="s">
        <v>308</v>
      </c>
      <c r="BX82" s="116">
        <v>0</v>
      </c>
      <c r="BY82" s="116">
        <v>0</v>
      </c>
      <c r="BZ82" s="116" t="s">
        <v>308</v>
      </c>
      <c r="CA82" s="116">
        <v>0</v>
      </c>
      <c r="CB82" s="116">
        <v>0</v>
      </c>
      <c r="CC82" s="116" t="s">
        <v>308</v>
      </c>
      <c r="CD82" s="116">
        <v>0</v>
      </c>
      <c r="CE82" s="116">
        <v>0</v>
      </c>
      <c r="CF82" s="116" t="s">
        <v>308</v>
      </c>
      <c r="CG82" s="116">
        <v>0</v>
      </c>
      <c r="CH82" s="116">
        <v>0</v>
      </c>
      <c r="CI82" s="116" t="s">
        <v>308</v>
      </c>
      <c r="CJ82" s="116">
        <v>0</v>
      </c>
      <c r="CK82" s="116">
        <v>0</v>
      </c>
      <c r="CL82" s="116" t="s">
        <v>308</v>
      </c>
      <c r="CM82" s="116">
        <v>0</v>
      </c>
      <c r="CN82" s="116">
        <v>0</v>
      </c>
      <c r="CO82" s="116" t="s">
        <v>308</v>
      </c>
      <c r="CP82" s="116">
        <v>0</v>
      </c>
      <c r="CQ82" s="116">
        <v>0</v>
      </c>
      <c r="CR82" s="116" t="s">
        <v>308</v>
      </c>
      <c r="CS82" s="116">
        <v>0</v>
      </c>
      <c r="CT82" s="116">
        <v>0</v>
      </c>
      <c r="CU82" s="116" t="s">
        <v>308</v>
      </c>
      <c r="CV82" s="116">
        <v>0</v>
      </c>
      <c r="CW82" s="116">
        <v>0</v>
      </c>
      <c r="CX82" s="116" t="s">
        <v>308</v>
      </c>
      <c r="CY82" s="116">
        <v>0</v>
      </c>
      <c r="CZ82" s="116">
        <v>0</v>
      </c>
      <c r="DA82" s="116" t="s">
        <v>308</v>
      </c>
      <c r="DB82" s="116">
        <v>0</v>
      </c>
      <c r="DC82" s="116">
        <v>0</v>
      </c>
      <c r="DD82" s="116" t="s">
        <v>308</v>
      </c>
      <c r="DE82" s="116">
        <v>0</v>
      </c>
      <c r="DF82" s="116">
        <v>0</v>
      </c>
      <c r="DG82" s="116" t="s">
        <v>308</v>
      </c>
      <c r="DH82" s="116">
        <v>0</v>
      </c>
      <c r="DI82" s="116">
        <v>0</v>
      </c>
      <c r="DJ82" s="116" t="s">
        <v>308</v>
      </c>
      <c r="DK82" s="116">
        <v>0</v>
      </c>
      <c r="DL82" s="116">
        <v>0</v>
      </c>
      <c r="DM82" s="116" t="s">
        <v>308</v>
      </c>
      <c r="DN82" s="116">
        <v>0</v>
      </c>
      <c r="DO82" s="116">
        <v>0</v>
      </c>
      <c r="DP82" s="116" t="s">
        <v>308</v>
      </c>
      <c r="DQ82" s="116">
        <v>0</v>
      </c>
      <c r="DR82" s="116">
        <v>0</v>
      </c>
      <c r="DS82" s="116" t="s">
        <v>308</v>
      </c>
      <c r="DT82" s="116">
        <v>0</v>
      </c>
      <c r="DU82" s="116">
        <v>0</v>
      </c>
      <c r="DV82" s="116" t="s">
        <v>308</v>
      </c>
      <c r="DW82" s="116">
        <v>0</v>
      </c>
      <c r="DX82" s="116">
        <v>0</v>
      </c>
      <c r="DY82" s="116" t="s">
        <v>308</v>
      </c>
      <c r="DZ82" s="116">
        <v>0</v>
      </c>
      <c r="EA82" s="116">
        <v>0</v>
      </c>
      <c r="EB82" s="116" t="s">
        <v>308</v>
      </c>
      <c r="EC82" s="117">
        <f t="shared" si="5"/>
        <v>0</v>
      </c>
      <c r="ED82" s="929"/>
      <c r="EE82" s="921"/>
      <c r="EF82" s="921"/>
      <c r="EG82" s="921"/>
      <c r="EH82" s="921"/>
      <c r="EI82" s="921"/>
      <c r="EJ82" s="921"/>
      <c r="EK82" s="921"/>
      <c r="EL82" s="921"/>
      <c r="EM82" s="921"/>
      <c r="EN82" s="921"/>
      <c r="EO82" s="890"/>
    </row>
    <row r="83" spans="2:145" s="87" customFormat="1" ht="62.25" customHeight="1">
      <c r="B83" s="842"/>
      <c r="C83" s="898"/>
      <c r="D83" s="842"/>
      <c r="E83" s="906"/>
      <c r="F83" s="806"/>
      <c r="G83" s="806"/>
      <c r="H83" s="808"/>
      <c r="I83" s="808"/>
      <c r="J83" s="808"/>
      <c r="K83" s="808"/>
      <c r="L83" s="808"/>
      <c r="M83" s="808"/>
      <c r="N83" s="808"/>
      <c r="O83" s="808"/>
      <c r="P83" s="808"/>
      <c r="Q83" s="808"/>
      <c r="R83" s="808"/>
      <c r="S83" s="808"/>
      <c r="T83" s="808"/>
      <c r="U83" s="808"/>
      <c r="V83" s="808"/>
      <c r="W83" s="808"/>
      <c r="X83" s="808"/>
      <c r="Y83" s="808"/>
      <c r="Z83" s="808"/>
      <c r="AA83" s="808"/>
      <c r="AB83" s="808"/>
      <c r="AC83" s="808"/>
      <c r="AD83" s="808"/>
      <c r="AE83" s="808"/>
      <c r="AF83" s="808"/>
      <c r="AG83" s="808"/>
      <c r="AH83" s="808"/>
      <c r="AI83" s="808"/>
      <c r="AJ83" s="894"/>
      <c r="AK83" s="845"/>
      <c r="AL83" s="841"/>
      <c r="AM83" s="801"/>
      <c r="AN83" s="848"/>
      <c r="AO83" s="800"/>
      <c r="AP83" s="923"/>
      <c r="AQ83" s="923"/>
      <c r="AR83" s="801"/>
      <c r="AS83" s="801">
        <v>2017</v>
      </c>
      <c r="AT83" s="801">
        <v>43466</v>
      </c>
      <c r="AU83" s="801">
        <v>50770</v>
      </c>
      <c r="AV83" s="801">
        <v>0</v>
      </c>
      <c r="AW83" s="801">
        <v>5</v>
      </c>
      <c r="AX83" s="801">
        <v>5</v>
      </c>
      <c r="AY83" s="801">
        <v>5</v>
      </c>
      <c r="AZ83" s="801">
        <v>5</v>
      </c>
      <c r="BA83" s="801">
        <v>5</v>
      </c>
      <c r="BB83" s="801">
        <v>5</v>
      </c>
      <c r="BC83" s="801">
        <v>3.75</v>
      </c>
      <c r="BD83" s="801">
        <v>3.75</v>
      </c>
      <c r="BE83" s="801">
        <v>3.75</v>
      </c>
      <c r="BF83" s="801">
        <v>3.75</v>
      </c>
      <c r="BG83" s="801">
        <v>3.75</v>
      </c>
      <c r="BH83" s="801">
        <v>3.75</v>
      </c>
      <c r="BI83" s="801">
        <v>3.75</v>
      </c>
      <c r="BJ83" s="801">
        <v>3.75</v>
      </c>
      <c r="BK83" s="801">
        <v>6.66</v>
      </c>
      <c r="BL83" s="801">
        <v>6.66</v>
      </c>
      <c r="BM83" s="801">
        <v>6.66</v>
      </c>
      <c r="BN83" s="801">
        <v>6.66</v>
      </c>
      <c r="BO83" s="801">
        <v>6.66</v>
      </c>
      <c r="BP83" s="801">
        <v>6.66</v>
      </c>
      <c r="BQ83" s="854">
        <v>100</v>
      </c>
      <c r="BR83" s="115">
        <v>0</v>
      </c>
      <c r="BS83" s="116">
        <v>0</v>
      </c>
      <c r="BT83" s="116" t="s">
        <v>308</v>
      </c>
      <c r="BU83" s="116">
        <v>0</v>
      </c>
      <c r="BV83" s="116">
        <v>0</v>
      </c>
      <c r="BW83" s="116" t="s">
        <v>308</v>
      </c>
      <c r="BX83" s="116">
        <v>0</v>
      </c>
      <c r="BY83" s="116">
        <v>0</v>
      </c>
      <c r="BZ83" s="116" t="s">
        <v>308</v>
      </c>
      <c r="CA83" s="116">
        <v>0</v>
      </c>
      <c r="CB83" s="116">
        <v>0</v>
      </c>
      <c r="CC83" s="116" t="s">
        <v>308</v>
      </c>
      <c r="CD83" s="116">
        <v>0</v>
      </c>
      <c r="CE83" s="116">
        <v>0</v>
      </c>
      <c r="CF83" s="116" t="s">
        <v>308</v>
      </c>
      <c r="CG83" s="116">
        <v>0</v>
      </c>
      <c r="CH83" s="116">
        <v>0</v>
      </c>
      <c r="CI83" s="116" t="s">
        <v>308</v>
      </c>
      <c r="CJ83" s="116">
        <v>0</v>
      </c>
      <c r="CK83" s="116">
        <v>0</v>
      </c>
      <c r="CL83" s="116" t="s">
        <v>308</v>
      </c>
      <c r="CM83" s="116">
        <v>0</v>
      </c>
      <c r="CN83" s="116">
        <v>0</v>
      </c>
      <c r="CO83" s="116" t="s">
        <v>308</v>
      </c>
      <c r="CP83" s="116">
        <v>0</v>
      </c>
      <c r="CQ83" s="116">
        <v>0</v>
      </c>
      <c r="CR83" s="116" t="s">
        <v>308</v>
      </c>
      <c r="CS83" s="116">
        <v>0</v>
      </c>
      <c r="CT83" s="116">
        <v>0</v>
      </c>
      <c r="CU83" s="116" t="s">
        <v>308</v>
      </c>
      <c r="CV83" s="116">
        <v>0</v>
      </c>
      <c r="CW83" s="116">
        <v>0</v>
      </c>
      <c r="CX83" s="116" t="s">
        <v>308</v>
      </c>
      <c r="CY83" s="116">
        <v>0</v>
      </c>
      <c r="CZ83" s="116">
        <v>0</v>
      </c>
      <c r="DA83" s="116" t="s">
        <v>308</v>
      </c>
      <c r="DB83" s="116">
        <v>0</v>
      </c>
      <c r="DC83" s="116">
        <v>0</v>
      </c>
      <c r="DD83" s="116" t="s">
        <v>308</v>
      </c>
      <c r="DE83" s="116">
        <v>0</v>
      </c>
      <c r="DF83" s="116">
        <v>0</v>
      </c>
      <c r="DG83" s="116" t="s">
        <v>308</v>
      </c>
      <c r="DH83" s="116">
        <v>0</v>
      </c>
      <c r="DI83" s="116">
        <v>0</v>
      </c>
      <c r="DJ83" s="116" t="s">
        <v>308</v>
      </c>
      <c r="DK83" s="116">
        <v>0</v>
      </c>
      <c r="DL83" s="116">
        <v>0</v>
      </c>
      <c r="DM83" s="116" t="s">
        <v>308</v>
      </c>
      <c r="DN83" s="116">
        <v>0</v>
      </c>
      <c r="DO83" s="116">
        <v>0</v>
      </c>
      <c r="DP83" s="116" t="s">
        <v>308</v>
      </c>
      <c r="DQ83" s="116">
        <v>0</v>
      </c>
      <c r="DR83" s="116">
        <v>0</v>
      </c>
      <c r="DS83" s="116" t="s">
        <v>308</v>
      </c>
      <c r="DT83" s="116">
        <v>0</v>
      </c>
      <c r="DU83" s="116">
        <v>0</v>
      </c>
      <c r="DV83" s="116" t="s">
        <v>308</v>
      </c>
      <c r="DW83" s="116">
        <v>0</v>
      </c>
      <c r="DX83" s="116">
        <v>0</v>
      </c>
      <c r="DY83" s="116" t="s">
        <v>308</v>
      </c>
      <c r="DZ83" s="116">
        <v>0</v>
      </c>
      <c r="EA83" s="116">
        <v>0</v>
      </c>
      <c r="EB83" s="116" t="s">
        <v>308</v>
      </c>
      <c r="EC83" s="117">
        <f t="shared" si="5"/>
        <v>0</v>
      </c>
      <c r="ED83" s="929"/>
      <c r="EE83" s="921" t="s">
        <v>226</v>
      </c>
      <c r="EF83" s="921" t="s">
        <v>227</v>
      </c>
      <c r="EG83" s="921" t="s">
        <v>228</v>
      </c>
      <c r="EH83" s="921" t="s">
        <v>229</v>
      </c>
      <c r="EI83" s="921" t="s">
        <v>230</v>
      </c>
      <c r="EJ83" s="921" t="s">
        <v>231</v>
      </c>
      <c r="EK83" s="921" t="s">
        <v>232</v>
      </c>
      <c r="EL83" s="921" t="s">
        <v>233</v>
      </c>
      <c r="EM83" s="921" t="s">
        <v>234</v>
      </c>
      <c r="EN83" s="921" t="s">
        <v>235</v>
      </c>
      <c r="EO83" s="890" t="s">
        <v>236</v>
      </c>
    </row>
    <row r="84" spans="2:145" s="87" customFormat="1" ht="62.25" customHeight="1">
      <c r="B84" s="842"/>
      <c r="C84" s="898"/>
      <c r="D84" s="842"/>
      <c r="E84" s="906"/>
      <c r="F84" s="806"/>
      <c r="G84" s="806"/>
      <c r="H84" s="808"/>
      <c r="I84" s="808"/>
      <c r="J84" s="808"/>
      <c r="K84" s="808"/>
      <c r="L84" s="808"/>
      <c r="M84" s="808"/>
      <c r="N84" s="808"/>
      <c r="O84" s="808"/>
      <c r="P84" s="808"/>
      <c r="Q84" s="808"/>
      <c r="R84" s="808"/>
      <c r="S84" s="808"/>
      <c r="T84" s="808"/>
      <c r="U84" s="808"/>
      <c r="V84" s="808"/>
      <c r="W84" s="808"/>
      <c r="X84" s="808"/>
      <c r="Y84" s="808"/>
      <c r="Z84" s="808"/>
      <c r="AA84" s="808"/>
      <c r="AB84" s="808"/>
      <c r="AC84" s="808"/>
      <c r="AD84" s="808"/>
      <c r="AE84" s="808"/>
      <c r="AF84" s="808"/>
      <c r="AG84" s="808"/>
      <c r="AH84" s="808"/>
      <c r="AI84" s="808"/>
      <c r="AJ84" s="894"/>
      <c r="AK84" s="845"/>
      <c r="AL84" s="841"/>
      <c r="AM84" s="801"/>
      <c r="AN84" s="848"/>
      <c r="AO84" s="800"/>
      <c r="AP84" s="923"/>
      <c r="AQ84" s="923"/>
      <c r="AR84" s="801"/>
      <c r="AS84" s="801">
        <v>2017</v>
      </c>
      <c r="AT84" s="801">
        <v>43466</v>
      </c>
      <c r="AU84" s="801">
        <v>50770</v>
      </c>
      <c r="AV84" s="801">
        <v>0</v>
      </c>
      <c r="AW84" s="801">
        <v>5</v>
      </c>
      <c r="AX84" s="801">
        <v>5</v>
      </c>
      <c r="AY84" s="801">
        <v>5</v>
      </c>
      <c r="AZ84" s="801">
        <v>5</v>
      </c>
      <c r="BA84" s="801">
        <v>5</v>
      </c>
      <c r="BB84" s="801">
        <v>5</v>
      </c>
      <c r="BC84" s="801">
        <v>3.75</v>
      </c>
      <c r="BD84" s="801">
        <v>3.75</v>
      </c>
      <c r="BE84" s="801">
        <v>3.75</v>
      </c>
      <c r="BF84" s="801">
        <v>3.75</v>
      </c>
      <c r="BG84" s="801">
        <v>3.75</v>
      </c>
      <c r="BH84" s="801">
        <v>3.75</v>
      </c>
      <c r="BI84" s="801">
        <v>3.75</v>
      </c>
      <c r="BJ84" s="801">
        <v>3.75</v>
      </c>
      <c r="BK84" s="801">
        <v>6.66</v>
      </c>
      <c r="BL84" s="801">
        <v>6.66</v>
      </c>
      <c r="BM84" s="801">
        <v>6.66</v>
      </c>
      <c r="BN84" s="801">
        <v>6.66</v>
      </c>
      <c r="BO84" s="801">
        <v>6.66</v>
      </c>
      <c r="BP84" s="801">
        <v>6.66</v>
      </c>
      <c r="BQ84" s="854">
        <v>100</v>
      </c>
      <c r="BR84" s="115">
        <v>0</v>
      </c>
      <c r="BS84" s="116">
        <v>0</v>
      </c>
      <c r="BT84" s="116" t="s">
        <v>308</v>
      </c>
      <c r="BU84" s="116">
        <v>0</v>
      </c>
      <c r="BV84" s="116">
        <v>0</v>
      </c>
      <c r="BW84" s="116" t="s">
        <v>308</v>
      </c>
      <c r="BX84" s="116">
        <v>0</v>
      </c>
      <c r="BY84" s="116">
        <v>0</v>
      </c>
      <c r="BZ84" s="116" t="s">
        <v>308</v>
      </c>
      <c r="CA84" s="116">
        <v>0</v>
      </c>
      <c r="CB84" s="116">
        <v>0</v>
      </c>
      <c r="CC84" s="116" t="s">
        <v>308</v>
      </c>
      <c r="CD84" s="116">
        <v>0</v>
      </c>
      <c r="CE84" s="116">
        <v>0</v>
      </c>
      <c r="CF84" s="116" t="s">
        <v>308</v>
      </c>
      <c r="CG84" s="116">
        <v>0</v>
      </c>
      <c r="CH84" s="116">
        <v>0</v>
      </c>
      <c r="CI84" s="116" t="s">
        <v>308</v>
      </c>
      <c r="CJ84" s="116">
        <v>0</v>
      </c>
      <c r="CK84" s="116">
        <v>0</v>
      </c>
      <c r="CL84" s="116" t="s">
        <v>308</v>
      </c>
      <c r="CM84" s="116">
        <v>0</v>
      </c>
      <c r="CN84" s="116">
        <v>0</v>
      </c>
      <c r="CO84" s="116" t="s">
        <v>308</v>
      </c>
      <c r="CP84" s="116">
        <v>0</v>
      </c>
      <c r="CQ84" s="116">
        <v>0</v>
      </c>
      <c r="CR84" s="116" t="s">
        <v>308</v>
      </c>
      <c r="CS84" s="116">
        <v>0</v>
      </c>
      <c r="CT84" s="116">
        <v>0</v>
      </c>
      <c r="CU84" s="116" t="s">
        <v>308</v>
      </c>
      <c r="CV84" s="116">
        <v>0</v>
      </c>
      <c r="CW84" s="116">
        <v>0</v>
      </c>
      <c r="CX84" s="116" t="s">
        <v>308</v>
      </c>
      <c r="CY84" s="116">
        <v>0</v>
      </c>
      <c r="CZ84" s="116">
        <v>0</v>
      </c>
      <c r="DA84" s="116" t="s">
        <v>308</v>
      </c>
      <c r="DB84" s="116">
        <v>0</v>
      </c>
      <c r="DC84" s="116">
        <v>0</v>
      </c>
      <c r="DD84" s="116" t="s">
        <v>308</v>
      </c>
      <c r="DE84" s="116">
        <v>0</v>
      </c>
      <c r="DF84" s="116">
        <v>0</v>
      </c>
      <c r="DG84" s="116" t="s">
        <v>308</v>
      </c>
      <c r="DH84" s="116">
        <v>0</v>
      </c>
      <c r="DI84" s="116">
        <v>0</v>
      </c>
      <c r="DJ84" s="116" t="s">
        <v>308</v>
      </c>
      <c r="DK84" s="116">
        <v>0</v>
      </c>
      <c r="DL84" s="116">
        <v>0</v>
      </c>
      <c r="DM84" s="116" t="s">
        <v>308</v>
      </c>
      <c r="DN84" s="116">
        <v>0</v>
      </c>
      <c r="DO84" s="116">
        <v>0</v>
      </c>
      <c r="DP84" s="116" t="s">
        <v>308</v>
      </c>
      <c r="DQ84" s="116">
        <v>0</v>
      </c>
      <c r="DR84" s="116">
        <v>0</v>
      </c>
      <c r="DS84" s="116" t="s">
        <v>308</v>
      </c>
      <c r="DT84" s="116">
        <v>0</v>
      </c>
      <c r="DU84" s="116">
        <v>0</v>
      </c>
      <c r="DV84" s="116" t="s">
        <v>308</v>
      </c>
      <c r="DW84" s="116">
        <v>0</v>
      </c>
      <c r="DX84" s="116">
        <v>0</v>
      </c>
      <c r="DY84" s="116" t="s">
        <v>308</v>
      </c>
      <c r="DZ84" s="116">
        <v>0</v>
      </c>
      <c r="EA84" s="116">
        <v>0</v>
      </c>
      <c r="EB84" s="116" t="s">
        <v>308</v>
      </c>
      <c r="EC84" s="117">
        <f t="shared" si="5"/>
        <v>0</v>
      </c>
      <c r="ED84" s="929"/>
      <c r="EE84" s="921"/>
      <c r="EF84" s="921"/>
      <c r="EG84" s="921"/>
      <c r="EH84" s="921"/>
      <c r="EI84" s="921"/>
      <c r="EJ84" s="921"/>
      <c r="EK84" s="921"/>
      <c r="EL84" s="921"/>
      <c r="EM84" s="921"/>
      <c r="EN84" s="921"/>
      <c r="EO84" s="890"/>
    </row>
    <row r="85" spans="2:145" s="87" customFormat="1" ht="113.25" customHeight="1">
      <c r="B85" s="842"/>
      <c r="C85" s="898"/>
      <c r="D85" s="842"/>
      <c r="E85" s="906"/>
      <c r="F85" s="806"/>
      <c r="G85" s="806"/>
      <c r="H85" s="808"/>
      <c r="I85" s="808"/>
      <c r="J85" s="808"/>
      <c r="K85" s="808"/>
      <c r="L85" s="808"/>
      <c r="M85" s="808"/>
      <c r="N85" s="808"/>
      <c r="O85" s="808"/>
      <c r="P85" s="808"/>
      <c r="Q85" s="808"/>
      <c r="R85" s="808"/>
      <c r="S85" s="808"/>
      <c r="T85" s="808"/>
      <c r="U85" s="808"/>
      <c r="V85" s="808"/>
      <c r="W85" s="808"/>
      <c r="X85" s="808"/>
      <c r="Y85" s="808"/>
      <c r="Z85" s="808"/>
      <c r="AA85" s="808"/>
      <c r="AB85" s="808"/>
      <c r="AC85" s="808"/>
      <c r="AD85" s="808"/>
      <c r="AE85" s="808"/>
      <c r="AF85" s="808"/>
      <c r="AG85" s="808"/>
      <c r="AH85" s="808"/>
      <c r="AI85" s="808"/>
      <c r="AJ85" s="894"/>
      <c r="AK85" s="845"/>
      <c r="AL85" s="841"/>
      <c r="AM85" s="101" t="s">
        <v>207</v>
      </c>
      <c r="AN85" s="105" t="s">
        <v>225</v>
      </c>
      <c r="AO85" s="155" t="s">
        <v>18</v>
      </c>
      <c r="AP85" s="151" t="s">
        <v>33</v>
      </c>
      <c r="AQ85" s="151" t="s">
        <v>2</v>
      </c>
      <c r="AR85" s="148">
        <v>64035843</v>
      </c>
      <c r="AS85" s="151">
        <v>2017</v>
      </c>
      <c r="AT85" s="180">
        <v>43101</v>
      </c>
      <c r="AU85" s="180">
        <v>50770</v>
      </c>
      <c r="AV85" s="151">
        <v>0</v>
      </c>
      <c r="AW85" s="149">
        <v>3201792.15</v>
      </c>
      <c r="AX85" s="105">
        <v>3201792.15</v>
      </c>
      <c r="AY85" s="105">
        <v>3201792.15</v>
      </c>
      <c r="AZ85" s="105">
        <v>3201792.15</v>
      </c>
      <c r="BA85" s="105">
        <v>3201792.15</v>
      </c>
      <c r="BB85" s="105">
        <v>3201792.15</v>
      </c>
      <c r="BC85" s="149">
        <v>2401344.11</v>
      </c>
      <c r="BD85" s="105">
        <v>2401344.11</v>
      </c>
      <c r="BE85" s="105">
        <v>2401344.11</v>
      </c>
      <c r="BF85" s="105">
        <v>2401344.11</v>
      </c>
      <c r="BG85" s="105">
        <v>2401344.11</v>
      </c>
      <c r="BH85" s="105">
        <v>2401344.11</v>
      </c>
      <c r="BI85" s="105">
        <v>2401344.11</v>
      </c>
      <c r="BJ85" s="105">
        <v>2401344.11</v>
      </c>
      <c r="BK85" s="105">
        <v>4269056.2</v>
      </c>
      <c r="BL85" s="149">
        <v>4269056.2</v>
      </c>
      <c r="BM85" s="105">
        <v>4269056.2</v>
      </c>
      <c r="BN85" s="105">
        <v>4269056.2</v>
      </c>
      <c r="BO85" s="105">
        <v>4269056.2</v>
      </c>
      <c r="BP85" s="105">
        <v>4269056.2</v>
      </c>
      <c r="BQ85" s="158">
        <v>64035843</v>
      </c>
      <c r="BR85" s="115">
        <v>0</v>
      </c>
      <c r="BS85" s="116">
        <v>0</v>
      </c>
      <c r="BT85" s="116" t="s">
        <v>308</v>
      </c>
      <c r="BU85" s="116">
        <v>0</v>
      </c>
      <c r="BV85" s="116">
        <v>0</v>
      </c>
      <c r="BW85" s="116" t="s">
        <v>308</v>
      </c>
      <c r="BX85" s="116">
        <v>0</v>
      </c>
      <c r="BY85" s="116">
        <v>0</v>
      </c>
      <c r="BZ85" s="116" t="s">
        <v>308</v>
      </c>
      <c r="CA85" s="116">
        <v>0</v>
      </c>
      <c r="CB85" s="116">
        <v>0</v>
      </c>
      <c r="CC85" s="116" t="s">
        <v>308</v>
      </c>
      <c r="CD85" s="116">
        <v>0</v>
      </c>
      <c r="CE85" s="116">
        <v>0</v>
      </c>
      <c r="CF85" s="116" t="s">
        <v>308</v>
      </c>
      <c r="CG85" s="116">
        <v>0</v>
      </c>
      <c r="CH85" s="116">
        <v>0</v>
      </c>
      <c r="CI85" s="116" t="s">
        <v>308</v>
      </c>
      <c r="CJ85" s="116">
        <v>0</v>
      </c>
      <c r="CK85" s="116">
        <v>0</v>
      </c>
      <c r="CL85" s="116" t="s">
        <v>308</v>
      </c>
      <c r="CM85" s="116">
        <v>0</v>
      </c>
      <c r="CN85" s="116">
        <v>0</v>
      </c>
      <c r="CO85" s="116" t="s">
        <v>308</v>
      </c>
      <c r="CP85" s="116">
        <v>0</v>
      </c>
      <c r="CQ85" s="116">
        <v>0</v>
      </c>
      <c r="CR85" s="116" t="s">
        <v>308</v>
      </c>
      <c r="CS85" s="116">
        <v>0</v>
      </c>
      <c r="CT85" s="116">
        <v>0</v>
      </c>
      <c r="CU85" s="116" t="s">
        <v>308</v>
      </c>
      <c r="CV85" s="116">
        <v>0</v>
      </c>
      <c r="CW85" s="116">
        <v>0</v>
      </c>
      <c r="CX85" s="116" t="s">
        <v>308</v>
      </c>
      <c r="CY85" s="116">
        <v>0</v>
      </c>
      <c r="CZ85" s="116">
        <v>0</v>
      </c>
      <c r="DA85" s="116" t="s">
        <v>308</v>
      </c>
      <c r="DB85" s="116">
        <v>0</v>
      </c>
      <c r="DC85" s="116">
        <v>0</v>
      </c>
      <c r="DD85" s="116" t="s">
        <v>308</v>
      </c>
      <c r="DE85" s="116">
        <v>0</v>
      </c>
      <c r="DF85" s="116">
        <v>0</v>
      </c>
      <c r="DG85" s="116" t="s">
        <v>308</v>
      </c>
      <c r="DH85" s="116">
        <v>0</v>
      </c>
      <c r="DI85" s="116">
        <v>0</v>
      </c>
      <c r="DJ85" s="116" t="s">
        <v>308</v>
      </c>
      <c r="DK85" s="116">
        <v>0</v>
      </c>
      <c r="DL85" s="116">
        <v>0</v>
      </c>
      <c r="DM85" s="116" t="s">
        <v>308</v>
      </c>
      <c r="DN85" s="116">
        <v>0</v>
      </c>
      <c r="DO85" s="116">
        <v>0</v>
      </c>
      <c r="DP85" s="116" t="s">
        <v>308</v>
      </c>
      <c r="DQ85" s="116">
        <v>0</v>
      </c>
      <c r="DR85" s="116">
        <v>0</v>
      </c>
      <c r="DS85" s="116" t="s">
        <v>308</v>
      </c>
      <c r="DT85" s="116">
        <v>0</v>
      </c>
      <c r="DU85" s="116">
        <v>0</v>
      </c>
      <c r="DV85" s="116" t="s">
        <v>308</v>
      </c>
      <c r="DW85" s="116">
        <v>0</v>
      </c>
      <c r="DX85" s="116">
        <v>0</v>
      </c>
      <c r="DY85" s="116" t="s">
        <v>308</v>
      </c>
      <c r="DZ85" s="116">
        <v>0</v>
      </c>
      <c r="EA85" s="116">
        <v>0</v>
      </c>
      <c r="EB85" s="116" t="s">
        <v>308</v>
      </c>
      <c r="EC85" s="117">
        <f t="shared" si="5"/>
        <v>0</v>
      </c>
      <c r="ED85" s="110" t="s">
        <v>572</v>
      </c>
      <c r="EE85" s="121" t="s">
        <v>590</v>
      </c>
      <c r="EF85" s="111" t="s">
        <v>574</v>
      </c>
      <c r="EG85" s="112" t="s">
        <v>591</v>
      </c>
      <c r="EH85" s="111" t="s">
        <v>600</v>
      </c>
      <c r="EI85" s="111" t="s">
        <v>577</v>
      </c>
      <c r="EJ85" s="112" t="s">
        <v>608</v>
      </c>
      <c r="EK85" s="121" t="s">
        <v>609</v>
      </c>
      <c r="EL85" s="111" t="s">
        <v>610</v>
      </c>
      <c r="EM85" s="112" t="s">
        <v>612</v>
      </c>
      <c r="EN85" s="111" t="s">
        <v>611</v>
      </c>
      <c r="EO85" s="113" t="s">
        <v>613</v>
      </c>
    </row>
    <row r="86" spans="2:145" s="87" customFormat="1" ht="236.25" customHeight="1">
      <c r="B86" s="842"/>
      <c r="C86" s="898"/>
      <c r="D86" s="842" t="s">
        <v>723</v>
      </c>
      <c r="E86" s="906">
        <v>0.1111</v>
      </c>
      <c r="F86" s="867" t="s">
        <v>208</v>
      </c>
      <c r="G86" s="907" t="s">
        <v>209</v>
      </c>
      <c r="H86" s="808" t="s">
        <v>219</v>
      </c>
      <c r="I86" s="808" t="s">
        <v>39</v>
      </c>
      <c r="J86" s="808" t="s">
        <v>2</v>
      </c>
      <c r="K86" s="919">
        <v>1</v>
      </c>
      <c r="L86" s="808">
        <v>2017</v>
      </c>
      <c r="M86" s="884">
        <v>43101</v>
      </c>
      <c r="N86" s="884">
        <v>50770</v>
      </c>
      <c r="O86" s="862">
        <v>0</v>
      </c>
      <c r="P86" s="862">
        <v>0.05</v>
      </c>
      <c r="Q86" s="862">
        <v>0.05</v>
      </c>
      <c r="R86" s="862">
        <v>0.05</v>
      </c>
      <c r="S86" s="862">
        <v>0.05</v>
      </c>
      <c r="T86" s="862">
        <v>0.05</v>
      </c>
      <c r="U86" s="862">
        <v>0.05</v>
      </c>
      <c r="V86" s="862">
        <v>3.7499999999999999E-2</v>
      </c>
      <c r="W86" s="862">
        <v>3.7499999999999999E-2</v>
      </c>
      <c r="X86" s="862">
        <v>3.7499999999999999E-2</v>
      </c>
      <c r="Y86" s="862">
        <v>3.7499999999999999E-2</v>
      </c>
      <c r="Z86" s="862">
        <v>3.7499999999999999E-2</v>
      </c>
      <c r="AA86" s="862">
        <v>3.7499999999999999E-2</v>
      </c>
      <c r="AB86" s="862">
        <v>3.7499999999999999E-2</v>
      </c>
      <c r="AC86" s="862">
        <v>3.7499999999999999E-2</v>
      </c>
      <c r="AD86" s="862">
        <v>6.6600000000000006E-2</v>
      </c>
      <c r="AE86" s="862">
        <v>6.6600000000000006E-2</v>
      </c>
      <c r="AF86" s="862">
        <v>6.6600000000000006E-2</v>
      </c>
      <c r="AG86" s="862">
        <v>6.6600000000000006E-2</v>
      </c>
      <c r="AH86" s="862">
        <v>6.6600000000000006E-2</v>
      </c>
      <c r="AI86" s="862">
        <v>6.6600000000000006E-2</v>
      </c>
      <c r="AJ86" s="926">
        <f>SUM(O86:AI86)</f>
        <v>0.99959999999999982</v>
      </c>
      <c r="AK86" s="177" t="s">
        <v>735</v>
      </c>
      <c r="AL86" s="159">
        <f>+E86/4</f>
        <v>2.7775000000000001E-2</v>
      </c>
      <c r="AM86" s="101" t="s">
        <v>210</v>
      </c>
      <c r="AN86" s="105" t="s">
        <v>211</v>
      </c>
      <c r="AO86" s="155" t="s">
        <v>15</v>
      </c>
      <c r="AP86" s="151" t="s">
        <v>33</v>
      </c>
      <c r="AQ86" s="151" t="s">
        <v>2</v>
      </c>
      <c r="AR86" s="156">
        <v>800</v>
      </c>
      <c r="AS86" s="151">
        <v>2018</v>
      </c>
      <c r="AT86" s="109">
        <v>43466</v>
      </c>
      <c r="AU86" s="109">
        <v>50770</v>
      </c>
      <c r="AV86" s="151">
        <v>0</v>
      </c>
      <c r="AW86" s="105">
        <v>40</v>
      </c>
      <c r="AX86" s="105">
        <v>40</v>
      </c>
      <c r="AY86" s="105">
        <v>40</v>
      </c>
      <c r="AZ86" s="105">
        <v>40</v>
      </c>
      <c r="BA86" s="105">
        <v>40</v>
      </c>
      <c r="BB86" s="105">
        <v>40</v>
      </c>
      <c r="BC86" s="105">
        <v>40</v>
      </c>
      <c r="BD86" s="105">
        <v>40</v>
      </c>
      <c r="BE86" s="105">
        <v>40</v>
      </c>
      <c r="BF86" s="105">
        <v>40</v>
      </c>
      <c r="BG86" s="105">
        <v>40</v>
      </c>
      <c r="BH86" s="105">
        <v>40</v>
      </c>
      <c r="BI86" s="105">
        <v>40</v>
      </c>
      <c r="BJ86" s="105">
        <v>40</v>
      </c>
      <c r="BK86" s="105">
        <v>40</v>
      </c>
      <c r="BL86" s="105">
        <v>40</v>
      </c>
      <c r="BM86" s="105">
        <v>40</v>
      </c>
      <c r="BN86" s="105">
        <v>40</v>
      </c>
      <c r="BO86" s="105">
        <v>40</v>
      </c>
      <c r="BP86" s="105">
        <v>40</v>
      </c>
      <c r="BQ86" s="158">
        <v>800</v>
      </c>
      <c r="BR86" s="115">
        <v>57142857.142857142</v>
      </c>
      <c r="BS86" s="116">
        <v>57142857.142857142</v>
      </c>
      <c r="BT86" s="116" t="s">
        <v>308</v>
      </c>
      <c r="BU86" s="116">
        <v>57142857.142857142</v>
      </c>
      <c r="BV86" s="116">
        <v>57142857.142857142</v>
      </c>
      <c r="BW86" s="116" t="s">
        <v>308</v>
      </c>
      <c r="BX86" s="116">
        <v>57142857.142857142</v>
      </c>
      <c r="BY86" s="116">
        <v>57142857.142857142</v>
      </c>
      <c r="BZ86" s="116" t="s">
        <v>308</v>
      </c>
      <c r="CA86" s="116">
        <v>57142857.142857142</v>
      </c>
      <c r="CB86" s="116">
        <v>57142857.142857142</v>
      </c>
      <c r="CC86" s="116" t="s">
        <v>308</v>
      </c>
      <c r="CD86" s="116">
        <v>57142857.142857142</v>
      </c>
      <c r="CE86" s="116">
        <v>57142857.142857142</v>
      </c>
      <c r="CF86" s="116" t="s">
        <v>308</v>
      </c>
      <c r="CG86" s="116">
        <v>57142857.142857142</v>
      </c>
      <c r="CH86" s="116">
        <v>57142857.142857142</v>
      </c>
      <c r="CI86" s="116" t="s">
        <v>308</v>
      </c>
      <c r="CJ86" s="116">
        <v>57142857.142857142</v>
      </c>
      <c r="CK86" s="116">
        <v>57142857.142857142</v>
      </c>
      <c r="CL86" s="116" t="s">
        <v>308</v>
      </c>
      <c r="CM86" s="116">
        <v>57142857.142857142</v>
      </c>
      <c r="CN86" s="116">
        <v>57142857.142857142</v>
      </c>
      <c r="CO86" s="116" t="s">
        <v>308</v>
      </c>
      <c r="CP86" s="116">
        <v>57142857.142857142</v>
      </c>
      <c r="CQ86" s="116">
        <v>57142857.142857142</v>
      </c>
      <c r="CR86" s="116" t="s">
        <v>308</v>
      </c>
      <c r="CS86" s="116">
        <v>57142857.142857142</v>
      </c>
      <c r="CT86" s="116">
        <v>57142857.142857142</v>
      </c>
      <c r="CU86" s="116" t="s">
        <v>308</v>
      </c>
      <c r="CV86" s="116">
        <v>57142857.142857142</v>
      </c>
      <c r="CW86" s="116">
        <v>57142857.142857142</v>
      </c>
      <c r="CX86" s="116" t="s">
        <v>308</v>
      </c>
      <c r="CY86" s="116">
        <v>57142857.142857142</v>
      </c>
      <c r="CZ86" s="116">
        <v>57142857.142857142</v>
      </c>
      <c r="DA86" s="116" t="s">
        <v>308</v>
      </c>
      <c r="DB86" s="116">
        <v>57142857.142857142</v>
      </c>
      <c r="DC86" s="116">
        <v>57142857.142857142</v>
      </c>
      <c r="DD86" s="116" t="s">
        <v>308</v>
      </c>
      <c r="DE86" s="116">
        <v>57142857.142857142</v>
      </c>
      <c r="DF86" s="116">
        <v>57142857.142857142</v>
      </c>
      <c r="DG86" s="116" t="s">
        <v>308</v>
      </c>
      <c r="DH86" s="116">
        <v>57142857.142857142</v>
      </c>
      <c r="DI86" s="116">
        <v>57142857.142857142</v>
      </c>
      <c r="DJ86" s="116" t="s">
        <v>308</v>
      </c>
      <c r="DK86" s="116">
        <v>57142857.142857142</v>
      </c>
      <c r="DL86" s="116">
        <v>57142857.142857142</v>
      </c>
      <c r="DM86" s="116" t="s">
        <v>308</v>
      </c>
      <c r="DN86" s="116">
        <v>57142857.142857142</v>
      </c>
      <c r="DO86" s="116">
        <v>57142857.142857142</v>
      </c>
      <c r="DP86" s="116" t="s">
        <v>308</v>
      </c>
      <c r="DQ86" s="116">
        <v>57142857.142857142</v>
      </c>
      <c r="DR86" s="116">
        <v>57142857.142857142</v>
      </c>
      <c r="DS86" s="116" t="s">
        <v>308</v>
      </c>
      <c r="DT86" s="116">
        <v>57142857.142857142</v>
      </c>
      <c r="DU86" s="116">
        <v>57142857.142857142</v>
      </c>
      <c r="DV86" s="116" t="s">
        <v>308</v>
      </c>
      <c r="DW86" s="116">
        <v>57142857.142857142</v>
      </c>
      <c r="DX86" s="116">
        <v>57142857.142857142</v>
      </c>
      <c r="DY86" s="116" t="s">
        <v>308</v>
      </c>
      <c r="DZ86" s="116">
        <v>57142857.142857142</v>
      </c>
      <c r="EA86" s="116">
        <v>57142857.142857142</v>
      </c>
      <c r="EB86" s="116" t="s">
        <v>308</v>
      </c>
      <c r="EC86" s="117">
        <f t="shared" si="5"/>
        <v>1200000000.0000002</v>
      </c>
      <c r="ED86" s="110" t="s">
        <v>467</v>
      </c>
      <c r="EE86" s="121" t="s">
        <v>615</v>
      </c>
      <c r="EF86" s="111" t="s">
        <v>614</v>
      </c>
      <c r="EG86" s="111" t="s">
        <v>156</v>
      </c>
      <c r="EH86" s="111">
        <v>3274850</v>
      </c>
      <c r="EI86" s="111" t="s">
        <v>157</v>
      </c>
      <c r="EJ86" s="112" t="s">
        <v>616</v>
      </c>
      <c r="EK86" s="121" t="s">
        <v>617</v>
      </c>
      <c r="EL86" s="111" t="s">
        <v>618</v>
      </c>
      <c r="EM86" s="111" t="s">
        <v>619</v>
      </c>
      <c r="EN86" s="111" t="s">
        <v>620</v>
      </c>
      <c r="EO86" s="113" t="s">
        <v>621</v>
      </c>
    </row>
    <row r="87" spans="2:145" s="87" customFormat="1" ht="100.5" customHeight="1">
      <c r="B87" s="842"/>
      <c r="C87" s="898"/>
      <c r="D87" s="842"/>
      <c r="E87" s="906"/>
      <c r="F87" s="867"/>
      <c r="G87" s="907"/>
      <c r="H87" s="808"/>
      <c r="I87" s="808"/>
      <c r="J87" s="808"/>
      <c r="K87" s="808"/>
      <c r="L87" s="808"/>
      <c r="M87" s="808"/>
      <c r="N87" s="808"/>
      <c r="O87" s="862"/>
      <c r="P87" s="862"/>
      <c r="Q87" s="862"/>
      <c r="R87" s="862"/>
      <c r="S87" s="862"/>
      <c r="T87" s="862"/>
      <c r="U87" s="862"/>
      <c r="V87" s="862"/>
      <c r="W87" s="862"/>
      <c r="X87" s="862"/>
      <c r="Y87" s="862"/>
      <c r="Z87" s="862"/>
      <c r="AA87" s="862"/>
      <c r="AB87" s="862"/>
      <c r="AC87" s="862"/>
      <c r="AD87" s="862"/>
      <c r="AE87" s="862"/>
      <c r="AF87" s="862"/>
      <c r="AG87" s="862"/>
      <c r="AH87" s="862"/>
      <c r="AI87" s="862"/>
      <c r="AJ87" s="894"/>
      <c r="AK87" s="177" t="s">
        <v>736</v>
      </c>
      <c r="AL87" s="159">
        <v>2.7799999999999998E-2</v>
      </c>
      <c r="AM87" s="101" t="s">
        <v>163</v>
      </c>
      <c r="AN87" s="105" t="s">
        <v>302</v>
      </c>
      <c r="AO87" s="155" t="s">
        <v>18</v>
      </c>
      <c r="AP87" s="151" t="s">
        <v>33</v>
      </c>
      <c r="AQ87" s="151" t="s">
        <v>2</v>
      </c>
      <c r="AR87" s="101" t="s">
        <v>671</v>
      </c>
      <c r="AS87" s="105" t="s">
        <v>674</v>
      </c>
      <c r="AT87" s="109">
        <v>43466</v>
      </c>
      <c r="AU87" s="109">
        <v>50770</v>
      </c>
      <c r="AV87" s="151">
        <v>0</v>
      </c>
      <c r="AW87" s="105" t="s">
        <v>674</v>
      </c>
      <c r="AX87" s="105" t="s">
        <v>674</v>
      </c>
      <c r="AY87" s="105" t="s">
        <v>674</v>
      </c>
      <c r="AZ87" s="105" t="s">
        <v>674</v>
      </c>
      <c r="BA87" s="105" t="s">
        <v>674</v>
      </c>
      <c r="BB87" s="105" t="s">
        <v>674</v>
      </c>
      <c r="BC87" s="105" t="s">
        <v>674</v>
      </c>
      <c r="BD87" s="105" t="s">
        <v>674</v>
      </c>
      <c r="BE87" s="105" t="s">
        <v>674</v>
      </c>
      <c r="BF87" s="105" t="s">
        <v>674</v>
      </c>
      <c r="BG87" s="105" t="s">
        <v>674</v>
      </c>
      <c r="BH87" s="105" t="s">
        <v>674</v>
      </c>
      <c r="BI87" s="105" t="s">
        <v>674</v>
      </c>
      <c r="BJ87" s="105" t="s">
        <v>674</v>
      </c>
      <c r="BK87" s="105" t="s">
        <v>674</v>
      </c>
      <c r="BL87" s="105" t="s">
        <v>674</v>
      </c>
      <c r="BM87" s="105" t="s">
        <v>674</v>
      </c>
      <c r="BN87" s="105" t="s">
        <v>674</v>
      </c>
      <c r="BO87" s="105" t="s">
        <v>674</v>
      </c>
      <c r="BP87" s="105" t="s">
        <v>674</v>
      </c>
      <c r="BQ87" s="106" t="s">
        <v>673</v>
      </c>
      <c r="BR87" s="115">
        <v>71428571.428571433</v>
      </c>
      <c r="BS87" s="116">
        <v>71428571.428571433</v>
      </c>
      <c r="BT87" s="116" t="s">
        <v>308</v>
      </c>
      <c r="BU87" s="116">
        <v>71428571.428571433</v>
      </c>
      <c r="BV87" s="116">
        <v>71428571.428571433</v>
      </c>
      <c r="BW87" s="116" t="s">
        <v>308</v>
      </c>
      <c r="BX87" s="116">
        <v>71428571.428571433</v>
      </c>
      <c r="BY87" s="116">
        <v>71428571.428571433</v>
      </c>
      <c r="BZ87" s="116" t="s">
        <v>308</v>
      </c>
      <c r="CA87" s="116">
        <v>71428571.428571433</v>
      </c>
      <c r="CB87" s="116">
        <v>71428571.428571433</v>
      </c>
      <c r="CC87" s="116" t="s">
        <v>308</v>
      </c>
      <c r="CD87" s="116">
        <v>71428571.428571433</v>
      </c>
      <c r="CE87" s="116">
        <v>71428571.428571433</v>
      </c>
      <c r="CF87" s="116" t="s">
        <v>308</v>
      </c>
      <c r="CG87" s="116">
        <v>71428571.428571433</v>
      </c>
      <c r="CH87" s="116">
        <v>71428571.428571433</v>
      </c>
      <c r="CI87" s="116" t="s">
        <v>308</v>
      </c>
      <c r="CJ87" s="116">
        <v>71428571.428571433</v>
      </c>
      <c r="CK87" s="116">
        <v>71428571.428571433</v>
      </c>
      <c r="CL87" s="116" t="s">
        <v>308</v>
      </c>
      <c r="CM87" s="116">
        <v>71428571.428571433</v>
      </c>
      <c r="CN87" s="116">
        <v>71428571.428571433</v>
      </c>
      <c r="CO87" s="116" t="s">
        <v>308</v>
      </c>
      <c r="CP87" s="116">
        <v>71428571.428571433</v>
      </c>
      <c r="CQ87" s="116">
        <v>71428571.428571433</v>
      </c>
      <c r="CR87" s="116" t="s">
        <v>308</v>
      </c>
      <c r="CS87" s="116">
        <v>71428571.428571433</v>
      </c>
      <c r="CT87" s="116">
        <v>71428571.428571433</v>
      </c>
      <c r="CU87" s="116" t="s">
        <v>308</v>
      </c>
      <c r="CV87" s="116">
        <v>71428571.428571433</v>
      </c>
      <c r="CW87" s="116">
        <v>71428571.428571433</v>
      </c>
      <c r="CX87" s="116" t="s">
        <v>308</v>
      </c>
      <c r="CY87" s="116">
        <v>71428571.428571433</v>
      </c>
      <c r="CZ87" s="116">
        <v>71428571.428571433</v>
      </c>
      <c r="DA87" s="116" t="s">
        <v>308</v>
      </c>
      <c r="DB87" s="116">
        <v>71428571.428571433</v>
      </c>
      <c r="DC87" s="116">
        <v>71428571.428571433</v>
      </c>
      <c r="DD87" s="116" t="s">
        <v>308</v>
      </c>
      <c r="DE87" s="116">
        <v>71428571.428571433</v>
      </c>
      <c r="DF87" s="116">
        <v>71428571.428571433</v>
      </c>
      <c r="DG87" s="116" t="s">
        <v>308</v>
      </c>
      <c r="DH87" s="116">
        <v>71428571.428571433</v>
      </c>
      <c r="DI87" s="116">
        <v>71428571.428571433</v>
      </c>
      <c r="DJ87" s="116" t="s">
        <v>308</v>
      </c>
      <c r="DK87" s="116">
        <v>71428571.428571433</v>
      </c>
      <c r="DL87" s="116">
        <v>71428571.428571433</v>
      </c>
      <c r="DM87" s="116" t="s">
        <v>308</v>
      </c>
      <c r="DN87" s="116">
        <v>71428571.428571433</v>
      </c>
      <c r="DO87" s="116">
        <v>71428571.428571433</v>
      </c>
      <c r="DP87" s="116" t="s">
        <v>308</v>
      </c>
      <c r="DQ87" s="116">
        <v>71428571.428571433</v>
      </c>
      <c r="DR87" s="116">
        <v>71428571.428571433</v>
      </c>
      <c r="DS87" s="116" t="s">
        <v>308</v>
      </c>
      <c r="DT87" s="116">
        <v>71428571.428571433</v>
      </c>
      <c r="DU87" s="116">
        <v>71428571.428571433</v>
      </c>
      <c r="DV87" s="116" t="s">
        <v>308</v>
      </c>
      <c r="DW87" s="116">
        <v>71428571.428571433</v>
      </c>
      <c r="DX87" s="116">
        <v>71428571.428571433</v>
      </c>
      <c r="DY87" s="116" t="s">
        <v>308</v>
      </c>
      <c r="DZ87" s="116">
        <v>71428571.428571433</v>
      </c>
      <c r="EA87" s="116">
        <v>71428571.428571433</v>
      </c>
      <c r="EB87" s="116" t="s">
        <v>308</v>
      </c>
      <c r="EC87" s="117">
        <f t="shared" si="5"/>
        <v>1500000000.0000005</v>
      </c>
      <c r="ED87" s="110" t="s">
        <v>237</v>
      </c>
      <c r="EE87" s="121" t="s">
        <v>158</v>
      </c>
      <c r="EF87" s="111" t="s">
        <v>622</v>
      </c>
      <c r="EG87" s="112" t="s">
        <v>159</v>
      </c>
      <c r="EH87" s="183">
        <v>3057104366</v>
      </c>
      <c r="EI87" s="121" t="s">
        <v>160</v>
      </c>
      <c r="EJ87" s="112" t="s">
        <v>623</v>
      </c>
      <c r="EK87" s="121" t="s">
        <v>624</v>
      </c>
      <c r="EL87" s="111" t="s">
        <v>625</v>
      </c>
      <c r="EM87" s="112" t="s">
        <v>626</v>
      </c>
      <c r="EN87" s="183" t="s">
        <v>627</v>
      </c>
      <c r="EO87" s="152" t="s">
        <v>628</v>
      </c>
    </row>
    <row r="88" spans="2:145" s="87" customFormat="1" ht="177.75" customHeight="1">
      <c r="B88" s="842"/>
      <c r="C88" s="898"/>
      <c r="D88" s="842"/>
      <c r="E88" s="906"/>
      <c r="F88" s="867"/>
      <c r="G88" s="907"/>
      <c r="H88" s="808"/>
      <c r="I88" s="808"/>
      <c r="J88" s="808"/>
      <c r="K88" s="808"/>
      <c r="L88" s="808"/>
      <c r="M88" s="808"/>
      <c r="N88" s="808"/>
      <c r="O88" s="862"/>
      <c r="P88" s="862"/>
      <c r="Q88" s="862"/>
      <c r="R88" s="862"/>
      <c r="S88" s="862"/>
      <c r="T88" s="862"/>
      <c r="U88" s="862"/>
      <c r="V88" s="862"/>
      <c r="W88" s="862"/>
      <c r="X88" s="862"/>
      <c r="Y88" s="862"/>
      <c r="Z88" s="862"/>
      <c r="AA88" s="862"/>
      <c r="AB88" s="862"/>
      <c r="AC88" s="862"/>
      <c r="AD88" s="862"/>
      <c r="AE88" s="862"/>
      <c r="AF88" s="862"/>
      <c r="AG88" s="862"/>
      <c r="AH88" s="862"/>
      <c r="AI88" s="862"/>
      <c r="AJ88" s="894"/>
      <c r="AK88" s="842" t="s">
        <v>737</v>
      </c>
      <c r="AL88" s="159">
        <v>2.7799999999999998E-2</v>
      </c>
      <c r="AM88" s="105" t="s">
        <v>675</v>
      </c>
      <c r="AN88" s="105" t="s">
        <v>789</v>
      </c>
      <c r="AO88" s="155" t="s">
        <v>15</v>
      </c>
      <c r="AP88" s="151" t="s">
        <v>39</v>
      </c>
      <c r="AQ88" s="151" t="s">
        <v>2</v>
      </c>
      <c r="AR88" s="101">
        <v>100</v>
      </c>
      <c r="AS88" s="151">
        <v>2017</v>
      </c>
      <c r="AT88" s="109">
        <v>43466</v>
      </c>
      <c r="AU88" s="109">
        <v>50770</v>
      </c>
      <c r="AV88" s="151">
        <v>0</v>
      </c>
      <c r="AW88" s="105">
        <v>5</v>
      </c>
      <c r="AX88" s="105">
        <v>5</v>
      </c>
      <c r="AY88" s="105">
        <v>5</v>
      </c>
      <c r="AZ88" s="105">
        <v>5</v>
      </c>
      <c r="BA88" s="105">
        <v>5</v>
      </c>
      <c r="BB88" s="105">
        <v>5</v>
      </c>
      <c r="BC88" s="105">
        <v>3.75</v>
      </c>
      <c r="BD88" s="105">
        <v>3.75</v>
      </c>
      <c r="BE88" s="105">
        <v>3.75</v>
      </c>
      <c r="BF88" s="105">
        <v>3.75</v>
      </c>
      <c r="BG88" s="105">
        <v>3.75</v>
      </c>
      <c r="BH88" s="105">
        <v>3.75</v>
      </c>
      <c r="BI88" s="105">
        <v>3.75</v>
      </c>
      <c r="BJ88" s="105">
        <v>3.75</v>
      </c>
      <c r="BK88" s="105">
        <v>6.66</v>
      </c>
      <c r="BL88" s="105">
        <v>6.66</v>
      </c>
      <c r="BM88" s="105">
        <v>6.66</v>
      </c>
      <c r="BN88" s="105">
        <v>6.66</v>
      </c>
      <c r="BO88" s="105">
        <v>6.66</v>
      </c>
      <c r="BP88" s="105">
        <v>6.66</v>
      </c>
      <c r="BQ88" s="158">
        <v>100</v>
      </c>
      <c r="BR88" s="851">
        <v>71428571.428571433</v>
      </c>
      <c r="BS88" s="811">
        <v>71428571.428571433</v>
      </c>
      <c r="BT88" s="811" t="s">
        <v>308</v>
      </c>
      <c r="BU88" s="811">
        <v>71428571.428571433</v>
      </c>
      <c r="BV88" s="811">
        <v>71428571.428571433</v>
      </c>
      <c r="BW88" s="811" t="s">
        <v>308</v>
      </c>
      <c r="BX88" s="811">
        <v>71428571.428571433</v>
      </c>
      <c r="BY88" s="811">
        <v>71428571.428571433</v>
      </c>
      <c r="BZ88" s="811" t="s">
        <v>308</v>
      </c>
      <c r="CA88" s="811">
        <v>71428571.428571433</v>
      </c>
      <c r="CB88" s="811">
        <v>71428571.428571433</v>
      </c>
      <c r="CC88" s="811" t="s">
        <v>308</v>
      </c>
      <c r="CD88" s="811">
        <v>71428571.428571433</v>
      </c>
      <c r="CE88" s="811">
        <v>71428571.428571433</v>
      </c>
      <c r="CF88" s="811" t="s">
        <v>308</v>
      </c>
      <c r="CG88" s="811">
        <v>71428571.428571433</v>
      </c>
      <c r="CH88" s="811">
        <v>71428571.428571433</v>
      </c>
      <c r="CI88" s="811" t="s">
        <v>308</v>
      </c>
      <c r="CJ88" s="811">
        <v>71428571.428571433</v>
      </c>
      <c r="CK88" s="811">
        <v>71428571.428571433</v>
      </c>
      <c r="CL88" s="811" t="s">
        <v>308</v>
      </c>
      <c r="CM88" s="811">
        <v>71428571.428571433</v>
      </c>
      <c r="CN88" s="811">
        <v>71428571.428571433</v>
      </c>
      <c r="CO88" s="811" t="s">
        <v>308</v>
      </c>
      <c r="CP88" s="811">
        <v>71428571.428571433</v>
      </c>
      <c r="CQ88" s="811">
        <v>71428571.428571433</v>
      </c>
      <c r="CR88" s="811" t="s">
        <v>308</v>
      </c>
      <c r="CS88" s="811">
        <v>71428571.428571433</v>
      </c>
      <c r="CT88" s="811">
        <v>71428571.428571433</v>
      </c>
      <c r="CU88" s="811" t="s">
        <v>308</v>
      </c>
      <c r="CV88" s="811">
        <v>71428571.428571433</v>
      </c>
      <c r="CW88" s="811">
        <v>71428571.428571433</v>
      </c>
      <c r="CX88" s="811" t="s">
        <v>308</v>
      </c>
      <c r="CY88" s="811">
        <v>71428571.428571433</v>
      </c>
      <c r="CZ88" s="811">
        <v>71428571.428571433</v>
      </c>
      <c r="DA88" s="811" t="s">
        <v>308</v>
      </c>
      <c r="DB88" s="811">
        <v>71428571.428571433</v>
      </c>
      <c r="DC88" s="811">
        <v>71428571.428571433</v>
      </c>
      <c r="DD88" s="811" t="s">
        <v>308</v>
      </c>
      <c r="DE88" s="811">
        <v>71428571.428571433</v>
      </c>
      <c r="DF88" s="811">
        <v>71428571.428571433</v>
      </c>
      <c r="DG88" s="811" t="s">
        <v>308</v>
      </c>
      <c r="DH88" s="811">
        <v>71428571.428571433</v>
      </c>
      <c r="DI88" s="811">
        <v>71428571.428571433</v>
      </c>
      <c r="DJ88" s="811" t="s">
        <v>308</v>
      </c>
      <c r="DK88" s="811">
        <v>71428571.428571433</v>
      </c>
      <c r="DL88" s="811">
        <v>71428571.428571433</v>
      </c>
      <c r="DM88" s="811" t="s">
        <v>308</v>
      </c>
      <c r="DN88" s="811">
        <v>71428571.428571433</v>
      </c>
      <c r="DO88" s="811">
        <v>71428571.428571433</v>
      </c>
      <c r="DP88" s="811" t="s">
        <v>308</v>
      </c>
      <c r="DQ88" s="811">
        <v>71428571.428571433</v>
      </c>
      <c r="DR88" s="811">
        <v>71428571.428571433</v>
      </c>
      <c r="DS88" s="811" t="s">
        <v>308</v>
      </c>
      <c r="DT88" s="811">
        <v>71428571.428571433</v>
      </c>
      <c r="DU88" s="811">
        <v>71428571.428571433</v>
      </c>
      <c r="DV88" s="811" t="s">
        <v>308</v>
      </c>
      <c r="DW88" s="811">
        <v>71428571.428571433</v>
      </c>
      <c r="DX88" s="811">
        <v>71428571.428571433</v>
      </c>
      <c r="DY88" s="811" t="s">
        <v>308</v>
      </c>
      <c r="DZ88" s="811">
        <v>71428571.428571433</v>
      </c>
      <c r="EA88" s="811">
        <v>71428571.428571433</v>
      </c>
      <c r="EB88" s="811" t="s">
        <v>308</v>
      </c>
      <c r="EC88" s="943">
        <f t="shared" si="5"/>
        <v>1500000000.0000005</v>
      </c>
      <c r="ED88" s="110" t="s">
        <v>629</v>
      </c>
      <c r="EE88" s="121" t="s">
        <v>630</v>
      </c>
      <c r="EF88" s="111" t="s">
        <v>631</v>
      </c>
      <c r="EG88" s="111" t="s">
        <v>632</v>
      </c>
      <c r="EH88" s="111" t="s">
        <v>633</v>
      </c>
      <c r="EI88" s="111" t="s">
        <v>634</v>
      </c>
      <c r="EJ88" s="112" t="s">
        <v>635</v>
      </c>
      <c r="EK88" s="121" t="s">
        <v>636</v>
      </c>
      <c r="EL88" s="111" t="s">
        <v>637</v>
      </c>
      <c r="EM88" s="111" t="s">
        <v>638</v>
      </c>
      <c r="EN88" s="111" t="s">
        <v>639</v>
      </c>
      <c r="EO88" s="113" t="s">
        <v>640</v>
      </c>
    </row>
    <row r="89" spans="2:145" s="87" customFormat="1" ht="177.75" customHeight="1">
      <c r="B89" s="842"/>
      <c r="C89" s="898"/>
      <c r="D89" s="842"/>
      <c r="E89" s="906"/>
      <c r="F89" s="867"/>
      <c r="G89" s="907"/>
      <c r="H89" s="808"/>
      <c r="I89" s="808"/>
      <c r="J89" s="808"/>
      <c r="K89" s="808"/>
      <c r="L89" s="808"/>
      <c r="M89" s="808"/>
      <c r="N89" s="808"/>
      <c r="O89" s="862"/>
      <c r="P89" s="862"/>
      <c r="Q89" s="862"/>
      <c r="R89" s="862"/>
      <c r="S89" s="862"/>
      <c r="T89" s="862"/>
      <c r="U89" s="862"/>
      <c r="V89" s="862"/>
      <c r="W89" s="862"/>
      <c r="X89" s="862"/>
      <c r="Y89" s="862"/>
      <c r="Z89" s="862"/>
      <c r="AA89" s="862"/>
      <c r="AB89" s="862"/>
      <c r="AC89" s="862"/>
      <c r="AD89" s="862"/>
      <c r="AE89" s="862"/>
      <c r="AF89" s="862"/>
      <c r="AG89" s="862"/>
      <c r="AH89" s="862"/>
      <c r="AI89" s="862"/>
      <c r="AJ89" s="894"/>
      <c r="AK89" s="842"/>
      <c r="AL89" s="159"/>
      <c r="AM89" s="105" t="s">
        <v>676</v>
      </c>
      <c r="AN89" s="105" t="s">
        <v>790</v>
      </c>
      <c r="AO89" s="155"/>
      <c r="AP89" s="151"/>
      <c r="AQ89" s="151"/>
      <c r="AR89" s="101">
        <v>700</v>
      </c>
      <c r="AS89" s="151">
        <v>2018</v>
      </c>
      <c r="AT89" s="109">
        <v>43466</v>
      </c>
      <c r="AU89" s="109">
        <v>50770</v>
      </c>
      <c r="AV89" s="151">
        <v>0</v>
      </c>
      <c r="AW89" s="105">
        <v>35</v>
      </c>
      <c r="AX89" s="105">
        <v>35</v>
      </c>
      <c r="AY89" s="105">
        <v>35</v>
      </c>
      <c r="AZ89" s="105">
        <v>35</v>
      </c>
      <c r="BA89" s="105">
        <v>35</v>
      </c>
      <c r="BB89" s="105">
        <v>35</v>
      </c>
      <c r="BC89" s="105">
        <v>35</v>
      </c>
      <c r="BD89" s="105">
        <v>35</v>
      </c>
      <c r="BE89" s="105">
        <v>35</v>
      </c>
      <c r="BF89" s="105">
        <v>35</v>
      </c>
      <c r="BG89" s="105">
        <v>35</v>
      </c>
      <c r="BH89" s="105">
        <v>35</v>
      </c>
      <c r="BI89" s="105">
        <v>35</v>
      </c>
      <c r="BJ89" s="105">
        <v>35</v>
      </c>
      <c r="BK89" s="105">
        <v>35</v>
      </c>
      <c r="BL89" s="105">
        <v>35</v>
      </c>
      <c r="BM89" s="105">
        <v>35</v>
      </c>
      <c r="BN89" s="105">
        <v>35</v>
      </c>
      <c r="BO89" s="105">
        <v>35</v>
      </c>
      <c r="BP89" s="105">
        <v>35</v>
      </c>
      <c r="BQ89" s="158">
        <v>700</v>
      </c>
      <c r="BR89" s="851"/>
      <c r="BS89" s="811"/>
      <c r="BT89" s="811"/>
      <c r="BU89" s="811"/>
      <c r="BV89" s="811"/>
      <c r="BW89" s="811"/>
      <c r="BX89" s="811"/>
      <c r="BY89" s="811"/>
      <c r="BZ89" s="811"/>
      <c r="CA89" s="811"/>
      <c r="CB89" s="811"/>
      <c r="CC89" s="811"/>
      <c r="CD89" s="811"/>
      <c r="CE89" s="811"/>
      <c r="CF89" s="811"/>
      <c r="CG89" s="811"/>
      <c r="CH89" s="811"/>
      <c r="CI89" s="811"/>
      <c r="CJ89" s="811"/>
      <c r="CK89" s="811"/>
      <c r="CL89" s="811"/>
      <c r="CM89" s="811"/>
      <c r="CN89" s="811"/>
      <c r="CO89" s="811"/>
      <c r="CP89" s="811"/>
      <c r="CQ89" s="811"/>
      <c r="CR89" s="811"/>
      <c r="CS89" s="811"/>
      <c r="CT89" s="811"/>
      <c r="CU89" s="811"/>
      <c r="CV89" s="811"/>
      <c r="CW89" s="811"/>
      <c r="CX89" s="811"/>
      <c r="CY89" s="811"/>
      <c r="CZ89" s="811"/>
      <c r="DA89" s="811"/>
      <c r="DB89" s="811"/>
      <c r="DC89" s="811"/>
      <c r="DD89" s="811"/>
      <c r="DE89" s="811"/>
      <c r="DF89" s="811"/>
      <c r="DG89" s="811"/>
      <c r="DH89" s="811"/>
      <c r="DI89" s="811"/>
      <c r="DJ89" s="811"/>
      <c r="DK89" s="811"/>
      <c r="DL89" s="811"/>
      <c r="DM89" s="811"/>
      <c r="DN89" s="811"/>
      <c r="DO89" s="811"/>
      <c r="DP89" s="811"/>
      <c r="DQ89" s="811"/>
      <c r="DR89" s="811"/>
      <c r="DS89" s="811"/>
      <c r="DT89" s="811"/>
      <c r="DU89" s="811"/>
      <c r="DV89" s="811"/>
      <c r="DW89" s="811"/>
      <c r="DX89" s="811"/>
      <c r="DY89" s="811"/>
      <c r="DZ89" s="811"/>
      <c r="EA89" s="811"/>
      <c r="EB89" s="811"/>
      <c r="EC89" s="943"/>
      <c r="ED89" s="110" t="s">
        <v>629</v>
      </c>
      <c r="EE89" s="121" t="s">
        <v>630</v>
      </c>
      <c r="EF89" s="111" t="s">
        <v>631</v>
      </c>
      <c r="EG89" s="111" t="s">
        <v>632</v>
      </c>
      <c r="EH89" s="111" t="s">
        <v>633</v>
      </c>
      <c r="EI89" s="111" t="s">
        <v>634</v>
      </c>
      <c r="EJ89" s="112" t="s">
        <v>635</v>
      </c>
      <c r="EK89" s="121" t="s">
        <v>636</v>
      </c>
      <c r="EL89" s="111" t="s">
        <v>637</v>
      </c>
      <c r="EM89" s="111" t="s">
        <v>638</v>
      </c>
      <c r="EN89" s="111" t="s">
        <v>639</v>
      </c>
      <c r="EO89" s="113" t="s">
        <v>640</v>
      </c>
    </row>
    <row r="90" spans="2:145" s="87" customFormat="1" ht="210.75" customHeight="1">
      <c r="B90" s="842"/>
      <c r="C90" s="898"/>
      <c r="D90" s="842"/>
      <c r="E90" s="906"/>
      <c r="F90" s="867"/>
      <c r="G90" s="907"/>
      <c r="H90" s="808"/>
      <c r="I90" s="808"/>
      <c r="J90" s="808"/>
      <c r="K90" s="808"/>
      <c r="L90" s="808"/>
      <c r="M90" s="808"/>
      <c r="N90" s="808"/>
      <c r="O90" s="862"/>
      <c r="P90" s="862"/>
      <c r="Q90" s="862"/>
      <c r="R90" s="862"/>
      <c r="S90" s="862"/>
      <c r="T90" s="862"/>
      <c r="U90" s="862"/>
      <c r="V90" s="862"/>
      <c r="W90" s="862"/>
      <c r="X90" s="862"/>
      <c r="Y90" s="862"/>
      <c r="Z90" s="862"/>
      <c r="AA90" s="862"/>
      <c r="AB90" s="862"/>
      <c r="AC90" s="862"/>
      <c r="AD90" s="862"/>
      <c r="AE90" s="862"/>
      <c r="AF90" s="862"/>
      <c r="AG90" s="862"/>
      <c r="AH90" s="862"/>
      <c r="AI90" s="862"/>
      <c r="AJ90" s="894"/>
      <c r="AK90" s="177" t="s">
        <v>738</v>
      </c>
      <c r="AL90" s="159">
        <v>2.7799999999999998E-2</v>
      </c>
      <c r="AM90" s="105" t="s">
        <v>303</v>
      </c>
      <c r="AN90" s="105" t="s">
        <v>304</v>
      </c>
      <c r="AO90" s="155" t="s">
        <v>15</v>
      </c>
      <c r="AP90" s="151" t="s">
        <v>33</v>
      </c>
      <c r="AQ90" s="151" t="s">
        <v>2</v>
      </c>
      <c r="AR90" s="156">
        <v>800</v>
      </c>
      <c r="AS90" s="151">
        <v>2018</v>
      </c>
      <c r="AT90" s="109">
        <v>43466</v>
      </c>
      <c r="AU90" s="109">
        <v>50770</v>
      </c>
      <c r="AV90" s="151">
        <v>0</v>
      </c>
      <c r="AW90" s="105">
        <v>40</v>
      </c>
      <c r="AX90" s="105">
        <v>40</v>
      </c>
      <c r="AY90" s="105">
        <v>40</v>
      </c>
      <c r="AZ90" s="105">
        <v>40</v>
      </c>
      <c r="BA90" s="105">
        <v>40</v>
      </c>
      <c r="BB90" s="105">
        <v>40</v>
      </c>
      <c r="BC90" s="105">
        <v>40</v>
      </c>
      <c r="BD90" s="105">
        <v>40</v>
      </c>
      <c r="BE90" s="105">
        <v>40</v>
      </c>
      <c r="BF90" s="105">
        <v>40</v>
      </c>
      <c r="BG90" s="105">
        <v>40</v>
      </c>
      <c r="BH90" s="105">
        <v>40</v>
      </c>
      <c r="BI90" s="105">
        <v>40</v>
      </c>
      <c r="BJ90" s="105">
        <v>40</v>
      </c>
      <c r="BK90" s="105">
        <v>40</v>
      </c>
      <c r="BL90" s="105">
        <v>40</v>
      </c>
      <c r="BM90" s="105">
        <v>40</v>
      </c>
      <c r="BN90" s="105">
        <v>40</v>
      </c>
      <c r="BO90" s="105">
        <v>40</v>
      </c>
      <c r="BP90" s="105">
        <v>40</v>
      </c>
      <c r="BQ90" s="158">
        <v>800</v>
      </c>
      <c r="BR90" s="115">
        <v>71428571.428571433</v>
      </c>
      <c r="BS90" s="116">
        <v>71428571.428571433</v>
      </c>
      <c r="BT90" s="116" t="s">
        <v>308</v>
      </c>
      <c r="BU90" s="116">
        <v>71428571.428571433</v>
      </c>
      <c r="BV90" s="116">
        <v>71428571.428571433</v>
      </c>
      <c r="BW90" s="116" t="s">
        <v>308</v>
      </c>
      <c r="BX90" s="116">
        <v>71428571.428571433</v>
      </c>
      <c r="BY90" s="116">
        <v>71428571.428571433</v>
      </c>
      <c r="BZ90" s="116" t="s">
        <v>308</v>
      </c>
      <c r="CA90" s="116">
        <v>71428571.428571433</v>
      </c>
      <c r="CB90" s="116">
        <v>71428571.428571433</v>
      </c>
      <c r="CC90" s="116" t="s">
        <v>308</v>
      </c>
      <c r="CD90" s="116">
        <v>71428571.428571433</v>
      </c>
      <c r="CE90" s="116">
        <v>71428571.428571433</v>
      </c>
      <c r="CF90" s="116" t="s">
        <v>308</v>
      </c>
      <c r="CG90" s="116">
        <v>71428571.428571433</v>
      </c>
      <c r="CH90" s="116">
        <v>71428571.428571433</v>
      </c>
      <c r="CI90" s="116" t="s">
        <v>308</v>
      </c>
      <c r="CJ90" s="116">
        <v>71428571.428571433</v>
      </c>
      <c r="CK90" s="116">
        <v>71428571.428571433</v>
      </c>
      <c r="CL90" s="116" t="s">
        <v>308</v>
      </c>
      <c r="CM90" s="116">
        <v>71428571.428571433</v>
      </c>
      <c r="CN90" s="116">
        <v>71428571.428571433</v>
      </c>
      <c r="CO90" s="116" t="s">
        <v>308</v>
      </c>
      <c r="CP90" s="116">
        <v>71428571.428571433</v>
      </c>
      <c r="CQ90" s="116">
        <v>71428571.428571433</v>
      </c>
      <c r="CR90" s="116" t="s">
        <v>308</v>
      </c>
      <c r="CS90" s="116">
        <v>71428571.428571433</v>
      </c>
      <c r="CT90" s="116">
        <v>71428571.428571433</v>
      </c>
      <c r="CU90" s="116" t="s">
        <v>308</v>
      </c>
      <c r="CV90" s="116">
        <v>71428571.428571433</v>
      </c>
      <c r="CW90" s="116">
        <v>71428571.428571433</v>
      </c>
      <c r="CX90" s="116" t="s">
        <v>308</v>
      </c>
      <c r="CY90" s="116">
        <v>71428571.428571433</v>
      </c>
      <c r="CZ90" s="116">
        <v>71428571.428571433</v>
      </c>
      <c r="DA90" s="116" t="s">
        <v>308</v>
      </c>
      <c r="DB90" s="116">
        <v>71428571.428571433</v>
      </c>
      <c r="DC90" s="116">
        <v>71428571.428571433</v>
      </c>
      <c r="DD90" s="116" t="s">
        <v>308</v>
      </c>
      <c r="DE90" s="116">
        <v>71428571.428571433</v>
      </c>
      <c r="DF90" s="116">
        <v>71428571.428571433</v>
      </c>
      <c r="DG90" s="116" t="s">
        <v>308</v>
      </c>
      <c r="DH90" s="116">
        <v>71428571.428571433</v>
      </c>
      <c r="DI90" s="116">
        <v>71428571.428571433</v>
      </c>
      <c r="DJ90" s="116" t="s">
        <v>308</v>
      </c>
      <c r="DK90" s="116">
        <v>71428571.428571433</v>
      </c>
      <c r="DL90" s="116">
        <v>71428571.428571433</v>
      </c>
      <c r="DM90" s="116" t="s">
        <v>308</v>
      </c>
      <c r="DN90" s="116">
        <v>71428571.428571433</v>
      </c>
      <c r="DO90" s="116">
        <v>71428571.428571433</v>
      </c>
      <c r="DP90" s="116" t="s">
        <v>308</v>
      </c>
      <c r="DQ90" s="116">
        <v>71428571.428571433</v>
      </c>
      <c r="DR90" s="116">
        <v>71428571.428571433</v>
      </c>
      <c r="DS90" s="116" t="s">
        <v>308</v>
      </c>
      <c r="DT90" s="116">
        <v>71428571.428571433</v>
      </c>
      <c r="DU90" s="116">
        <v>71428571.428571433</v>
      </c>
      <c r="DV90" s="116" t="s">
        <v>308</v>
      </c>
      <c r="DW90" s="116">
        <v>71428571.428571433</v>
      </c>
      <c r="DX90" s="116">
        <v>71428571.428571433</v>
      </c>
      <c r="DY90" s="116" t="s">
        <v>308</v>
      </c>
      <c r="DZ90" s="116">
        <v>71428571.428571433</v>
      </c>
      <c r="EA90" s="116">
        <v>71428571.428571433</v>
      </c>
      <c r="EB90" s="116" t="s">
        <v>308</v>
      </c>
      <c r="EC90" s="117">
        <f t="shared" si="5"/>
        <v>1500000000.0000005</v>
      </c>
      <c r="ED90" s="110" t="s">
        <v>629</v>
      </c>
      <c r="EE90" s="121" t="s">
        <v>630</v>
      </c>
      <c r="EF90" s="111" t="s">
        <v>631</v>
      </c>
      <c r="EG90" s="111" t="s">
        <v>632</v>
      </c>
      <c r="EH90" s="111" t="s">
        <v>633</v>
      </c>
      <c r="EI90" s="111" t="s">
        <v>634</v>
      </c>
      <c r="EJ90" s="112" t="s">
        <v>635</v>
      </c>
      <c r="EK90" s="121" t="s">
        <v>636</v>
      </c>
      <c r="EL90" s="111" t="s">
        <v>637</v>
      </c>
      <c r="EM90" s="111" t="s">
        <v>638</v>
      </c>
      <c r="EN90" s="111" t="s">
        <v>639</v>
      </c>
      <c r="EO90" s="113" t="s">
        <v>640</v>
      </c>
    </row>
    <row r="91" spans="2:145" s="87" customFormat="1" ht="99" customHeight="1">
      <c r="B91" s="842"/>
      <c r="C91" s="898"/>
      <c r="D91" s="842" t="s">
        <v>724</v>
      </c>
      <c r="E91" s="906">
        <v>0.1111</v>
      </c>
      <c r="F91" s="867" t="s">
        <v>271</v>
      </c>
      <c r="G91" s="867" t="s">
        <v>272</v>
      </c>
      <c r="H91" s="806" t="s">
        <v>570</v>
      </c>
      <c r="I91" s="806" t="s">
        <v>39</v>
      </c>
      <c r="J91" s="806" t="s">
        <v>2</v>
      </c>
      <c r="K91" s="915">
        <v>1</v>
      </c>
      <c r="L91" s="806">
        <v>2017</v>
      </c>
      <c r="M91" s="900">
        <v>43101</v>
      </c>
      <c r="N91" s="900">
        <v>45657</v>
      </c>
      <c r="O91" s="840">
        <v>0</v>
      </c>
      <c r="P91" s="862">
        <v>0.1666</v>
      </c>
      <c r="Q91" s="862">
        <v>0.1666</v>
      </c>
      <c r="R91" s="862">
        <v>0.1666</v>
      </c>
      <c r="S91" s="862">
        <v>0.1666</v>
      </c>
      <c r="T91" s="862">
        <v>0.1666</v>
      </c>
      <c r="U91" s="862">
        <v>0.1666</v>
      </c>
      <c r="V91" s="862"/>
      <c r="W91" s="862"/>
      <c r="X91" s="862"/>
      <c r="Y91" s="862"/>
      <c r="Z91" s="862"/>
      <c r="AA91" s="862"/>
      <c r="AB91" s="862"/>
      <c r="AC91" s="862"/>
      <c r="AD91" s="862"/>
      <c r="AE91" s="862"/>
      <c r="AF91" s="862"/>
      <c r="AG91" s="862"/>
      <c r="AH91" s="862"/>
      <c r="AI91" s="862"/>
      <c r="AJ91" s="926">
        <f>SUM(O91:AI91)</f>
        <v>0.99959999999999993</v>
      </c>
      <c r="AK91" s="861" t="s">
        <v>739</v>
      </c>
      <c r="AL91" s="850">
        <f>+E91/3</f>
        <v>3.7033333333333335E-2</v>
      </c>
      <c r="AM91" s="801" t="s">
        <v>212</v>
      </c>
      <c r="AN91" s="848" t="s">
        <v>265</v>
      </c>
      <c r="AO91" s="800" t="s">
        <v>24</v>
      </c>
      <c r="AP91" s="923" t="s">
        <v>33</v>
      </c>
      <c r="AQ91" s="923" t="s">
        <v>2</v>
      </c>
      <c r="AR91" s="801">
        <v>2</v>
      </c>
      <c r="AS91" s="801">
        <v>2017</v>
      </c>
      <c r="AT91" s="922">
        <v>43466</v>
      </c>
      <c r="AU91" s="922">
        <v>45657</v>
      </c>
      <c r="AV91" s="801">
        <v>0</v>
      </c>
      <c r="AW91" s="801">
        <v>1</v>
      </c>
      <c r="AX91" s="801">
        <v>1</v>
      </c>
      <c r="AY91" s="801">
        <v>0</v>
      </c>
      <c r="AZ91" s="801">
        <v>0</v>
      </c>
      <c r="BA91" s="801">
        <v>0</v>
      </c>
      <c r="BB91" s="801">
        <v>0</v>
      </c>
      <c r="BC91" s="801"/>
      <c r="BD91" s="801"/>
      <c r="BE91" s="801"/>
      <c r="BF91" s="801"/>
      <c r="BG91" s="801"/>
      <c r="BH91" s="801"/>
      <c r="BI91" s="801"/>
      <c r="BJ91" s="801"/>
      <c r="BK91" s="801"/>
      <c r="BL91" s="801"/>
      <c r="BM91" s="801"/>
      <c r="BN91" s="801"/>
      <c r="BO91" s="801"/>
      <c r="BP91" s="801"/>
      <c r="BQ91" s="941">
        <v>2</v>
      </c>
      <c r="BR91" s="115">
        <v>0</v>
      </c>
      <c r="BS91" s="116">
        <v>0</v>
      </c>
      <c r="BT91" s="116" t="s">
        <v>308</v>
      </c>
      <c r="BU91" s="116">
        <v>0</v>
      </c>
      <c r="BV91" s="116">
        <v>0</v>
      </c>
      <c r="BW91" s="116" t="s">
        <v>308</v>
      </c>
      <c r="BX91" s="116">
        <v>0</v>
      </c>
      <c r="BY91" s="116">
        <v>0</v>
      </c>
      <c r="BZ91" s="116" t="s">
        <v>308</v>
      </c>
      <c r="CA91" s="116">
        <v>0</v>
      </c>
      <c r="CB91" s="116">
        <v>0</v>
      </c>
      <c r="CC91" s="116" t="s">
        <v>308</v>
      </c>
      <c r="CD91" s="116">
        <v>0</v>
      </c>
      <c r="CE91" s="116">
        <v>0</v>
      </c>
      <c r="CF91" s="116" t="s">
        <v>308</v>
      </c>
      <c r="CG91" s="116">
        <v>0</v>
      </c>
      <c r="CH91" s="116">
        <v>0</v>
      </c>
      <c r="CI91" s="116" t="s">
        <v>308</v>
      </c>
      <c r="CJ91" s="116">
        <v>0</v>
      </c>
      <c r="CK91" s="116">
        <v>0</v>
      </c>
      <c r="CL91" s="116" t="s">
        <v>308</v>
      </c>
      <c r="CM91" s="116">
        <v>0</v>
      </c>
      <c r="CN91" s="116">
        <v>0</v>
      </c>
      <c r="CO91" s="116" t="s">
        <v>308</v>
      </c>
      <c r="CP91" s="116">
        <v>0</v>
      </c>
      <c r="CQ91" s="116">
        <v>0</v>
      </c>
      <c r="CR91" s="116" t="s">
        <v>308</v>
      </c>
      <c r="CS91" s="116">
        <v>0</v>
      </c>
      <c r="CT91" s="116">
        <v>0</v>
      </c>
      <c r="CU91" s="116" t="s">
        <v>308</v>
      </c>
      <c r="CV91" s="116">
        <v>0</v>
      </c>
      <c r="CW91" s="116">
        <v>0</v>
      </c>
      <c r="CX91" s="116" t="s">
        <v>308</v>
      </c>
      <c r="CY91" s="116">
        <v>0</v>
      </c>
      <c r="CZ91" s="116">
        <v>0</v>
      </c>
      <c r="DA91" s="116" t="s">
        <v>308</v>
      </c>
      <c r="DB91" s="116">
        <v>0</v>
      </c>
      <c r="DC91" s="116">
        <v>0</v>
      </c>
      <c r="DD91" s="116" t="s">
        <v>308</v>
      </c>
      <c r="DE91" s="116">
        <v>0</v>
      </c>
      <c r="DF91" s="116">
        <v>0</v>
      </c>
      <c r="DG91" s="116" t="s">
        <v>308</v>
      </c>
      <c r="DH91" s="116">
        <v>0</v>
      </c>
      <c r="DI91" s="116">
        <v>0</v>
      </c>
      <c r="DJ91" s="116" t="s">
        <v>308</v>
      </c>
      <c r="DK91" s="116">
        <v>0</v>
      </c>
      <c r="DL91" s="116">
        <v>0</v>
      </c>
      <c r="DM91" s="116" t="s">
        <v>308</v>
      </c>
      <c r="DN91" s="116">
        <v>0</v>
      </c>
      <c r="DO91" s="116">
        <v>0</v>
      </c>
      <c r="DP91" s="116" t="s">
        <v>308</v>
      </c>
      <c r="DQ91" s="116">
        <v>0</v>
      </c>
      <c r="DR91" s="116">
        <v>0</v>
      </c>
      <c r="DS91" s="116" t="s">
        <v>308</v>
      </c>
      <c r="DT91" s="116">
        <v>0</v>
      </c>
      <c r="DU91" s="116">
        <v>0</v>
      </c>
      <c r="DV91" s="116" t="s">
        <v>308</v>
      </c>
      <c r="DW91" s="116">
        <v>0</v>
      </c>
      <c r="DX91" s="116">
        <v>0</v>
      </c>
      <c r="DY91" s="116" t="s">
        <v>308</v>
      </c>
      <c r="DZ91" s="116">
        <v>0</v>
      </c>
      <c r="EA91" s="116">
        <v>0</v>
      </c>
      <c r="EB91" s="116" t="s">
        <v>308</v>
      </c>
      <c r="EC91" s="117">
        <f t="shared" si="5"/>
        <v>0</v>
      </c>
      <c r="ED91" s="929" t="s">
        <v>658</v>
      </c>
      <c r="EE91" s="921" t="s">
        <v>651</v>
      </c>
      <c r="EF91" s="921" t="s">
        <v>652</v>
      </c>
      <c r="EG91" s="921" t="s">
        <v>653</v>
      </c>
      <c r="EH91" s="921" t="s">
        <v>654</v>
      </c>
      <c r="EI91" s="921" t="s">
        <v>655</v>
      </c>
      <c r="EJ91" s="921" t="s">
        <v>656</v>
      </c>
      <c r="EK91" s="921" t="s">
        <v>663</v>
      </c>
      <c r="EL91" s="921" t="s">
        <v>659</v>
      </c>
      <c r="EM91" s="921" t="s">
        <v>660</v>
      </c>
      <c r="EN91" s="921" t="s">
        <v>661</v>
      </c>
      <c r="EO91" s="890" t="s">
        <v>662</v>
      </c>
    </row>
    <row r="92" spans="2:145" s="87" customFormat="1" ht="99" customHeight="1">
      <c r="B92" s="842"/>
      <c r="C92" s="898"/>
      <c r="D92" s="842"/>
      <c r="E92" s="906"/>
      <c r="F92" s="867"/>
      <c r="G92" s="867"/>
      <c r="H92" s="806"/>
      <c r="I92" s="806"/>
      <c r="J92" s="806"/>
      <c r="K92" s="806"/>
      <c r="L92" s="806"/>
      <c r="M92" s="806"/>
      <c r="N92" s="806"/>
      <c r="O92" s="840"/>
      <c r="P92" s="862"/>
      <c r="Q92" s="862"/>
      <c r="R92" s="862"/>
      <c r="S92" s="862"/>
      <c r="T92" s="862"/>
      <c r="U92" s="862"/>
      <c r="V92" s="862"/>
      <c r="W92" s="862"/>
      <c r="X92" s="862"/>
      <c r="Y92" s="862"/>
      <c r="Z92" s="862"/>
      <c r="AA92" s="862"/>
      <c r="AB92" s="862"/>
      <c r="AC92" s="862"/>
      <c r="AD92" s="862"/>
      <c r="AE92" s="862"/>
      <c r="AF92" s="862"/>
      <c r="AG92" s="862"/>
      <c r="AH92" s="862"/>
      <c r="AI92" s="862"/>
      <c r="AJ92" s="926"/>
      <c r="AK92" s="861"/>
      <c r="AL92" s="850"/>
      <c r="AM92" s="801"/>
      <c r="AN92" s="848"/>
      <c r="AO92" s="800"/>
      <c r="AP92" s="923"/>
      <c r="AQ92" s="923"/>
      <c r="AR92" s="801"/>
      <c r="AS92" s="801">
        <v>2017</v>
      </c>
      <c r="AT92" s="801">
        <v>43466</v>
      </c>
      <c r="AU92" s="801">
        <v>50770</v>
      </c>
      <c r="AV92" s="801">
        <v>0</v>
      </c>
      <c r="AW92" s="801"/>
      <c r="AX92" s="801"/>
      <c r="AY92" s="801"/>
      <c r="AZ92" s="801"/>
      <c r="BA92" s="801"/>
      <c r="BB92" s="801"/>
      <c r="BC92" s="801"/>
      <c r="BD92" s="801"/>
      <c r="BE92" s="801"/>
      <c r="BF92" s="801"/>
      <c r="BG92" s="801"/>
      <c r="BH92" s="801"/>
      <c r="BI92" s="801"/>
      <c r="BJ92" s="801"/>
      <c r="BK92" s="801"/>
      <c r="BL92" s="801"/>
      <c r="BM92" s="801"/>
      <c r="BN92" s="801"/>
      <c r="BO92" s="801"/>
      <c r="BP92" s="801"/>
      <c r="BQ92" s="941"/>
      <c r="BR92" s="115">
        <v>4.7619047619047616E-2</v>
      </c>
      <c r="BS92" s="116">
        <v>4.7619047619047616E-2</v>
      </c>
      <c r="BT92" s="116" t="s">
        <v>308</v>
      </c>
      <c r="BU92" s="116">
        <v>4.7619047619047616E-2</v>
      </c>
      <c r="BV92" s="116">
        <v>4.7619047619047616E-2</v>
      </c>
      <c r="BW92" s="116" t="s">
        <v>308</v>
      </c>
      <c r="BX92" s="116">
        <v>4.7619047619047616E-2</v>
      </c>
      <c r="BY92" s="116">
        <v>4.7619047619047616E-2</v>
      </c>
      <c r="BZ92" s="116" t="s">
        <v>308</v>
      </c>
      <c r="CA92" s="116">
        <v>4.7619047619047616E-2</v>
      </c>
      <c r="CB92" s="116">
        <v>4.7619047619047616E-2</v>
      </c>
      <c r="CC92" s="116" t="s">
        <v>308</v>
      </c>
      <c r="CD92" s="116">
        <v>4.7619047619047616E-2</v>
      </c>
      <c r="CE92" s="116">
        <v>4.7619047619047616E-2</v>
      </c>
      <c r="CF92" s="116" t="s">
        <v>308</v>
      </c>
      <c r="CG92" s="116">
        <v>4.7619047619047616E-2</v>
      </c>
      <c r="CH92" s="116">
        <v>4.7619047619047616E-2</v>
      </c>
      <c r="CI92" s="116" t="s">
        <v>308</v>
      </c>
      <c r="CJ92" s="116">
        <v>4.7619047619047616E-2</v>
      </c>
      <c r="CK92" s="116">
        <v>4.7619047619047616E-2</v>
      </c>
      <c r="CL92" s="116" t="s">
        <v>308</v>
      </c>
      <c r="CM92" s="116">
        <v>4.7619047619047616E-2</v>
      </c>
      <c r="CN92" s="116">
        <v>4.7619047619047616E-2</v>
      </c>
      <c r="CO92" s="116" t="s">
        <v>308</v>
      </c>
      <c r="CP92" s="116">
        <v>4.7619047619047616E-2</v>
      </c>
      <c r="CQ92" s="116">
        <v>4.7619047619047616E-2</v>
      </c>
      <c r="CR92" s="116" t="s">
        <v>308</v>
      </c>
      <c r="CS92" s="116">
        <v>4.7619047619047616E-2</v>
      </c>
      <c r="CT92" s="116">
        <v>4.7619047619047616E-2</v>
      </c>
      <c r="CU92" s="116" t="s">
        <v>308</v>
      </c>
      <c r="CV92" s="116">
        <v>4.7619047619047616E-2</v>
      </c>
      <c r="CW92" s="116">
        <v>4.7619047619047616E-2</v>
      </c>
      <c r="CX92" s="116" t="s">
        <v>308</v>
      </c>
      <c r="CY92" s="116">
        <v>4.7619047619047616E-2</v>
      </c>
      <c r="CZ92" s="116">
        <v>4.7619047619047616E-2</v>
      </c>
      <c r="DA92" s="116" t="s">
        <v>308</v>
      </c>
      <c r="DB92" s="116">
        <v>4.7619047619047616E-2</v>
      </c>
      <c r="DC92" s="116">
        <v>4.7619047619047616E-2</v>
      </c>
      <c r="DD92" s="116" t="s">
        <v>308</v>
      </c>
      <c r="DE92" s="116">
        <v>4.7619047619047616E-2</v>
      </c>
      <c r="DF92" s="116">
        <v>4.7619047619047616E-2</v>
      </c>
      <c r="DG92" s="116" t="s">
        <v>308</v>
      </c>
      <c r="DH92" s="116">
        <v>4.7619047619047616E-2</v>
      </c>
      <c r="DI92" s="116">
        <v>4.7619047619047616E-2</v>
      </c>
      <c r="DJ92" s="116" t="s">
        <v>308</v>
      </c>
      <c r="DK92" s="116">
        <v>4.7619047619047616E-2</v>
      </c>
      <c r="DL92" s="116">
        <v>4.7619047619047616E-2</v>
      </c>
      <c r="DM92" s="116" t="s">
        <v>308</v>
      </c>
      <c r="DN92" s="116">
        <v>4.7619047619047616E-2</v>
      </c>
      <c r="DO92" s="116">
        <v>4.7619047619047616E-2</v>
      </c>
      <c r="DP92" s="116" t="s">
        <v>308</v>
      </c>
      <c r="DQ92" s="116">
        <v>4.7619047619047616E-2</v>
      </c>
      <c r="DR92" s="116">
        <v>4.7619047619047616E-2</v>
      </c>
      <c r="DS92" s="116" t="s">
        <v>308</v>
      </c>
      <c r="DT92" s="116">
        <v>4.7619047619047616E-2</v>
      </c>
      <c r="DU92" s="116">
        <v>4.7619047619047616E-2</v>
      </c>
      <c r="DV92" s="116" t="s">
        <v>308</v>
      </c>
      <c r="DW92" s="116">
        <v>4.7619047619047616E-2</v>
      </c>
      <c r="DX92" s="116">
        <v>4.7619047619047616E-2</v>
      </c>
      <c r="DY92" s="116" t="s">
        <v>308</v>
      </c>
      <c r="DZ92" s="116">
        <v>4.7619047619047616E-2</v>
      </c>
      <c r="EA92" s="116">
        <v>4.7619047619047616E-2</v>
      </c>
      <c r="EB92" s="116" t="s">
        <v>308</v>
      </c>
      <c r="EC92" s="117">
        <f t="shared" si="5"/>
        <v>1.0000000000000004</v>
      </c>
      <c r="ED92" s="929"/>
      <c r="EE92" s="921"/>
      <c r="EF92" s="921"/>
      <c r="EG92" s="921"/>
      <c r="EH92" s="921"/>
      <c r="EI92" s="921"/>
      <c r="EJ92" s="921"/>
      <c r="EK92" s="921"/>
      <c r="EL92" s="921"/>
      <c r="EM92" s="921"/>
      <c r="EN92" s="921"/>
      <c r="EO92" s="890"/>
    </row>
    <row r="93" spans="2:145" s="87" customFormat="1" ht="99" customHeight="1">
      <c r="B93" s="842"/>
      <c r="C93" s="898"/>
      <c r="D93" s="842"/>
      <c r="E93" s="906"/>
      <c r="F93" s="867"/>
      <c r="G93" s="867"/>
      <c r="H93" s="806"/>
      <c r="I93" s="806"/>
      <c r="J93" s="806"/>
      <c r="K93" s="806"/>
      <c r="L93" s="806"/>
      <c r="M93" s="806"/>
      <c r="N93" s="806"/>
      <c r="O93" s="840"/>
      <c r="P93" s="862"/>
      <c r="Q93" s="862"/>
      <c r="R93" s="862"/>
      <c r="S93" s="862"/>
      <c r="T93" s="862"/>
      <c r="U93" s="862"/>
      <c r="V93" s="862"/>
      <c r="W93" s="862"/>
      <c r="X93" s="862"/>
      <c r="Y93" s="862"/>
      <c r="Z93" s="862"/>
      <c r="AA93" s="862"/>
      <c r="AB93" s="862"/>
      <c r="AC93" s="862"/>
      <c r="AD93" s="862"/>
      <c r="AE93" s="862"/>
      <c r="AF93" s="862"/>
      <c r="AG93" s="862"/>
      <c r="AH93" s="862"/>
      <c r="AI93" s="862"/>
      <c r="AJ93" s="926"/>
      <c r="AK93" s="177" t="s">
        <v>740</v>
      </c>
      <c r="AL93" s="159">
        <v>3.6999999999999998E-2</v>
      </c>
      <c r="AM93" s="101" t="s">
        <v>126</v>
      </c>
      <c r="AN93" s="105" t="s">
        <v>143</v>
      </c>
      <c r="AO93" s="155" t="s">
        <v>24</v>
      </c>
      <c r="AP93" s="151" t="s">
        <v>39</v>
      </c>
      <c r="AQ93" s="151" t="s">
        <v>2</v>
      </c>
      <c r="AR93" s="101">
        <v>100</v>
      </c>
      <c r="AS93" s="151">
        <v>2017</v>
      </c>
      <c r="AT93" s="109">
        <v>43466</v>
      </c>
      <c r="AU93" s="109">
        <v>50770</v>
      </c>
      <c r="AV93" s="151">
        <v>0</v>
      </c>
      <c r="AW93" s="105">
        <v>5</v>
      </c>
      <c r="AX93" s="105">
        <v>5</v>
      </c>
      <c r="AY93" s="105">
        <v>5</v>
      </c>
      <c r="AZ93" s="105">
        <v>5</v>
      </c>
      <c r="BA93" s="105">
        <v>5</v>
      </c>
      <c r="BB93" s="105">
        <v>5</v>
      </c>
      <c r="BC93" s="105">
        <v>3.75</v>
      </c>
      <c r="BD93" s="105">
        <v>3.75</v>
      </c>
      <c r="BE93" s="105">
        <v>3.75</v>
      </c>
      <c r="BF93" s="105">
        <v>3.75</v>
      </c>
      <c r="BG93" s="105">
        <v>3.75</v>
      </c>
      <c r="BH93" s="105">
        <v>3.75</v>
      </c>
      <c r="BI93" s="105">
        <v>3.75</v>
      </c>
      <c r="BJ93" s="105">
        <v>3.75</v>
      </c>
      <c r="BK93" s="105">
        <v>6.66</v>
      </c>
      <c r="BL93" s="105">
        <v>6.66</v>
      </c>
      <c r="BM93" s="105">
        <v>6.66</v>
      </c>
      <c r="BN93" s="105">
        <v>6.66</v>
      </c>
      <c r="BO93" s="105">
        <v>6.66</v>
      </c>
      <c r="BP93" s="105">
        <v>6.66</v>
      </c>
      <c r="BQ93" s="158">
        <v>100</v>
      </c>
      <c r="BR93" s="115">
        <v>0</v>
      </c>
      <c r="BS93" s="116">
        <v>0</v>
      </c>
      <c r="BT93" s="116" t="s">
        <v>308</v>
      </c>
      <c r="BU93" s="116">
        <v>30000000</v>
      </c>
      <c r="BV93" s="116">
        <v>30000000</v>
      </c>
      <c r="BW93" s="116" t="s">
        <v>308</v>
      </c>
      <c r="BX93" s="116">
        <v>30000000</v>
      </c>
      <c r="BY93" s="116">
        <v>30000000</v>
      </c>
      <c r="BZ93" s="116" t="s">
        <v>308</v>
      </c>
      <c r="CA93" s="116">
        <v>30000000</v>
      </c>
      <c r="CB93" s="116">
        <v>30000000</v>
      </c>
      <c r="CC93" s="116" t="s">
        <v>308</v>
      </c>
      <c r="CD93" s="116">
        <v>30000000</v>
      </c>
      <c r="CE93" s="116">
        <v>30000000</v>
      </c>
      <c r="CF93" s="116" t="s">
        <v>308</v>
      </c>
      <c r="CG93" s="116">
        <v>30000000</v>
      </c>
      <c r="CH93" s="116">
        <v>30000000</v>
      </c>
      <c r="CI93" s="116" t="s">
        <v>308</v>
      </c>
      <c r="CJ93" s="116">
        <v>0</v>
      </c>
      <c r="CK93" s="116">
        <v>0</v>
      </c>
      <c r="CL93" s="116" t="s">
        <v>308</v>
      </c>
      <c r="CM93" s="116">
        <v>0</v>
      </c>
      <c r="CN93" s="116">
        <v>0</v>
      </c>
      <c r="CO93" s="116" t="s">
        <v>308</v>
      </c>
      <c r="CP93" s="116">
        <v>0</v>
      </c>
      <c r="CQ93" s="116">
        <v>0</v>
      </c>
      <c r="CR93" s="116" t="s">
        <v>308</v>
      </c>
      <c r="CS93" s="116">
        <v>0</v>
      </c>
      <c r="CT93" s="116">
        <v>0</v>
      </c>
      <c r="CU93" s="116" t="s">
        <v>308</v>
      </c>
      <c r="CV93" s="116">
        <v>0</v>
      </c>
      <c r="CW93" s="116">
        <v>0</v>
      </c>
      <c r="CX93" s="116" t="s">
        <v>308</v>
      </c>
      <c r="CY93" s="116">
        <v>0</v>
      </c>
      <c r="CZ93" s="116">
        <v>0</v>
      </c>
      <c r="DA93" s="116" t="s">
        <v>308</v>
      </c>
      <c r="DB93" s="116">
        <v>0</v>
      </c>
      <c r="DC93" s="116">
        <v>0</v>
      </c>
      <c r="DD93" s="116" t="s">
        <v>308</v>
      </c>
      <c r="DE93" s="116">
        <v>0</v>
      </c>
      <c r="DF93" s="116">
        <v>0</v>
      </c>
      <c r="DG93" s="116" t="s">
        <v>308</v>
      </c>
      <c r="DH93" s="116">
        <v>0</v>
      </c>
      <c r="DI93" s="116">
        <v>0</v>
      </c>
      <c r="DJ93" s="116" t="s">
        <v>308</v>
      </c>
      <c r="DK93" s="116">
        <v>0</v>
      </c>
      <c r="DL93" s="116">
        <v>0</v>
      </c>
      <c r="DM93" s="116" t="s">
        <v>308</v>
      </c>
      <c r="DN93" s="116">
        <v>0</v>
      </c>
      <c r="DO93" s="116">
        <v>0</v>
      </c>
      <c r="DP93" s="116" t="s">
        <v>308</v>
      </c>
      <c r="DQ93" s="116">
        <v>0</v>
      </c>
      <c r="DR93" s="116">
        <v>0</v>
      </c>
      <c r="DS93" s="116" t="s">
        <v>308</v>
      </c>
      <c r="DT93" s="116">
        <v>0</v>
      </c>
      <c r="DU93" s="116">
        <v>0</v>
      </c>
      <c r="DV93" s="116" t="s">
        <v>308</v>
      </c>
      <c r="DW93" s="116">
        <v>0</v>
      </c>
      <c r="DX93" s="116">
        <v>0</v>
      </c>
      <c r="DY93" s="116" t="s">
        <v>308</v>
      </c>
      <c r="DZ93" s="116">
        <v>0</v>
      </c>
      <c r="EA93" s="116">
        <v>0</v>
      </c>
      <c r="EB93" s="116" t="s">
        <v>308</v>
      </c>
      <c r="EC93" s="117">
        <f t="shared" si="5"/>
        <v>150000000</v>
      </c>
      <c r="ED93" s="184" t="s">
        <v>657</v>
      </c>
      <c r="EE93" s="121" t="s">
        <v>641</v>
      </c>
      <c r="EF93" s="121" t="s">
        <v>642</v>
      </c>
      <c r="EG93" s="121" t="s">
        <v>643</v>
      </c>
      <c r="EH93" s="121" t="s">
        <v>644</v>
      </c>
      <c r="EI93" s="121" t="s">
        <v>645</v>
      </c>
      <c r="EJ93" s="121" t="s">
        <v>657</v>
      </c>
      <c r="EK93" s="121" t="s">
        <v>646</v>
      </c>
      <c r="EL93" s="121" t="s">
        <v>647</v>
      </c>
      <c r="EM93" s="121" t="s">
        <v>648</v>
      </c>
      <c r="EN93" s="121" t="s">
        <v>649</v>
      </c>
      <c r="EO93" s="152" t="s">
        <v>650</v>
      </c>
    </row>
    <row r="94" spans="2:145" s="87" customFormat="1" ht="99" customHeight="1">
      <c r="B94" s="842"/>
      <c r="C94" s="898"/>
      <c r="D94" s="842"/>
      <c r="E94" s="906"/>
      <c r="F94" s="867"/>
      <c r="G94" s="867"/>
      <c r="H94" s="806"/>
      <c r="I94" s="806"/>
      <c r="J94" s="806"/>
      <c r="K94" s="806"/>
      <c r="L94" s="806"/>
      <c r="M94" s="806"/>
      <c r="N94" s="806"/>
      <c r="O94" s="840"/>
      <c r="P94" s="862"/>
      <c r="Q94" s="862"/>
      <c r="R94" s="862"/>
      <c r="S94" s="862"/>
      <c r="T94" s="862"/>
      <c r="U94" s="862"/>
      <c r="V94" s="862"/>
      <c r="W94" s="862"/>
      <c r="X94" s="862"/>
      <c r="Y94" s="862"/>
      <c r="Z94" s="862"/>
      <c r="AA94" s="862"/>
      <c r="AB94" s="862"/>
      <c r="AC94" s="862"/>
      <c r="AD94" s="862"/>
      <c r="AE94" s="862"/>
      <c r="AF94" s="862"/>
      <c r="AG94" s="862"/>
      <c r="AH94" s="862"/>
      <c r="AI94" s="862"/>
      <c r="AJ94" s="926"/>
      <c r="AK94" s="177" t="s">
        <v>741</v>
      </c>
      <c r="AL94" s="159">
        <v>3.6999999999999998E-2</v>
      </c>
      <c r="AM94" s="101" t="s">
        <v>266</v>
      </c>
      <c r="AN94" s="105" t="s">
        <v>571</v>
      </c>
      <c r="AO94" s="155" t="s">
        <v>24</v>
      </c>
      <c r="AP94" s="151" t="s">
        <v>39</v>
      </c>
      <c r="AQ94" s="151" t="s">
        <v>2</v>
      </c>
      <c r="AR94" s="156">
        <v>100</v>
      </c>
      <c r="AS94" s="151">
        <v>2017</v>
      </c>
      <c r="AT94" s="185">
        <v>43466</v>
      </c>
      <c r="AU94" s="185">
        <v>45657</v>
      </c>
      <c r="AV94" s="151">
        <v>0</v>
      </c>
      <c r="AW94" s="105">
        <v>16.66</v>
      </c>
      <c r="AX94" s="105">
        <v>16.66</v>
      </c>
      <c r="AY94" s="105">
        <v>16.66</v>
      </c>
      <c r="AZ94" s="105">
        <v>16.66</v>
      </c>
      <c r="BA94" s="105">
        <v>16.66</v>
      </c>
      <c r="BB94" s="105">
        <v>16.66</v>
      </c>
      <c r="BC94" s="151"/>
      <c r="BD94" s="151"/>
      <c r="BE94" s="151"/>
      <c r="BF94" s="151"/>
      <c r="BG94" s="151"/>
      <c r="BH94" s="151"/>
      <c r="BI94" s="151"/>
      <c r="BJ94" s="151"/>
      <c r="BK94" s="151"/>
      <c r="BL94" s="151"/>
      <c r="BM94" s="151"/>
      <c r="BN94" s="151"/>
      <c r="BO94" s="151"/>
      <c r="BP94" s="151"/>
      <c r="BQ94" s="158"/>
      <c r="BR94" s="115">
        <v>0</v>
      </c>
      <c r="BS94" s="116">
        <v>0</v>
      </c>
      <c r="BT94" s="116" t="s">
        <v>308</v>
      </c>
      <c r="BU94" s="116">
        <v>30000000</v>
      </c>
      <c r="BV94" s="116">
        <v>30000000</v>
      </c>
      <c r="BW94" s="116" t="s">
        <v>308</v>
      </c>
      <c r="BX94" s="116">
        <v>30000000</v>
      </c>
      <c r="BY94" s="116">
        <v>30000000</v>
      </c>
      <c r="BZ94" s="116" t="s">
        <v>308</v>
      </c>
      <c r="CA94" s="116">
        <v>30000000</v>
      </c>
      <c r="CB94" s="116">
        <v>30000000</v>
      </c>
      <c r="CC94" s="116" t="s">
        <v>308</v>
      </c>
      <c r="CD94" s="116">
        <v>30000000</v>
      </c>
      <c r="CE94" s="116">
        <v>30000000</v>
      </c>
      <c r="CF94" s="116" t="s">
        <v>308</v>
      </c>
      <c r="CG94" s="116">
        <v>30000000</v>
      </c>
      <c r="CH94" s="116">
        <v>30000000</v>
      </c>
      <c r="CI94" s="116" t="s">
        <v>308</v>
      </c>
      <c r="CJ94" s="116">
        <v>0</v>
      </c>
      <c r="CK94" s="116">
        <v>0</v>
      </c>
      <c r="CL94" s="116" t="s">
        <v>308</v>
      </c>
      <c r="CM94" s="116">
        <v>0</v>
      </c>
      <c r="CN94" s="116">
        <v>0</v>
      </c>
      <c r="CO94" s="116" t="s">
        <v>308</v>
      </c>
      <c r="CP94" s="116">
        <v>0</v>
      </c>
      <c r="CQ94" s="116">
        <v>0</v>
      </c>
      <c r="CR94" s="116" t="s">
        <v>308</v>
      </c>
      <c r="CS94" s="116">
        <v>0</v>
      </c>
      <c r="CT94" s="116">
        <v>0</v>
      </c>
      <c r="CU94" s="116" t="s">
        <v>308</v>
      </c>
      <c r="CV94" s="116">
        <v>0</v>
      </c>
      <c r="CW94" s="116">
        <v>0</v>
      </c>
      <c r="CX94" s="116" t="s">
        <v>308</v>
      </c>
      <c r="CY94" s="116">
        <v>0</v>
      </c>
      <c r="CZ94" s="116">
        <v>0</v>
      </c>
      <c r="DA94" s="116" t="s">
        <v>308</v>
      </c>
      <c r="DB94" s="116">
        <v>0</v>
      </c>
      <c r="DC94" s="116">
        <v>0</v>
      </c>
      <c r="DD94" s="116" t="s">
        <v>308</v>
      </c>
      <c r="DE94" s="116">
        <v>0</v>
      </c>
      <c r="DF94" s="116">
        <v>0</v>
      </c>
      <c r="DG94" s="116" t="s">
        <v>308</v>
      </c>
      <c r="DH94" s="116">
        <v>0</v>
      </c>
      <c r="DI94" s="116">
        <v>0</v>
      </c>
      <c r="DJ94" s="116" t="s">
        <v>308</v>
      </c>
      <c r="DK94" s="116">
        <v>0</v>
      </c>
      <c r="DL94" s="116">
        <v>0</v>
      </c>
      <c r="DM94" s="116" t="s">
        <v>308</v>
      </c>
      <c r="DN94" s="116">
        <v>0</v>
      </c>
      <c r="DO94" s="116">
        <v>0</v>
      </c>
      <c r="DP94" s="116" t="s">
        <v>308</v>
      </c>
      <c r="DQ94" s="116">
        <v>0</v>
      </c>
      <c r="DR94" s="116">
        <v>0</v>
      </c>
      <c r="DS94" s="116" t="s">
        <v>308</v>
      </c>
      <c r="DT94" s="116">
        <v>0</v>
      </c>
      <c r="DU94" s="116">
        <v>0</v>
      </c>
      <c r="DV94" s="116" t="s">
        <v>308</v>
      </c>
      <c r="DW94" s="116">
        <v>0</v>
      </c>
      <c r="DX94" s="116">
        <v>0</v>
      </c>
      <c r="DY94" s="116" t="s">
        <v>308</v>
      </c>
      <c r="DZ94" s="116">
        <v>0</v>
      </c>
      <c r="EA94" s="116">
        <v>0</v>
      </c>
      <c r="EB94" s="116" t="s">
        <v>308</v>
      </c>
      <c r="EC94" s="117">
        <f t="shared" si="5"/>
        <v>150000000</v>
      </c>
      <c r="ED94" s="184" t="s">
        <v>658</v>
      </c>
      <c r="EE94" s="121" t="s">
        <v>651</v>
      </c>
      <c r="EF94" s="121" t="s">
        <v>652</v>
      </c>
      <c r="EG94" s="121" t="s">
        <v>653</v>
      </c>
      <c r="EH94" s="121" t="s">
        <v>654</v>
      </c>
      <c r="EI94" s="121" t="s">
        <v>655</v>
      </c>
      <c r="EJ94" s="121" t="s">
        <v>656</v>
      </c>
      <c r="EK94" s="121" t="s">
        <v>664</v>
      </c>
      <c r="EL94" s="121" t="s">
        <v>659</v>
      </c>
      <c r="EM94" s="121" t="s">
        <v>660</v>
      </c>
      <c r="EN94" s="121" t="s">
        <v>661</v>
      </c>
      <c r="EO94" s="160" t="s">
        <v>662</v>
      </c>
    </row>
    <row r="95" spans="2:145" s="87" customFormat="1" ht="83.25" customHeight="1">
      <c r="B95" s="842"/>
      <c r="C95" s="898"/>
      <c r="D95" s="842" t="s">
        <v>725</v>
      </c>
      <c r="E95" s="906">
        <v>0.1111</v>
      </c>
      <c r="F95" s="806" t="s">
        <v>221</v>
      </c>
      <c r="G95" s="806" t="s">
        <v>213</v>
      </c>
      <c r="H95" s="806" t="s">
        <v>570</v>
      </c>
      <c r="I95" s="806" t="s">
        <v>220</v>
      </c>
      <c r="J95" s="806" t="s">
        <v>2</v>
      </c>
      <c r="K95" s="806">
        <v>2294552.4300000002</v>
      </c>
      <c r="L95" s="806">
        <v>2017</v>
      </c>
      <c r="M95" s="900">
        <v>43101</v>
      </c>
      <c r="N95" s="900">
        <v>50770</v>
      </c>
      <c r="O95" s="806">
        <v>0</v>
      </c>
      <c r="P95" s="806">
        <v>114727.62</v>
      </c>
      <c r="Q95" s="806">
        <v>114727.62</v>
      </c>
      <c r="R95" s="806">
        <v>114727.62</v>
      </c>
      <c r="S95" s="806">
        <v>114727.62</v>
      </c>
      <c r="T95" s="806">
        <v>114727.62</v>
      </c>
      <c r="U95" s="806">
        <v>114727.62</v>
      </c>
      <c r="V95" s="806">
        <v>86045.72</v>
      </c>
      <c r="W95" s="806">
        <v>86045.72</v>
      </c>
      <c r="X95" s="806">
        <v>86045.72</v>
      </c>
      <c r="Y95" s="806">
        <v>86045.72</v>
      </c>
      <c r="Z95" s="806">
        <v>86045.72</v>
      </c>
      <c r="AA95" s="806">
        <v>86045.72</v>
      </c>
      <c r="AB95" s="806">
        <v>86045.72</v>
      </c>
      <c r="AC95" s="806">
        <v>86045.72</v>
      </c>
      <c r="AD95" s="806">
        <v>152970.16</v>
      </c>
      <c r="AE95" s="806">
        <v>152970.16</v>
      </c>
      <c r="AF95" s="806">
        <v>152970.16</v>
      </c>
      <c r="AG95" s="806">
        <v>152970.16</v>
      </c>
      <c r="AH95" s="806">
        <v>152970.16</v>
      </c>
      <c r="AI95" s="806">
        <v>152970.16</v>
      </c>
      <c r="AJ95" s="868">
        <v>2294552.4300000002</v>
      </c>
      <c r="AK95" s="845" t="s">
        <v>742</v>
      </c>
      <c r="AL95" s="159">
        <v>3.6999999999999998E-2</v>
      </c>
      <c r="AM95" s="105" t="s">
        <v>305</v>
      </c>
      <c r="AN95" s="105" t="s">
        <v>306</v>
      </c>
      <c r="AO95" s="155" t="s">
        <v>18</v>
      </c>
      <c r="AP95" s="151" t="s">
        <v>33</v>
      </c>
      <c r="AQ95" s="151" t="s">
        <v>2</v>
      </c>
      <c r="AR95" s="186">
        <v>1375109.31</v>
      </c>
      <c r="AS95" s="151">
        <v>2017</v>
      </c>
      <c r="AT95" s="109">
        <v>43466</v>
      </c>
      <c r="AU95" s="109">
        <v>50770</v>
      </c>
      <c r="AV95" s="151">
        <v>0</v>
      </c>
      <c r="AW95" s="149">
        <v>68755.460000000006</v>
      </c>
      <c r="AX95" s="105">
        <v>68755.460000000006</v>
      </c>
      <c r="AY95" s="105">
        <v>68755.460000000006</v>
      </c>
      <c r="AZ95" s="105">
        <v>68755.460000000006</v>
      </c>
      <c r="BA95" s="105">
        <v>68755.460000000006</v>
      </c>
      <c r="BB95" s="105">
        <v>68755.460000000006</v>
      </c>
      <c r="BC95" s="149">
        <v>51566.6</v>
      </c>
      <c r="BD95" s="105">
        <v>51566.6</v>
      </c>
      <c r="BE95" s="105">
        <v>51566.6</v>
      </c>
      <c r="BF95" s="105">
        <v>51566.6</v>
      </c>
      <c r="BG95" s="105">
        <v>51566.6</v>
      </c>
      <c r="BH95" s="105">
        <v>51566.6</v>
      </c>
      <c r="BI95" s="105">
        <v>51566.6</v>
      </c>
      <c r="BJ95" s="105">
        <v>51566.6</v>
      </c>
      <c r="BK95" s="149">
        <v>91673.95</v>
      </c>
      <c r="BL95" s="105">
        <v>91673.95</v>
      </c>
      <c r="BM95" s="105">
        <v>91673.95</v>
      </c>
      <c r="BN95" s="105">
        <v>91673.95</v>
      </c>
      <c r="BO95" s="105">
        <v>91673.95</v>
      </c>
      <c r="BP95" s="105">
        <v>91673.95</v>
      </c>
      <c r="BQ95" s="187">
        <v>1375109.31</v>
      </c>
      <c r="BR95" s="115">
        <v>4.7619047619047616E-2</v>
      </c>
      <c r="BS95" s="116">
        <v>4.7619047619047616E-2</v>
      </c>
      <c r="BT95" s="116" t="s">
        <v>308</v>
      </c>
      <c r="BU95" s="116">
        <v>4.7619047619047616E-2</v>
      </c>
      <c r="BV95" s="116">
        <v>4.7619047619047616E-2</v>
      </c>
      <c r="BW95" s="116" t="s">
        <v>308</v>
      </c>
      <c r="BX95" s="116">
        <v>4.7619047619047616E-2</v>
      </c>
      <c r="BY95" s="116">
        <v>4.7619047619047616E-2</v>
      </c>
      <c r="BZ95" s="116" t="s">
        <v>308</v>
      </c>
      <c r="CA95" s="116">
        <v>4.7619047619047616E-2</v>
      </c>
      <c r="CB95" s="116">
        <v>4.7619047619047616E-2</v>
      </c>
      <c r="CC95" s="116" t="s">
        <v>308</v>
      </c>
      <c r="CD95" s="116">
        <v>4.7619047619047616E-2</v>
      </c>
      <c r="CE95" s="116">
        <v>4.7619047619047616E-2</v>
      </c>
      <c r="CF95" s="116" t="s">
        <v>308</v>
      </c>
      <c r="CG95" s="116">
        <v>4.7619047619047616E-2</v>
      </c>
      <c r="CH95" s="116">
        <v>4.7619047619047616E-2</v>
      </c>
      <c r="CI95" s="116" t="s">
        <v>308</v>
      </c>
      <c r="CJ95" s="116">
        <v>4.7619047619047616E-2</v>
      </c>
      <c r="CK95" s="116">
        <v>4.7619047619047616E-2</v>
      </c>
      <c r="CL95" s="116" t="s">
        <v>308</v>
      </c>
      <c r="CM95" s="116">
        <v>4.7619047619047616E-2</v>
      </c>
      <c r="CN95" s="116">
        <v>4.7619047619047616E-2</v>
      </c>
      <c r="CO95" s="116" t="s">
        <v>308</v>
      </c>
      <c r="CP95" s="116">
        <v>4.7619047619047616E-2</v>
      </c>
      <c r="CQ95" s="116">
        <v>4.7619047619047616E-2</v>
      </c>
      <c r="CR95" s="116" t="s">
        <v>308</v>
      </c>
      <c r="CS95" s="116">
        <v>4.7619047619047616E-2</v>
      </c>
      <c r="CT95" s="116">
        <v>4.7619047619047616E-2</v>
      </c>
      <c r="CU95" s="116" t="s">
        <v>308</v>
      </c>
      <c r="CV95" s="116">
        <v>4.7619047619047616E-2</v>
      </c>
      <c r="CW95" s="116">
        <v>4.7619047619047616E-2</v>
      </c>
      <c r="CX95" s="116" t="s">
        <v>308</v>
      </c>
      <c r="CY95" s="116">
        <v>4.7619047619047616E-2</v>
      </c>
      <c r="CZ95" s="116">
        <v>4.7619047619047616E-2</v>
      </c>
      <c r="DA95" s="116" t="s">
        <v>308</v>
      </c>
      <c r="DB95" s="116">
        <v>4.7619047619047616E-2</v>
      </c>
      <c r="DC95" s="116">
        <v>4.7619047619047616E-2</v>
      </c>
      <c r="DD95" s="116" t="s">
        <v>308</v>
      </c>
      <c r="DE95" s="116">
        <v>4.7619047619047616E-2</v>
      </c>
      <c r="DF95" s="116">
        <v>4.7619047619047616E-2</v>
      </c>
      <c r="DG95" s="116" t="s">
        <v>308</v>
      </c>
      <c r="DH95" s="116">
        <v>4.7619047619047616E-2</v>
      </c>
      <c r="DI95" s="116">
        <v>4.7619047619047616E-2</v>
      </c>
      <c r="DJ95" s="116" t="s">
        <v>308</v>
      </c>
      <c r="DK95" s="116">
        <v>4.7619047619047616E-2</v>
      </c>
      <c r="DL95" s="116">
        <v>4.7619047619047616E-2</v>
      </c>
      <c r="DM95" s="116" t="s">
        <v>308</v>
      </c>
      <c r="DN95" s="116">
        <v>4.7619047619047616E-2</v>
      </c>
      <c r="DO95" s="116">
        <v>4.7619047619047616E-2</v>
      </c>
      <c r="DP95" s="116" t="s">
        <v>308</v>
      </c>
      <c r="DQ95" s="116">
        <v>4.7619047619047616E-2</v>
      </c>
      <c r="DR95" s="116">
        <v>4.7619047619047616E-2</v>
      </c>
      <c r="DS95" s="116" t="s">
        <v>308</v>
      </c>
      <c r="DT95" s="116">
        <v>4.7619047619047616E-2</v>
      </c>
      <c r="DU95" s="116">
        <v>4.7619047619047616E-2</v>
      </c>
      <c r="DV95" s="116" t="s">
        <v>308</v>
      </c>
      <c r="DW95" s="116">
        <v>4.7619047619047616E-2</v>
      </c>
      <c r="DX95" s="116">
        <v>4.7619047619047616E-2</v>
      </c>
      <c r="DY95" s="116" t="s">
        <v>308</v>
      </c>
      <c r="DZ95" s="116">
        <v>4.7619047619047616E-2</v>
      </c>
      <c r="EA95" s="116">
        <v>4.7619047619047616E-2</v>
      </c>
      <c r="EB95" s="116" t="s">
        <v>308</v>
      </c>
      <c r="EC95" s="117">
        <f t="shared" si="5"/>
        <v>1.0000000000000004</v>
      </c>
      <c r="ED95" s="184" t="s">
        <v>658</v>
      </c>
      <c r="EE95" s="121" t="s">
        <v>651</v>
      </c>
      <c r="EF95" s="121" t="s">
        <v>652</v>
      </c>
      <c r="EG95" s="121" t="s">
        <v>653</v>
      </c>
      <c r="EH95" s="121" t="s">
        <v>654</v>
      </c>
      <c r="EI95" s="121" t="s">
        <v>655</v>
      </c>
      <c r="EJ95" s="121" t="s">
        <v>656</v>
      </c>
      <c r="EK95" s="121" t="s">
        <v>664</v>
      </c>
      <c r="EL95" s="121" t="s">
        <v>659</v>
      </c>
      <c r="EM95" s="121" t="s">
        <v>660</v>
      </c>
      <c r="EN95" s="121" t="s">
        <v>661</v>
      </c>
      <c r="EO95" s="160" t="s">
        <v>662</v>
      </c>
    </row>
    <row r="96" spans="2:145" s="87" customFormat="1" ht="99" customHeight="1">
      <c r="B96" s="842"/>
      <c r="C96" s="898"/>
      <c r="D96" s="842"/>
      <c r="E96" s="906"/>
      <c r="F96" s="806"/>
      <c r="G96" s="806"/>
      <c r="H96" s="806"/>
      <c r="I96" s="806"/>
      <c r="J96" s="806"/>
      <c r="K96" s="806"/>
      <c r="L96" s="806"/>
      <c r="M96" s="806"/>
      <c r="N96" s="806"/>
      <c r="O96" s="806"/>
      <c r="P96" s="806"/>
      <c r="Q96" s="806"/>
      <c r="R96" s="806"/>
      <c r="S96" s="806"/>
      <c r="T96" s="806"/>
      <c r="U96" s="806"/>
      <c r="V96" s="806"/>
      <c r="W96" s="806"/>
      <c r="X96" s="806"/>
      <c r="Y96" s="806"/>
      <c r="Z96" s="806"/>
      <c r="AA96" s="806"/>
      <c r="AB96" s="806"/>
      <c r="AC96" s="806"/>
      <c r="AD96" s="806"/>
      <c r="AE96" s="806"/>
      <c r="AF96" s="806"/>
      <c r="AG96" s="806"/>
      <c r="AH96" s="806"/>
      <c r="AI96" s="806"/>
      <c r="AJ96" s="868"/>
      <c r="AK96" s="845"/>
      <c r="AL96" s="159">
        <v>3.6999999999999998E-2</v>
      </c>
      <c r="AM96" s="101" t="s">
        <v>214</v>
      </c>
      <c r="AN96" s="105" t="s">
        <v>215</v>
      </c>
      <c r="AO96" s="155" t="s">
        <v>18</v>
      </c>
      <c r="AP96" s="151" t="s">
        <v>33</v>
      </c>
      <c r="AQ96" s="151" t="s">
        <v>2</v>
      </c>
      <c r="AR96" s="186">
        <v>919443.12</v>
      </c>
      <c r="AS96" s="151">
        <v>2017</v>
      </c>
      <c r="AT96" s="109">
        <v>43466</v>
      </c>
      <c r="AU96" s="109">
        <v>50770</v>
      </c>
      <c r="AV96" s="151">
        <v>0</v>
      </c>
      <c r="AW96" s="149">
        <v>45972.15</v>
      </c>
      <c r="AX96" s="105">
        <v>45972.15</v>
      </c>
      <c r="AY96" s="105">
        <v>45972.15</v>
      </c>
      <c r="AZ96" s="105">
        <v>45972.15</v>
      </c>
      <c r="BA96" s="105">
        <v>45972.15</v>
      </c>
      <c r="BB96" s="105">
        <v>45972.15</v>
      </c>
      <c r="BC96" s="149">
        <v>34479.11</v>
      </c>
      <c r="BD96" s="105">
        <v>34479.11</v>
      </c>
      <c r="BE96" s="105">
        <v>34479.11</v>
      </c>
      <c r="BF96" s="105">
        <v>34479.11</v>
      </c>
      <c r="BG96" s="105">
        <v>34479.11</v>
      </c>
      <c r="BH96" s="105">
        <v>34479.11</v>
      </c>
      <c r="BI96" s="105">
        <v>34479.11</v>
      </c>
      <c r="BJ96" s="105">
        <v>34479.11</v>
      </c>
      <c r="BK96" s="149">
        <v>61296.2</v>
      </c>
      <c r="BL96" s="105">
        <v>61296.2</v>
      </c>
      <c r="BM96" s="105">
        <v>61296.2</v>
      </c>
      <c r="BN96" s="105">
        <v>61296.2</v>
      </c>
      <c r="BO96" s="105">
        <v>61296.2</v>
      </c>
      <c r="BP96" s="105">
        <v>61296.2</v>
      </c>
      <c r="BQ96" s="187">
        <v>919443.12</v>
      </c>
      <c r="BR96" s="115">
        <v>4.7619047619047616E-2</v>
      </c>
      <c r="BS96" s="116">
        <v>4.7619047619047616E-2</v>
      </c>
      <c r="BT96" s="116" t="s">
        <v>308</v>
      </c>
      <c r="BU96" s="116">
        <v>4.7619047619047616E-2</v>
      </c>
      <c r="BV96" s="116">
        <v>4.7619047619047616E-2</v>
      </c>
      <c r="BW96" s="116" t="s">
        <v>308</v>
      </c>
      <c r="BX96" s="116">
        <v>4.7619047619047616E-2</v>
      </c>
      <c r="BY96" s="116">
        <v>4.7619047619047616E-2</v>
      </c>
      <c r="BZ96" s="116" t="s">
        <v>308</v>
      </c>
      <c r="CA96" s="116">
        <v>4.7619047619047616E-2</v>
      </c>
      <c r="CB96" s="116">
        <v>4.7619047619047616E-2</v>
      </c>
      <c r="CC96" s="116" t="s">
        <v>308</v>
      </c>
      <c r="CD96" s="116">
        <v>4.7619047619047616E-2</v>
      </c>
      <c r="CE96" s="116">
        <v>4.7619047619047616E-2</v>
      </c>
      <c r="CF96" s="116" t="s">
        <v>308</v>
      </c>
      <c r="CG96" s="116">
        <v>4.7619047619047616E-2</v>
      </c>
      <c r="CH96" s="116">
        <v>4.7619047619047616E-2</v>
      </c>
      <c r="CI96" s="116" t="s">
        <v>308</v>
      </c>
      <c r="CJ96" s="116">
        <v>4.7619047619047616E-2</v>
      </c>
      <c r="CK96" s="116">
        <v>4.7619047619047616E-2</v>
      </c>
      <c r="CL96" s="116" t="s">
        <v>308</v>
      </c>
      <c r="CM96" s="116">
        <v>4.7619047619047616E-2</v>
      </c>
      <c r="CN96" s="116">
        <v>4.7619047619047616E-2</v>
      </c>
      <c r="CO96" s="116" t="s">
        <v>308</v>
      </c>
      <c r="CP96" s="116">
        <v>4.7619047619047616E-2</v>
      </c>
      <c r="CQ96" s="116">
        <v>4.7619047619047616E-2</v>
      </c>
      <c r="CR96" s="116" t="s">
        <v>308</v>
      </c>
      <c r="CS96" s="116">
        <v>4.7619047619047616E-2</v>
      </c>
      <c r="CT96" s="116">
        <v>4.7619047619047616E-2</v>
      </c>
      <c r="CU96" s="116" t="s">
        <v>308</v>
      </c>
      <c r="CV96" s="116">
        <v>4.7619047619047616E-2</v>
      </c>
      <c r="CW96" s="116">
        <v>4.7619047619047616E-2</v>
      </c>
      <c r="CX96" s="116" t="s">
        <v>308</v>
      </c>
      <c r="CY96" s="116">
        <v>4.7619047619047616E-2</v>
      </c>
      <c r="CZ96" s="116">
        <v>4.7619047619047616E-2</v>
      </c>
      <c r="DA96" s="116" t="s">
        <v>308</v>
      </c>
      <c r="DB96" s="116">
        <v>4.7619047619047616E-2</v>
      </c>
      <c r="DC96" s="116">
        <v>4.7619047619047616E-2</v>
      </c>
      <c r="DD96" s="116" t="s">
        <v>308</v>
      </c>
      <c r="DE96" s="116">
        <v>4.7619047619047616E-2</v>
      </c>
      <c r="DF96" s="116">
        <v>4.7619047619047616E-2</v>
      </c>
      <c r="DG96" s="116" t="s">
        <v>308</v>
      </c>
      <c r="DH96" s="116">
        <v>4.7619047619047616E-2</v>
      </c>
      <c r="DI96" s="116">
        <v>4.7619047619047616E-2</v>
      </c>
      <c r="DJ96" s="116" t="s">
        <v>308</v>
      </c>
      <c r="DK96" s="116">
        <v>4.7619047619047616E-2</v>
      </c>
      <c r="DL96" s="116">
        <v>4.7619047619047616E-2</v>
      </c>
      <c r="DM96" s="116" t="s">
        <v>308</v>
      </c>
      <c r="DN96" s="116">
        <v>4.7619047619047616E-2</v>
      </c>
      <c r="DO96" s="116">
        <v>4.7619047619047616E-2</v>
      </c>
      <c r="DP96" s="116" t="s">
        <v>308</v>
      </c>
      <c r="DQ96" s="116">
        <v>4.7619047619047616E-2</v>
      </c>
      <c r="DR96" s="116">
        <v>4.7619047619047616E-2</v>
      </c>
      <c r="DS96" s="116" t="s">
        <v>308</v>
      </c>
      <c r="DT96" s="116">
        <v>4.7619047619047616E-2</v>
      </c>
      <c r="DU96" s="116">
        <v>4.7619047619047616E-2</v>
      </c>
      <c r="DV96" s="116" t="s">
        <v>308</v>
      </c>
      <c r="DW96" s="116">
        <v>4.7619047619047616E-2</v>
      </c>
      <c r="DX96" s="116">
        <v>4.7619047619047616E-2</v>
      </c>
      <c r="DY96" s="116" t="s">
        <v>308</v>
      </c>
      <c r="DZ96" s="116">
        <v>4.7619047619047616E-2</v>
      </c>
      <c r="EA96" s="116">
        <v>4.7619047619047616E-2</v>
      </c>
      <c r="EB96" s="116" t="s">
        <v>308</v>
      </c>
      <c r="EC96" s="117">
        <f t="shared" si="5"/>
        <v>1.0000000000000004</v>
      </c>
      <c r="ED96" s="184" t="s">
        <v>658</v>
      </c>
      <c r="EE96" s="121" t="s">
        <v>651</v>
      </c>
      <c r="EF96" s="121" t="s">
        <v>652</v>
      </c>
      <c r="EG96" s="121" t="s">
        <v>653</v>
      </c>
      <c r="EH96" s="121" t="s">
        <v>654</v>
      </c>
      <c r="EI96" s="121" t="s">
        <v>655</v>
      </c>
      <c r="EJ96" s="121" t="s">
        <v>656</v>
      </c>
      <c r="EK96" s="121" t="s">
        <v>664</v>
      </c>
      <c r="EL96" s="121" t="s">
        <v>659</v>
      </c>
      <c r="EM96" s="121" t="s">
        <v>660</v>
      </c>
      <c r="EN96" s="121" t="s">
        <v>661</v>
      </c>
      <c r="EO96" s="160" t="s">
        <v>662</v>
      </c>
    </row>
    <row r="97" spans="2:145" s="87" customFormat="1" ht="82.5" customHeight="1" thickBot="1">
      <c r="B97" s="870"/>
      <c r="C97" s="899"/>
      <c r="D97" s="870"/>
      <c r="E97" s="914"/>
      <c r="F97" s="807"/>
      <c r="G97" s="807"/>
      <c r="H97" s="807"/>
      <c r="I97" s="807"/>
      <c r="J97" s="807"/>
      <c r="K97" s="807"/>
      <c r="L97" s="807"/>
      <c r="M97" s="807"/>
      <c r="N97" s="807"/>
      <c r="O97" s="807"/>
      <c r="P97" s="807"/>
      <c r="Q97" s="807"/>
      <c r="R97" s="807"/>
      <c r="S97" s="807"/>
      <c r="T97" s="807"/>
      <c r="U97" s="807"/>
      <c r="V97" s="807"/>
      <c r="W97" s="807"/>
      <c r="X97" s="807"/>
      <c r="Y97" s="807"/>
      <c r="Z97" s="807"/>
      <c r="AA97" s="807"/>
      <c r="AB97" s="807"/>
      <c r="AC97" s="807"/>
      <c r="AD97" s="807"/>
      <c r="AE97" s="807"/>
      <c r="AF97" s="807"/>
      <c r="AG97" s="807"/>
      <c r="AH97" s="807"/>
      <c r="AI97" s="807"/>
      <c r="AJ97" s="869"/>
      <c r="AK97" s="912"/>
      <c r="AL97" s="188">
        <v>3.6999999999999998E-2</v>
      </c>
      <c r="AM97" s="127" t="s">
        <v>216</v>
      </c>
      <c r="AN97" s="126" t="s">
        <v>217</v>
      </c>
      <c r="AO97" s="189" t="s">
        <v>18</v>
      </c>
      <c r="AP97" s="190" t="s">
        <v>33</v>
      </c>
      <c r="AQ97" s="190" t="s">
        <v>2</v>
      </c>
      <c r="AR97" s="191" t="s">
        <v>671</v>
      </c>
      <c r="AS97" s="190" t="s">
        <v>672</v>
      </c>
      <c r="AT97" s="192">
        <v>43466</v>
      </c>
      <c r="AU97" s="192">
        <v>50770</v>
      </c>
      <c r="AV97" s="190">
        <v>0</v>
      </c>
      <c r="AW97" s="190" t="s">
        <v>672</v>
      </c>
      <c r="AX97" s="190" t="s">
        <v>672</v>
      </c>
      <c r="AY97" s="190" t="s">
        <v>672</v>
      </c>
      <c r="AZ97" s="190" t="s">
        <v>672</v>
      </c>
      <c r="BA97" s="190" t="s">
        <v>672</v>
      </c>
      <c r="BB97" s="190" t="s">
        <v>672</v>
      </c>
      <c r="BC97" s="190" t="s">
        <v>672</v>
      </c>
      <c r="BD97" s="190" t="s">
        <v>672</v>
      </c>
      <c r="BE97" s="190" t="s">
        <v>672</v>
      </c>
      <c r="BF97" s="190" t="s">
        <v>672</v>
      </c>
      <c r="BG97" s="190" t="s">
        <v>672</v>
      </c>
      <c r="BH97" s="190" t="s">
        <v>672</v>
      </c>
      <c r="BI97" s="190" t="s">
        <v>672</v>
      </c>
      <c r="BJ97" s="190" t="s">
        <v>672</v>
      </c>
      <c r="BK97" s="190" t="s">
        <v>672</v>
      </c>
      <c r="BL97" s="190" t="s">
        <v>672</v>
      </c>
      <c r="BM97" s="190" t="s">
        <v>672</v>
      </c>
      <c r="BN97" s="190" t="s">
        <v>672</v>
      </c>
      <c r="BO97" s="190" t="s">
        <v>672</v>
      </c>
      <c r="BP97" s="190" t="s">
        <v>672</v>
      </c>
      <c r="BQ97" s="193" t="s">
        <v>673</v>
      </c>
      <c r="BR97" s="194">
        <v>428571428.5714286</v>
      </c>
      <c r="BS97" s="195">
        <v>428571428.5714286</v>
      </c>
      <c r="BT97" s="195" t="s">
        <v>308</v>
      </c>
      <c r="BU97" s="195">
        <v>428571428.5714286</v>
      </c>
      <c r="BV97" s="195">
        <v>428571428.5714286</v>
      </c>
      <c r="BW97" s="195" t="s">
        <v>308</v>
      </c>
      <c r="BX97" s="195">
        <v>428571428.5714286</v>
      </c>
      <c r="BY97" s="195">
        <v>428571428.5714286</v>
      </c>
      <c r="BZ97" s="195" t="s">
        <v>308</v>
      </c>
      <c r="CA97" s="195">
        <v>428571428.5714286</v>
      </c>
      <c r="CB97" s="195">
        <v>428571428.5714286</v>
      </c>
      <c r="CC97" s="195" t="s">
        <v>308</v>
      </c>
      <c r="CD97" s="195">
        <v>428571428.5714286</v>
      </c>
      <c r="CE97" s="195">
        <v>428571428.5714286</v>
      </c>
      <c r="CF97" s="195" t="s">
        <v>308</v>
      </c>
      <c r="CG97" s="195">
        <v>428571428.5714286</v>
      </c>
      <c r="CH97" s="195">
        <v>428571428.5714286</v>
      </c>
      <c r="CI97" s="195" t="s">
        <v>308</v>
      </c>
      <c r="CJ97" s="195">
        <v>428571428.5714286</v>
      </c>
      <c r="CK97" s="195">
        <v>428571428.5714286</v>
      </c>
      <c r="CL97" s="195" t="s">
        <v>308</v>
      </c>
      <c r="CM97" s="195">
        <v>428571428.5714286</v>
      </c>
      <c r="CN97" s="195">
        <v>428571428.5714286</v>
      </c>
      <c r="CO97" s="195" t="s">
        <v>308</v>
      </c>
      <c r="CP97" s="195">
        <v>428571428.5714286</v>
      </c>
      <c r="CQ97" s="195">
        <v>428571428.5714286</v>
      </c>
      <c r="CR97" s="195" t="s">
        <v>308</v>
      </c>
      <c r="CS97" s="195">
        <v>428571428.5714286</v>
      </c>
      <c r="CT97" s="195">
        <v>428571428.5714286</v>
      </c>
      <c r="CU97" s="195" t="s">
        <v>308</v>
      </c>
      <c r="CV97" s="195">
        <v>428571428.5714286</v>
      </c>
      <c r="CW97" s="195">
        <v>428571428.5714286</v>
      </c>
      <c r="CX97" s="195" t="s">
        <v>308</v>
      </c>
      <c r="CY97" s="195">
        <v>428571428.5714286</v>
      </c>
      <c r="CZ97" s="195">
        <v>428571428.5714286</v>
      </c>
      <c r="DA97" s="195" t="s">
        <v>308</v>
      </c>
      <c r="DB97" s="195">
        <v>428571428.5714286</v>
      </c>
      <c r="DC97" s="195">
        <v>428571428.5714286</v>
      </c>
      <c r="DD97" s="195" t="s">
        <v>308</v>
      </c>
      <c r="DE97" s="195">
        <v>428571428.5714286</v>
      </c>
      <c r="DF97" s="195">
        <v>428571428.5714286</v>
      </c>
      <c r="DG97" s="195" t="s">
        <v>308</v>
      </c>
      <c r="DH97" s="195">
        <v>428571428.5714286</v>
      </c>
      <c r="DI97" s="195">
        <v>428571428.5714286</v>
      </c>
      <c r="DJ97" s="195" t="s">
        <v>308</v>
      </c>
      <c r="DK97" s="195">
        <v>428571428.5714286</v>
      </c>
      <c r="DL97" s="195">
        <v>428571428.5714286</v>
      </c>
      <c r="DM97" s="195" t="s">
        <v>308</v>
      </c>
      <c r="DN97" s="195">
        <v>428571428.5714286</v>
      </c>
      <c r="DO97" s="195">
        <v>428571428.5714286</v>
      </c>
      <c r="DP97" s="195" t="s">
        <v>308</v>
      </c>
      <c r="DQ97" s="195">
        <v>428571428.5714286</v>
      </c>
      <c r="DR97" s="195">
        <v>428571428.5714286</v>
      </c>
      <c r="DS97" s="195" t="s">
        <v>308</v>
      </c>
      <c r="DT97" s="195">
        <v>428571428.5714286</v>
      </c>
      <c r="DU97" s="195">
        <v>428571428.5714286</v>
      </c>
      <c r="DV97" s="195" t="s">
        <v>308</v>
      </c>
      <c r="DW97" s="195">
        <v>428571428.5714286</v>
      </c>
      <c r="DX97" s="195">
        <v>428571428.5714286</v>
      </c>
      <c r="DY97" s="195" t="s">
        <v>308</v>
      </c>
      <c r="DZ97" s="195">
        <v>428571428.5714286</v>
      </c>
      <c r="EA97" s="195">
        <v>428571428.5714286</v>
      </c>
      <c r="EB97" s="195" t="s">
        <v>308</v>
      </c>
      <c r="EC97" s="196">
        <f t="shared" si="5"/>
        <v>8999999999.9999981</v>
      </c>
      <c r="ED97" s="197" t="s">
        <v>658</v>
      </c>
      <c r="EE97" s="132" t="s">
        <v>651</v>
      </c>
      <c r="EF97" s="132" t="s">
        <v>652</v>
      </c>
      <c r="EG97" s="132" t="s">
        <v>653</v>
      </c>
      <c r="EH97" s="132" t="s">
        <v>654</v>
      </c>
      <c r="EI97" s="132" t="s">
        <v>655</v>
      </c>
      <c r="EJ97" s="132" t="s">
        <v>656</v>
      </c>
      <c r="EK97" s="132" t="s">
        <v>664</v>
      </c>
      <c r="EL97" s="132" t="s">
        <v>659</v>
      </c>
      <c r="EM97" s="132" t="s">
        <v>660</v>
      </c>
      <c r="EN97" s="132" t="s">
        <v>661</v>
      </c>
      <c r="EO97" s="198" t="s">
        <v>662</v>
      </c>
    </row>
    <row r="98" spans="2:145" s="58" customFormat="1">
      <c r="L98" s="62"/>
      <c r="AJ98" s="60"/>
      <c r="AL98" s="68"/>
      <c r="AN98" s="69"/>
      <c r="AR98" s="62"/>
      <c r="AS98" s="62"/>
      <c r="BQ98" s="62"/>
      <c r="EC98" s="70"/>
      <c r="ED98" s="71"/>
      <c r="EE98" s="71"/>
      <c r="EF98" s="71"/>
      <c r="EG98" s="71"/>
      <c r="EH98" s="71"/>
      <c r="EI98" s="71"/>
      <c r="EJ98" s="71"/>
      <c r="EK98" s="71"/>
      <c r="EL98" s="71"/>
      <c r="EM98" s="71"/>
      <c r="EN98" s="71"/>
      <c r="EO98" s="72"/>
    </row>
    <row r="99" spans="2:145" s="58" customFormat="1">
      <c r="L99" s="62"/>
      <c r="AJ99" s="60"/>
      <c r="AN99" s="69"/>
      <c r="AR99" s="62"/>
      <c r="AS99" s="62"/>
      <c r="BQ99" s="62"/>
      <c r="EC99" s="70"/>
      <c r="ED99" s="71"/>
      <c r="EE99" s="71"/>
      <c r="EF99" s="71"/>
      <c r="EG99" s="71"/>
      <c r="EH99" s="71"/>
      <c r="EI99" s="71"/>
      <c r="EJ99" s="71"/>
      <c r="EK99" s="71"/>
      <c r="EL99" s="71"/>
      <c r="EM99" s="71"/>
      <c r="EN99" s="71"/>
      <c r="EO99" s="72"/>
    </row>
    <row r="100" spans="2:145" s="58" customFormat="1">
      <c r="L100" s="62"/>
      <c r="AJ100" s="60"/>
      <c r="AN100" s="69"/>
      <c r="AR100" s="62"/>
      <c r="AS100" s="62"/>
      <c r="BQ100" s="62"/>
      <c r="EC100" s="70"/>
      <c r="ED100" s="71"/>
      <c r="EE100" s="71"/>
      <c r="EF100" s="71"/>
      <c r="EG100" s="71"/>
      <c r="EH100" s="71"/>
      <c r="EI100" s="71"/>
      <c r="EJ100" s="71"/>
      <c r="EK100" s="71"/>
      <c r="EL100" s="71"/>
      <c r="EM100" s="71"/>
      <c r="EN100" s="71"/>
      <c r="EO100" s="72"/>
    </row>
    <row r="101" spans="2:145" s="58" customFormat="1" ht="24.75" customHeight="1">
      <c r="L101" s="62"/>
      <c r="AJ101" s="60"/>
      <c r="AN101" s="69"/>
      <c r="AR101" s="62"/>
      <c r="AS101" s="62"/>
      <c r="BQ101" s="62"/>
      <c r="EC101" s="796">
        <f>SUM(EC25:EC100)</f>
        <v>45267161131562.758</v>
      </c>
      <c r="ED101" s="71"/>
      <c r="EE101" s="71"/>
      <c r="EF101" s="71"/>
      <c r="EG101" s="71"/>
      <c r="EH101" s="71"/>
      <c r="EI101" s="71"/>
      <c r="EJ101" s="71"/>
      <c r="EK101" s="71"/>
      <c r="EL101" s="71"/>
      <c r="EM101" s="71"/>
      <c r="EN101" s="71"/>
      <c r="EO101" s="72"/>
    </row>
    <row r="102" spans="2:145" s="58" customFormat="1">
      <c r="L102" s="62"/>
      <c r="AJ102" s="60"/>
      <c r="AN102" s="69"/>
      <c r="AR102" s="62"/>
      <c r="AS102" s="62"/>
      <c r="BQ102" s="62"/>
      <c r="EC102" s="796"/>
      <c r="ED102" s="71"/>
      <c r="EE102" s="71"/>
      <c r="EF102" s="71"/>
      <c r="EG102" s="71"/>
      <c r="EH102" s="71"/>
      <c r="EI102" s="71"/>
      <c r="EJ102" s="71"/>
      <c r="EK102" s="71"/>
      <c r="EL102" s="71"/>
      <c r="EM102" s="71"/>
      <c r="EN102" s="71"/>
      <c r="EO102" s="72"/>
    </row>
    <row r="103" spans="2:145" s="58" customFormat="1">
      <c r="L103" s="62"/>
      <c r="AJ103" s="60"/>
      <c r="AN103" s="69"/>
      <c r="AR103" s="62"/>
      <c r="AS103" s="62"/>
      <c r="BQ103" s="62"/>
      <c r="EC103" s="796"/>
      <c r="ED103" s="71"/>
      <c r="EE103" s="71"/>
      <c r="EF103" s="71"/>
      <c r="EG103" s="71"/>
      <c r="EH103" s="71"/>
      <c r="EI103" s="71"/>
      <c r="EJ103" s="71"/>
      <c r="EK103" s="71"/>
      <c r="EL103" s="71"/>
      <c r="EM103" s="71"/>
      <c r="EN103" s="71"/>
      <c r="EO103" s="72"/>
    </row>
    <row r="104" spans="2:145" s="58" customFormat="1">
      <c r="L104" s="62"/>
      <c r="AJ104" s="60"/>
      <c r="AN104" s="69"/>
      <c r="AR104" s="62"/>
      <c r="AS104" s="62"/>
      <c r="BQ104" s="62"/>
      <c r="EC104" s="796"/>
      <c r="ED104" s="71"/>
      <c r="EE104" s="71"/>
      <c r="EF104" s="71"/>
      <c r="EG104" s="71"/>
      <c r="EH104" s="71"/>
      <c r="EI104" s="71"/>
      <c r="EJ104" s="71"/>
      <c r="EK104" s="71"/>
      <c r="EL104" s="71"/>
      <c r="EM104" s="71"/>
      <c r="EN104" s="71"/>
      <c r="EO104" s="72"/>
    </row>
    <row r="105" spans="2:145" s="58" customFormat="1">
      <c r="L105" s="62"/>
      <c r="AJ105" s="60"/>
      <c r="AN105" s="69"/>
      <c r="AR105" s="62"/>
      <c r="AS105" s="62"/>
      <c r="BQ105" s="62"/>
      <c r="EC105" s="70"/>
      <c r="ED105" s="71"/>
      <c r="EE105" s="71"/>
      <c r="EF105" s="71"/>
      <c r="EG105" s="71"/>
      <c r="EH105" s="71"/>
      <c r="EI105" s="71"/>
      <c r="EJ105" s="71"/>
      <c r="EK105" s="71"/>
      <c r="EL105" s="71"/>
      <c r="EM105" s="71"/>
      <c r="EN105" s="71"/>
      <c r="EO105" s="72"/>
    </row>
    <row r="106" spans="2:145" s="58" customFormat="1">
      <c r="L106" s="62"/>
      <c r="AJ106" s="60"/>
      <c r="AN106" s="69"/>
      <c r="AR106" s="62"/>
      <c r="AS106" s="62"/>
      <c r="BQ106" s="62"/>
      <c r="EC106" s="70"/>
      <c r="ED106" s="71"/>
      <c r="EE106" s="71"/>
      <c r="EF106" s="71"/>
      <c r="EG106" s="71"/>
      <c r="EH106" s="71"/>
      <c r="EI106" s="71"/>
      <c r="EJ106" s="71"/>
      <c r="EK106" s="71"/>
      <c r="EL106" s="71"/>
      <c r="EM106" s="71"/>
      <c r="EN106" s="71"/>
      <c r="EO106" s="72"/>
    </row>
    <row r="107" spans="2:145" s="58" customFormat="1">
      <c r="L107" s="62"/>
      <c r="AJ107" s="60"/>
      <c r="AN107" s="69"/>
      <c r="AR107" s="62"/>
      <c r="AS107" s="62"/>
      <c r="BQ107" s="62"/>
      <c r="EC107" s="70"/>
      <c r="ED107" s="71"/>
      <c r="EE107" s="71"/>
      <c r="EF107" s="71"/>
      <c r="EG107" s="71"/>
      <c r="EH107" s="71"/>
      <c r="EI107" s="71"/>
      <c r="EJ107" s="71"/>
      <c r="EK107" s="71"/>
      <c r="EL107" s="71"/>
      <c r="EM107" s="71"/>
      <c r="EN107" s="71"/>
      <c r="EO107" s="72"/>
    </row>
    <row r="108" spans="2:145" s="58" customFormat="1">
      <c r="L108" s="62"/>
      <c r="AJ108" s="60"/>
      <c r="AN108" s="69"/>
      <c r="AR108" s="62"/>
      <c r="AS108" s="62"/>
      <c r="BQ108" s="62"/>
      <c r="EC108" s="70"/>
      <c r="ED108" s="71"/>
      <c r="EE108" s="71"/>
      <c r="EF108" s="71"/>
      <c r="EG108" s="71"/>
      <c r="EH108" s="71"/>
      <c r="EI108" s="71"/>
      <c r="EJ108" s="71"/>
      <c r="EK108" s="71"/>
      <c r="EL108" s="71"/>
      <c r="EM108" s="71"/>
      <c r="EN108" s="71"/>
      <c r="EO108" s="72"/>
    </row>
    <row r="109" spans="2:145" s="58" customFormat="1">
      <c r="L109" s="62"/>
      <c r="AJ109" s="60"/>
      <c r="AN109" s="69"/>
      <c r="AR109" s="62"/>
      <c r="AS109" s="62"/>
      <c r="BQ109" s="62"/>
      <c r="EC109" s="70"/>
      <c r="ED109" s="71"/>
      <c r="EE109" s="71"/>
      <c r="EF109" s="71"/>
      <c r="EG109" s="71"/>
      <c r="EH109" s="71"/>
      <c r="EI109" s="71"/>
      <c r="EJ109" s="71"/>
      <c r="EK109" s="71"/>
      <c r="EL109" s="71"/>
      <c r="EM109" s="71"/>
      <c r="EN109" s="71"/>
      <c r="EO109" s="72"/>
    </row>
    <row r="110" spans="2:145" s="58" customFormat="1">
      <c r="L110" s="62"/>
      <c r="AJ110" s="60"/>
      <c r="AN110" s="69"/>
      <c r="AR110" s="62"/>
      <c r="AS110" s="62"/>
      <c r="BQ110" s="62"/>
      <c r="EC110" s="70"/>
      <c r="ED110" s="71"/>
      <c r="EE110" s="71"/>
      <c r="EF110" s="71"/>
      <c r="EG110" s="71"/>
      <c r="EH110" s="71"/>
      <c r="EI110" s="71"/>
      <c r="EJ110" s="71"/>
      <c r="EK110" s="71"/>
      <c r="EL110" s="71"/>
      <c r="EM110" s="71"/>
      <c r="EN110" s="71"/>
      <c r="EO110" s="72"/>
    </row>
    <row r="111" spans="2:145" s="58" customFormat="1">
      <c r="L111" s="62"/>
      <c r="AJ111" s="60"/>
      <c r="AN111" s="69"/>
      <c r="AR111" s="62"/>
      <c r="AS111" s="62"/>
      <c r="BQ111" s="62"/>
      <c r="EC111" s="70"/>
      <c r="ED111" s="71"/>
      <c r="EE111" s="71"/>
      <c r="EF111" s="71"/>
      <c r="EG111" s="71"/>
      <c r="EH111" s="71"/>
      <c r="EI111" s="71"/>
      <c r="EJ111" s="71"/>
      <c r="EK111" s="71"/>
      <c r="EL111" s="71"/>
      <c r="EM111" s="71"/>
      <c r="EN111" s="71"/>
      <c r="EO111" s="72"/>
    </row>
    <row r="112" spans="2:145" s="58" customFormat="1">
      <c r="L112" s="62"/>
      <c r="AJ112" s="60"/>
      <c r="AN112" s="69"/>
      <c r="AR112" s="62"/>
      <c r="AS112" s="62"/>
      <c r="BQ112" s="62"/>
      <c r="EC112" s="70"/>
      <c r="ED112" s="71"/>
      <c r="EE112" s="71"/>
      <c r="EF112" s="71"/>
      <c r="EG112" s="71"/>
      <c r="EH112" s="71"/>
      <c r="EI112" s="71"/>
      <c r="EJ112" s="71"/>
      <c r="EK112" s="71"/>
      <c r="EL112" s="71"/>
      <c r="EM112" s="71"/>
      <c r="EN112" s="71"/>
      <c r="EO112" s="72"/>
    </row>
    <row r="113" spans="12:145" s="58" customFormat="1">
      <c r="L113" s="62"/>
      <c r="AJ113" s="60"/>
      <c r="AN113" s="69"/>
      <c r="AR113" s="62"/>
      <c r="AS113" s="62"/>
      <c r="BQ113" s="62"/>
      <c r="EC113" s="70"/>
      <c r="ED113" s="71"/>
      <c r="EE113" s="71"/>
      <c r="EF113" s="71"/>
      <c r="EG113" s="71"/>
      <c r="EH113" s="71"/>
      <c r="EI113" s="71"/>
      <c r="EJ113" s="71"/>
      <c r="EK113" s="71"/>
      <c r="EL113" s="71"/>
      <c r="EM113" s="71"/>
      <c r="EN113" s="71"/>
      <c r="EO113" s="72"/>
    </row>
    <row r="114" spans="12:145" s="58" customFormat="1">
      <c r="L114" s="62"/>
      <c r="AJ114" s="60"/>
      <c r="AN114" s="69"/>
      <c r="AR114" s="62"/>
      <c r="AS114" s="62"/>
      <c r="BQ114" s="62"/>
      <c r="EC114" s="70"/>
      <c r="ED114" s="71"/>
      <c r="EE114" s="71"/>
      <c r="EF114" s="71"/>
      <c r="EG114" s="71"/>
      <c r="EH114" s="71"/>
      <c r="EI114" s="71"/>
      <c r="EJ114" s="71"/>
      <c r="EK114" s="71"/>
      <c r="EL114" s="71"/>
      <c r="EM114" s="71"/>
      <c r="EN114" s="71"/>
      <c r="EO114" s="72"/>
    </row>
    <row r="115" spans="12:145" s="58" customFormat="1">
      <c r="L115" s="62"/>
      <c r="AJ115" s="60"/>
      <c r="AN115" s="69"/>
      <c r="AR115" s="62"/>
      <c r="AS115" s="62"/>
      <c r="BQ115" s="62"/>
      <c r="EC115" s="70"/>
      <c r="ED115" s="71"/>
      <c r="EE115" s="71"/>
      <c r="EF115" s="71"/>
      <c r="EG115" s="71"/>
      <c r="EH115" s="71"/>
      <c r="EI115" s="71"/>
      <c r="EJ115" s="71"/>
      <c r="EK115" s="71"/>
      <c r="EL115" s="71"/>
      <c r="EM115" s="71"/>
      <c r="EN115" s="71"/>
      <c r="EO115" s="72"/>
    </row>
    <row r="116" spans="12:145" s="58" customFormat="1">
      <c r="L116" s="62"/>
      <c r="AJ116" s="60"/>
      <c r="AN116" s="69"/>
      <c r="AR116" s="62"/>
      <c r="AS116" s="62"/>
      <c r="BQ116" s="62"/>
      <c r="EC116" s="70"/>
      <c r="ED116" s="71"/>
      <c r="EE116" s="71"/>
      <c r="EF116" s="71"/>
      <c r="EG116" s="71"/>
      <c r="EH116" s="71"/>
      <c r="EI116" s="71"/>
      <c r="EJ116" s="71"/>
      <c r="EK116" s="71"/>
      <c r="EL116" s="71"/>
      <c r="EM116" s="71"/>
      <c r="EN116" s="71"/>
      <c r="EO116" s="72"/>
    </row>
    <row r="117" spans="12:145" s="58" customFormat="1">
      <c r="L117" s="62"/>
      <c r="AJ117" s="60"/>
      <c r="AN117" s="69"/>
      <c r="AR117" s="62"/>
      <c r="AS117" s="62"/>
      <c r="BQ117" s="62"/>
      <c r="EC117" s="70"/>
      <c r="ED117" s="71"/>
      <c r="EE117" s="71"/>
      <c r="EF117" s="71"/>
      <c r="EG117" s="71"/>
      <c r="EH117" s="71"/>
      <c r="EI117" s="71"/>
      <c r="EJ117" s="71"/>
      <c r="EK117" s="71"/>
      <c r="EL117" s="71"/>
      <c r="EM117" s="71"/>
      <c r="EN117" s="71"/>
      <c r="EO117" s="72"/>
    </row>
    <row r="118" spans="12:145" s="58" customFormat="1">
      <c r="L118" s="62"/>
      <c r="AJ118" s="60"/>
      <c r="AN118" s="69"/>
      <c r="AR118" s="62"/>
      <c r="AS118" s="62"/>
      <c r="BQ118" s="62"/>
      <c r="EC118" s="70"/>
      <c r="ED118" s="71"/>
      <c r="EE118" s="71"/>
      <c r="EF118" s="71"/>
      <c r="EG118" s="71"/>
      <c r="EH118" s="71"/>
      <c r="EI118" s="71"/>
      <c r="EJ118" s="71"/>
      <c r="EK118" s="71"/>
      <c r="EL118" s="71"/>
      <c r="EM118" s="71"/>
      <c r="EN118" s="71"/>
      <c r="EO118" s="72"/>
    </row>
    <row r="119" spans="12:145" s="58" customFormat="1">
      <c r="L119" s="62"/>
      <c r="AJ119" s="60"/>
      <c r="AN119" s="69"/>
      <c r="AR119" s="62"/>
      <c r="AS119" s="62"/>
      <c r="BQ119" s="62"/>
      <c r="EC119" s="70"/>
      <c r="ED119" s="71"/>
      <c r="EE119" s="71"/>
      <c r="EF119" s="71"/>
      <c r="EG119" s="71"/>
      <c r="EH119" s="71"/>
      <c r="EI119" s="71"/>
      <c r="EJ119" s="71"/>
      <c r="EK119" s="71"/>
      <c r="EL119" s="71"/>
      <c r="EM119" s="71"/>
      <c r="EN119" s="71"/>
      <c r="EO119" s="72"/>
    </row>
    <row r="120" spans="12:145" s="58" customFormat="1">
      <c r="L120" s="62"/>
      <c r="AJ120" s="60"/>
      <c r="AN120" s="69"/>
      <c r="AR120" s="62"/>
      <c r="AS120" s="62"/>
      <c r="BQ120" s="62"/>
      <c r="EC120" s="70"/>
      <c r="ED120" s="71"/>
      <c r="EE120" s="71"/>
      <c r="EF120" s="71"/>
      <c r="EG120" s="71"/>
      <c r="EH120" s="71"/>
      <c r="EI120" s="71"/>
      <c r="EJ120" s="71"/>
      <c r="EK120" s="71"/>
      <c r="EL120" s="71"/>
      <c r="EM120" s="71"/>
      <c r="EN120" s="71"/>
      <c r="EO120" s="72"/>
    </row>
    <row r="121" spans="12:145" s="58" customFormat="1">
      <c r="L121" s="62"/>
      <c r="AJ121" s="60"/>
      <c r="AN121" s="69"/>
      <c r="AR121" s="62"/>
      <c r="AS121" s="62"/>
      <c r="BQ121" s="62"/>
      <c r="EC121" s="70"/>
      <c r="ED121" s="71"/>
      <c r="EE121" s="71"/>
      <c r="EF121" s="71"/>
      <c r="EG121" s="71"/>
      <c r="EH121" s="71"/>
      <c r="EI121" s="71"/>
      <c r="EJ121" s="71"/>
      <c r="EK121" s="71"/>
      <c r="EL121" s="71"/>
      <c r="EM121" s="71"/>
      <c r="EN121" s="71"/>
      <c r="EO121" s="72"/>
    </row>
    <row r="122" spans="12:145" s="58" customFormat="1">
      <c r="L122" s="62"/>
      <c r="AJ122" s="60"/>
      <c r="AN122" s="69"/>
      <c r="AR122" s="62"/>
      <c r="AS122" s="62"/>
      <c r="BQ122" s="62"/>
      <c r="EC122" s="70"/>
      <c r="ED122" s="71"/>
      <c r="EE122" s="71"/>
      <c r="EF122" s="71"/>
      <c r="EG122" s="71"/>
      <c r="EH122" s="71"/>
      <c r="EI122" s="71"/>
      <c r="EJ122" s="71"/>
      <c r="EK122" s="71"/>
      <c r="EL122" s="71"/>
      <c r="EM122" s="71"/>
      <c r="EN122" s="71"/>
      <c r="EO122" s="72"/>
    </row>
    <row r="123" spans="12:145">
      <c r="BX123" s="58"/>
      <c r="BY123" s="58"/>
      <c r="BZ123" s="58"/>
      <c r="CA123" s="58"/>
      <c r="CB123" s="58"/>
      <c r="CC123" s="58"/>
      <c r="CD123" s="58"/>
      <c r="CE123" s="58"/>
      <c r="CF123" s="58"/>
      <c r="CG123" s="58"/>
      <c r="CH123" s="58"/>
      <c r="CI123" s="58"/>
      <c r="CJ123" s="58"/>
      <c r="CK123" s="58"/>
      <c r="CL123" s="58"/>
      <c r="CM123" s="58"/>
      <c r="CN123" s="58"/>
      <c r="CO123" s="58"/>
      <c r="CP123" s="58"/>
      <c r="CQ123" s="58"/>
      <c r="CR123" s="58"/>
      <c r="CS123" s="58"/>
      <c r="CT123" s="58"/>
      <c r="CU123" s="58"/>
      <c r="CV123" s="58"/>
      <c r="CW123" s="58"/>
      <c r="CX123" s="58"/>
      <c r="CY123" s="58"/>
      <c r="CZ123" s="58"/>
      <c r="DA123" s="58"/>
      <c r="DB123" s="58"/>
      <c r="DC123" s="58"/>
      <c r="DD123" s="58"/>
      <c r="DE123" s="58"/>
      <c r="DF123" s="58"/>
      <c r="DG123" s="58"/>
      <c r="DH123" s="58"/>
      <c r="DI123" s="58"/>
      <c r="DJ123" s="58"/>
      <c r="DK123" s="58"/>
      <c r="DL123" s="58"/>
      <c r="DM123" s="58"/>
      <c r="DN123" s="58"/>
      <c r="DO123" s="58"/>
      <c r="DP123" s="58"/>
      <c r="DQ123" s="58"/>
      <c r="DR123" s="58"/>
      <c r="DS123" s="58"/>
      <c r="DT123" s="58"/>
      <c r="DU123" s="58"/>
      <c r="DV123" s="58"/>
      <c r="DW123" s="58"/>
      <c r="DX123" s="58"/>
      <c r="DY123" s="58"/>
      <c r="DZ123" s="58"/>
      <c r="EA123" s="58"/>
      <c r="EB123" s="58"/>
      <c r="EC123" s="70"/>
      <c r="ED123" s="71"/>
      <c r="EE123" s="71"/>
    </row>
    <row r="124" spans="12:145">
      <c r="BX124" s="58"/>
      <c r="BY124" s="58"/>
      <c r="BZ124" s="58"/>
      <c r="CA124" s="58"/>
      <c r="CB124" s="58"/>
      <c r="CC124" s="58"/>
      <c r="CD124" s="58"/>
      <c r="CE124" s="58"/>
      <c r="CF124" s="58"/>
      <c r="CG124" s="58"/>
      <c r="CH124" s="58"/>
      <c r="CI124" s="58"/>
      <c r="CJ124" s="58"/>
      <c r="CK124" s="58"/>
      <c r="CL124" s="58"/>
      <c r="CM124" s="58"/>
      <c r="CN124" s="58"/>
      <c r="CO124" s="58"/>
      <c r="CP124" s="58"/>
      <c r="CQ124" s="58"/>
      <c r="CR124" s="58"/>
      <c r="CS124" s="58"/>
      <c r="CT124" s="58"/>
      <c r="CU124" s="58"/>
      <c r="CV124" s="58"/>
      <c r="CW124" s="58"/>
      <c r="CX124" s="58"/>
      <c r="CY124" s="58"/>
      <c r="CZ124" s="58"/>
      <c r="DA124" s="58"/>
      <c r="DB124" s="58"/>
      <c r="DC124" s="58"/>
      <c r="DD124" s="58"/>
      <c r="DE124" s="58"/>
      <c r="DF124" s="58"/>
      <c r="DG124" s="58"/>
      <c r="DH124" s="58"/>
      <c r="DI124" s="58"/>
      <c r="DJ124" s="58"/>
      <c r="DK124" s="58"/>
      <c r="DL124" s="58"/>
      <c r="DM124" s="58"/>
      <c r="DN124" s="58"/>
      <c r="DO124" s="58"/>
      <c r="DP124" s="58"/>
      <c r="DQ124" s="58"/>
      <c r="DR124" s="58"/>
      <c r="DS124" s="58"/>
      <c r="DT124" s="58"/>
      <c r="DU124" s="58"/>
      <c r="DV124" s="58"/>
      <c r="DW124" s="58"/>
      <c r="DX124" s="58"/>
      <c r="DY124" s="58"/>
      <c r="DZ124" s="58"/>
      <c r="EA124" s="58"/>
      <c r="EB124" s="58"/>
      <c r="EC124" s="70"/>
      <c r="ED124" s="71"/>
      <c r="EE124" s="71"/>
    </row>
    <row r="125" spans="12:145">
      <c r="BX125" s="58"/>
      <c r="BY125" s="58"/>
      <c r="BZ125" s="58"/>
      <c r="CA125" s="58"/>
      <c r="CB125" s="58"/>
      <c r="CC125" s="58"/>
      <c r="CD125" s="58"/>
      <c r="CE125" s="58"/>
      <c r="CF125" s="58"/>
      <c r="CG125" s="58"/>
      <c r="CH125" s="58"/>
      <c r="CI125" s="58"/>
      <c r="CJ125" s="58"/>
      <c r="CK125" s="58"/>
      <c r="CL125" s="58"/>
      <c r="CM125" s="58"/>
      <c r="CN125" s="58"/>
      <c r="CO125" s="58"/>
      <c r="CP125" s="58"/>
      <c r="CQ125" s="58"/>
      <c r="CR125" s="58"/>
      <c r="CS125" s="58"/>
      <c r="CT125" s="58"/>
      <c r="CU125" s="58"/>
      <c r="CV125" s="58"/>
      <c r="CW125" s="58"/>
      <c r="CX125" s="58"/>
      <c r="CY125" s="58"/>
      <c r="CZ125" s="58"/>
      <c r="DA125" s="58"/>
      <c r="DB125" s="58"/>
      <c r="DC125" s="58"/>
      <c r="DD125" s="58"/>
      <c r="DE125" s="58"/>
      <c r="DF125" s="58"/>
      <c r="DG125" s="58"/>
      <c r="DH125" s="58"/>
      <c r="DI125" s="58"/>
      <c r="DJ125" s="58"/>
      <c r="DK125" s="58"/>
      <c r="DL125" s="58"/>
      <c r="DM125" s="58"/>
      <c r="DN125" s="58"/>
      <c r="DO125" s="58"/>
      <c r="DP125" s="58"/>
      <c r="DQ125" s="58"/>
      <c r="DR125" s="58"/>
      <c r="DS125" s="58"/>
      <c r="DT125" s="58"/>
      <c r="DU125" s="58"/>
      <c r="DV125" s="58"/>
      <c r="DW125" s="58"/>
      <c r="DX125" s="58"/>
      <c r="DY125" s="58"/>
      <c r="DZ125" s="58"/>
      <c r="EA125" s="58"/>
      <c r="EB125" s="58"/>
      <c r="EC125" s="70"/>
      <c r="ED125" s="71"/>
      <c r="EE125" s="71"/>
    </row>
    <row r="126" spans="12:145">
      <c r="BX126" s="58"/>
      <c r="BY126" s="58"/>
      <c r="BZ126" s="58"/>
      <c r="CA126" s="58"/>
      <c r="CB126" s="58"/>
      <c r="CC126" s="58"/>
      <c r="CD126" s="58"/>
      <c r="CE126" s="58"/>
      <c r="CF126" s="58"/>
      <c r="CG126" s="58"/>
      <c r="CH126" s="58"/>
      <c r="CI126" s="58"/>
      <c r="CJ126" s="58"/>
      <c r="CK126" s="58"/>
      <c r="CL126" s="58"/>
      <c r="CM126" s="58"/>
      <c r="CN126" s="58"/>
      <c r="CO126" s="58"/>
      <c r="CP126" s="58"/>
      <c r="CQ126" s="58"/>
      <c r="CR126" s="58"/>
      <c r="CS126" s="58"/>
      <c r="CT126" s="58"/>
      <c r="CU126" s="58"/>
      <c r="CV126" s="58"/>
      <c r="CW126" s="58"/>
      <c r="CX126" s="58"/>
      <c r="CY126" s="58"/>
      <c r="CZ126" s="58"/>
      <c r="DA126" s="58"/>
      <c r="DB126" s="58"/>
      <c r="DC126" s="58"/>
      <c r="DD126" s="58"/>
      <c r="DE126" s="58"/>
      <c r="DF126" s="58"/>
      <c r="DG126" s="58"/>
      <c r="DH126" s="58"/>
      <c r="DI126" s="58"/>
      <c r="DJ126" s="58"/>
      <c r="DK126" s="58"/>
      <c r="DL126" s="58"/>
      <c r="DM126" s="58"/>
      <c r="DN126" s="58"/>
      <c r="DO126" s="58"/>
      <c r="DP126" s="58"/>
      <c r="DQ126" s="58"/>
      <c r="DR126" s="58"/>
      <c r="DS126" s="58"/>
      <c r="DT126" s="58"/>
      <c r="DU126" s="58"/>
      <c r="DV126" s="58"/>
      <c r="DW126" s="58"/>
      <c r="DX126" s="58"/>
      <c r="DY126" s="58"/>
      <c r="DZ126" s="58"/>
      <c r="EA126" s="58"/>
      <c r="EB126" s="58"/>
      <c r="EC126" s="70"/>
      <c r="ED126" s="71"/>
      <c r="EE126" s="71"/>
    </row>
    <row r="127" spans="12:145">
      <c r="BX127" s="58"/>
      <c r="BY127" s="58"/>
      <c r="BZ127" s="58"/>
      <c r="CA127" s="58"/>
      <c r="CB127" s="58"/>
      <c r="CC127" s="58"/>
      <c r="CD127" s="58"/>
      <c r="CE127" s="58"/>
      <c r="CF127" s="58"/>
      <c r="CG127" s="58"/>
      <c r="CH127" s="58"/>
      <c r="CI127" s="58"/>
      <c r="CJ127" s="58"/>
      <c r="CK127" s="58"/>
      <c r="CL127" s="58"/>
      <c r="CM127" s="58"/>
      <c r="CN127" s="58"/>
      <c r="CO127" s="58"/>
      <c r="CP127" s="58"/>
      <c r="CQ127" s="58"/>
      <c r="CR127" s="58"/>
      <c r="CS127" s="58"/>
      <c r="CT127" s="58"/>
      <c r="CU127" s="58"/>
      <c r="CV127" s="58"/>
      <c r="CW127" s="58"/>
      <c r="CX127" s="58"/>
      <c r="CY127" s="58"/>
      <c r="CZ127" s="58"/>
      <c r="DA127" s="58"/>
      <c r="DB127" s="58"/>
      <c r="DC127" s="58"/>
      <c r="DD127" s="58"/>
      <c r="DE127" s="58"/>
      <c r="DF127" s="58"/>
      <c r="DG127" s="58"/>
      <c r="DH127" s="58"/>
      <c r="DI127" s="58"/>
      <c r="DJ127" s="58"/>
      <c r="DK127" s="58"/>
      <c r="DL127" s="58"/>
      <c r="DM127" s="58"/>
      <c r="DN127" s="58"/>
      <c r="DO127" s="58"/>
      <c r="DP127" s="58"/>
      <c r="DQ127" s="58"/>
      <c r="DR127" s="58"/>
      <c r="DS127" s="58"/>
      <c r="DT127" s="58"/>
      <c r="DU127" s="58"/>
      <c r="DV127" s="58"/>
      <c r="DW127" s="58"/>
      <c r="DX127" s="58"/>
      <c r="DY127" s="58"/>
      <c r="DZ127" s="58"/>
      <c r="EA127" s="58"/>
      <c r="EB127" s="58"/>
      <c r="EC127" s="70"/>
      <c r="ED127" s="71"/>
      <c r="EE127" s="71"/>
    </row>
    <row r="128" spans="12:145">
      <c r="BX128" s="58"/>
      <c r="BY128" s="58"/>
      <c r="BZ128" s="58"/>
      <c r="CA128" s="58"/>
      <c r="CB128" s="58"/>
      <c r="CC128" s="58"/>
      <c r="CD128" s="58"/>
      <c r="CE128" s="58"/>
      <c r="CF128" s="58"/>
      <c r="CG128" s="58"/>
      <c r="CH128" s="58"/>
      <c r="CI128" s="58"/>
      <c r="CJ128" s="58"/>
      <c r="CK128" s="58"/>
      <c r="CL128" s="58"/>
      <c r="CM128" s="58"/>
      <c r="CN128" s="58"/>
      <c r="CO128" s="58"/>
      <c r="CP128" s="58"/>
      <c r="CQ128" s="58"/>
      <c r="CR128" s="58"/>
      <c r="CS128" s="58"/>
      <c r="CT128" s="58"/>
      <c r="CU128" s="58"/>
      <c r="CV128" s="58"/>
      <c r="CW128" s="58"/>
      <c r="CX128" s="58"/>
      <c r="CY128" s="58"/>
      <c r="CZ128" s="58"/>
      <c r="DA128" s="58"/>
      <c r="DB128" s="58"/>
      <c r="DC128" s="58"/>
      <c r="DD128" s="58"/>
      <c r="DE128" s="58"/>
      <c r="DF128" s="58"/>
      <c r="DG128" s="58"/>
      <c r="DH128" s="58"/>
      <c r="DI128" s="58"/>
      <c r="DJ128" s="58"/>
      <c r="DK128" s="58"/>
      <c r="DL128" s="58"/>
      <c r="DM128" s="58"/>
      <c r="DN128" s="58"/>
      <c r="DO128" s="58"/>
      <c r="DP128" s="58"/>
      <c r="DQ128" s="58"/>
      <c r="DR128" s="58"/>
      <c r="DS128" s="58"/>
      <c r="DT128" s="58"/>
      <c r="DU128" s="58"/>
      <c r="DV128" s="58"/>
      <c r="DW128" s="58"/>
      <c r="DX128" s="58"/>
      <c r="DY128" s="58"/>
      <c r="DZ128" s="58"/>
      <c r="EA128" s="58"/>
      <c r="EB128" s="58"/>
      <c r="EC128" s="70"/>
      <c r="ED128" s="71"/>
      <c r="EE128" s="71"/>
    </row>
  </sheetData>
  <mergeCells count="1415">
    <mergeCell ref="AV23:BQ23"/>
    <mergeCell ref="AK23:AK24"/>
    <mergeCell ref="H17:M17"/>
    <mergeCell ref="H18:M18"/>
    <mergeCell ref="B2:G2"/>
    <mergeCell ref="B3:G3"/>
    <mergeCell ref="B8:B9"/>
    <mergeCell ref="C8:F9"/>
    <mergeCell ref="C7:F7"/>
    <mergeCell ref="C10:F10"/>
    <mergeCell ref="C11:F11"/>
    <mergeCell ref="C12:F12"/>
    <mergeCell ref="C13:F15"/>
    <mergeCell ref="B13:B15"/>
    <mergeCell ref="B16:B17"/>
    <mergeCell ref="C16:F17"/>
    <mergeCell ref="C18:F18"/>
    <mergeCell ref="B20:M20"/>
    <mergeCell ref="H11:M11"/>
    <mergeCell ref="H12:M12"/>
    <mergeCell ref="H13:M13"/>
    <mergeCell ref="H14:M14"/>
    <mergeCell ref="H15:M15"/>
    <mergeCell ref="H16:M16"/>
    <mergeCell ref="H7:M7"/>
    <mergeCell ref="H8:M8"/>
    <mergeCell ref="H9:M9"/>
    <mergeCell ref="H10:M10"/>
    <mergeCell ref="AR23:AS23"/>
    <mergeCell ref="I23:I24"/>
    <mergeCell ref="J23:J24"/>
    <mergeCell ref="M23:N23"/>
    <mergeCell ref="DP88:DP89"/>
    <mergeCell ref="DQ88:DQ89"/>
    <mergeCell ref="DR88:DR89"/>
    <mergeCell ref="DS88:DS89"/>
    <mergeCell ref="DT88:DT89"/>
    <mergeCell ref="DU88:DU89"/>
    <mergeCell ref="DV88:DV89"/>
    <mergeCell ref="DW88:DW89"/>
    <mergeCell ref="DX88:DX89"/>
    <mergeCell ref="DY88:DY89"/>
    <mergeCell ref="DZ88:DZ89"/>
    <mergeCell ref="EA88:EA89"/>
    <mergeCell ref="EB88:EB89"/>
    <mergeCell ref="EC88:EC89"/>
    <mergeCell ref="AR91:AR92"/>
    <mergeCell ref="AS91:AS92"/>
    <mergeCell ref="AT91:AT92"/>
    <mergeCell ref="AU91:AU92"/>
    <mergeCell ref="AV91:AV92"/>
    <mergeCell ref="AW91:AW92"/>
    <mergeCell ref="AX91:AX92"/>
    <mergeCell ref="AY91:AY92"/>
    <mergeCell ref="AZ91:AZ92"/>
    <mergeCell ref="BA91:BA92"/>
    <mergeCell ref="BB91:BB92"/>
    <mergeCell ref="BC91:BC92"/>
    <mergeCell ref="BD91:BD92"/>
    <mergeCell ref="BE91:BE92"/>
    <mergeCell ref="BF91:BF92"/>
    <mergeCell ref="BG91:BG92"/>
    <mergeCell ref="BH91:BH92"/>
    <mergeCell ref="BI91:BI92"/>
    <mergeCell ref="CY88:CY89"/>
    <mergeCell ref="CZ88:CZ89"/>
    <mergeCell ref="DA88:DA89"/>
    <mergeCell ref="DB88:DB89"/>
    <mergeCell ref="DC88:DC89"/>
    <mergeCell ref="DD88:DD89"/>
    <mergeCell ref="DE88:DE89"/>
    <mergeCell ref="DF88:DF89"/>
    <mergeCell ref="DG88:DG89"/>
    <mergeCell ref="DH88:DH89"/>
    <mergeCell ref="DI88:DI89"/>
    <mergeCell ref="DJ88:DJ89"/>
    <mergeCell ref="DK88:DK89"/>
    <mergeCell ref="DL88:DL89"/>
    <mergeCell ref="DM88:DM89"/>
    <mergeCell ref="DN88:DN89"/>
    <mergeCell ref="DO88:DO89"/>
    <mergeCell ref="CH88:CH89"/>
    <mergeCell ref="CI88:CI89"/>
    <mergeCell ref="CJ88:CJ89"/>
    <mergeCell ref="CK88:CK89"/>
    <mergeCell ref="CL88:CL89"/>
    <mergeCell ref="CM88:CM89"/>
    <mergeCell ref="CN88:CN89"/>
    <mergeCell ref="CO88:CO89"/>
    <mergeCell ref="CP88:CP89"/>
    <mergeCell ref="CQ88:CQ89"/>
    <mergeCell ref="CR88:CR89"/>
    <mergeCell ref="CS88:CS89"/>
    <mergeCell ref="CT88:CT89"/>
    <mergeCell ref="CU88:CU89"/>
    <mergeCell ref="CV88:CV89"/>
    <mergeCell ref="CW88:CW89"/>
    <mergeCell ref="CX88:CX89"/>
    <mergeCell ref="AJ91:AJ94"/>
    <mergeCell ref="Y91:Y94"/>
    <mergeCell ref="Z91:Z94"/>
    <mergeCell ref="AA91:AA94"/>
    <mergeCell ref="BR58:BR59"/>
    <mergeCell ref="BS58:BS59"/>
    <mergeCell ref="AB91:AB94"/>
    <mergeCell ref="AC91:AC94"/>
    <mergeCell ref="AD91:AD94"/>
    <mergeCell ref="AB86:AB90"/>
    <mergeCell ref="AG91:AG94"/>
    <mergeCell ref="AE91:AE94"/>
    <mergeCell ref="AF91:AF94"/>
    <mergeCell ref="AC81:AC85"/>
    <mergeCell ref="AD81:AD85"/>
    <mergeCell ref="AE81:AE85"/>
    <mergeCell ref="AG86:AG90"/>
    <mergeCell ref="BJ91:BJ92"/>
    <mergeCell ref="BK91:BK92"/>
    <mergeCell ref="BL91:BL92"/>
    <mergeCell ref="BM91:BM92"/>
    <mergeCell ref="BN91:BN92"/>
    <mergeCell ref="BO91:BO92"/>
    <mergeCell ref="AE86:AE90"/>
    <mergeCell ref="AF86:AF90"/>
    <mergeCell ref="BP81:BP84"/>
    <mergeCell ref="BD77:BD80"/>
    <mergeCell ref="BE77:BE80"/>
    <mergeCell ref="AX65:AX66"/>
    <mergeCell ref="AY65:AY66"/>
    <mergeCell ref="AH86:AH90"/>
    <mergeCell ref="AD86:AD90"/>
    <mergeCell ref="CS55:CS57"/>
    <mergeCell ref="CT55:CT57"/>
    <mergeCell ref="CU55:CU57"/>
    <mergeCell ref="CV55:CV57"/>
    <mergeCell ref="CW55:CW57"/>
    <mergeCell ref="CA55:CA57"/>
    <mergeCell ref="AK88:AK89"/>
    <mergeCell ref="BR88:BR89"/>
    <mergeCell ref="BS88:BS89"/>
    <mergeCell ref="BP91:BP92"/>
    <mergeCell ref="BQ91:BQ92"/>
    <mergeCell ref="AK48:AK49"/>
    <mergeCell ref="BM81:BM84"/>
    <mergeCell ref="BN81:BN84"/>
    <mergeCell ref="AM65:AM66"/>
    <mergeCell ref="AN65:AN66"/>
    <mergeCell ref="AM81:AM84"/>
    <mergeCell ref="AN81:AN84"/>
    <mergeCell ref="AK91:AK92"/>
    <mergeCell ref="AO81:AO84"/>
    <mergeCell ref="AK81:AK85"/>
    <mergeCell ref="BW88:BW89"/>
    <mergeCell ref="BX88:BX89"/>
    <mergeCell ref="BY88:BY89"/>
    <mergeCell ref="BZ88:BZ89"/>
    <mergeCell ref="CA88:CA89"/>
    <mergeCell ref="CB88:CB89"/>
    <mergeCell ref="CC88:CC89"/>
    <mergeCell ref="CD88:CD89"/>
    <mergeCell ref="CE88:CE89"/>
    <mergeCell ref="CF88:CF89"/>
    <mergeCell ref="CG88:CG89"/>
    <mergeCell ref="CQ55:CQ57"/>
    <mergeCell ref="CR55:CR57"/>
    <mergeCell ref="DB55:DB57"/>
    <mergeCell ref="DC55:DC57"/>
    <mergeCell ref="DD55:DD57"/>
    <mergeCell ref="DE55:DE57"/>
    <mergeCell ref="BW55:BW57"/>
    <mergeCell ref="BX55:BX57"/>
    <mergeCell ref="BY55:BY57"/>
    <mergeCell ref="BZ55:BZ57"/>
    <mergeCell ref="DH55:DH57"/>
    <mergeCell ref="DI55:DI57"/>
    <mergeCell ref="EC55:EC57"/>
    <mergeCell ref="DT55:DT57"/>
    <mergeCell ref="DU55:DU57"/>
    <mergeCell ref="DV55:DV57"/>
    <mergeCell ref="DW55:DW57"/>
    <mergeCell ref="DX55:DX57"/>
    <mergeCell ref="DY55:DY57"/>
    <mergeCell ref="DZ55:DZ57"/>
    <mergeCell ref="EA55:EA57"/>
    <mergeCell ref="EB55:EB57"/>
    <mergeCell ref="DK55:DK57"/>
    <mergeCell ref="DL55:DL57"/>
    <mergeCell ref="DM55:DM57"/>
    <mergeCell ref="DN55:DN57"/>
    <mergeCell ref="DO55:DO57"/>
    <mergeCell ref="DP55:DP57"/>
    <mergeCell ref="DQ55:DQ57"/>
    <mergeCell ref="DR55:DR57"/>
    <mergeCell ref="DS55:DS57"/>
    <mergeCell ref="DJ55:DJ57"/>
    <mergeCell ref="CB55:CB57"/>
    <mergeCell ref="CC55:CC57"/>
    <mergeCell ref="CD55:CD57"/>
    <mergeCell ref="CE55:CE57"/>
    <mergeCell ref="CF55:CF57"/>
    <mergeCell ref="CG55:CG57"/>
    <mergeCell ref="CH55:CH57"/>
    <mergeCell ref="CI55:CI57"/>
    <mergeCell ref="CK58:CK59"/>
    <mergeCell ref="CL58:CL59"/>
    <mergeCell ref="CM58:CM59"/>
    <mergeCell ref="CN58:CN59"/>
    <mergeCell ref="CO58:CO59"/>
    <mergeCell ref="CP58:CP59"/>
    <mergeCell ref="CQ58:CQ59"/>
    <mergeCell ref="CR58:CR59"/>
    <mergeCell ref="DX58:DX59"/>
    <mergeCell ref="CS58:CS59"/>
    <mergeCell ref="DC58:DC59"/>
    <mergeCell ref="DD58:DD59"/>
    <mergeCell ref="DE58:DE59"/>
    <mergeCell ref="CX55:CX57"/>
    <mergeCell ref="CY55:CY57"/>
    <mergeCell ref="CZ55:CZ57"/>
    <mergeCell ref="DA55:DA57"/>
    <mergeCell ref="CJ55:CJ57"/>
    <mergeCell ref="CK55:CK57"/>
    <mergeCell ref="CL55:CL57"/>
    <mergeCell ref="CM55:CM57"/>
    <mergeCell ref="CN55:CN57"/>
    <mergeCell ref="CO55:CO57"/>
    <mergeCell ref="CP55:CP57"/>
    <mergeCell ref="DY58:DY59"/>
    <mergeCell ref="DZ58:DZ59"/>
    <mergeCell ref="EA58:EA59"/>
    <mergeCell ref="EB58:EB59"/>
    <mergeCell ref="DP53:DP54"/>
    <mergeCell ref="DQ53:DQ54"/>
    <mergeCell ref="DR53:DR54"/>
    <mergeCell ref="DS53:DS54"/>
    <mergeCell ref="DT53:DT54"/>
    <mergeCell ref="DU53:DU54"/>
    <mergeCell ref="DV53:DV54"/>
    <mergeCell ref="DW53:DW54"/>
    <mergeCell ref="DF55:DF57"/>
    <mergeCell ref="DG55:DG57"/>
    <mergeCell ref="CT58:CT59"/>
    <mergeCell ref="CU58:CU59"/>
    <mergeCell ref="CV58:CV59"/>
    <mergeCell ref="CW58:CW59"/>
    <mergeCell ref="CX58:CX59"/>
    <mergeCell ref="CY58:CY59"/>
    <mergeCell ref="CZ58:CZ59"/>
    <mergeCell ref="DA58:DA59"/>
    <mergeCell ref="DB58:DB59"/>
    <mergeCell ref="EC58:EC59"/>
    <mergeCell ref="DL58:DL59"/>
    <mergeCell ref="DM58:DM59"/>
    <mergeCell ref="DN58:DN59"/>
    <mergeCell ref="DO58:DO59"/>
    <mergeCell ref="DP58:DP59"/>
    <mergeCell ref="DQ58:DQ59"/>
    <mergeCell ref="DR58:DR59"/>
    <mergeCell ref="DS58:DS59"/>
    <mergeCell ref="DT58:DT59"/>
    <mergeCell ref="CY53:CY54"/>
    <mergeCell ref="CZ53:CZ54"/>
    <mergeCell ref="DA53:DA54"/>
    <mergeCell ref="DB53:DB54"/>
    <mergeCell ref="DC53:DC54"/>
    <mergeCell ref="DD53:DD54"/>
    <mergeCell ref="DE53:DE54"/>
    <mergeCell ref="DF53:DF54"/>
    <mergeCell ref="DY53:DY54"/>
    <mergeCell ref="DZ53:DZ54"/>
    <mergeCell ref="EA53:EA54"/>
    <mergeCell ref="EB53:EB54"/>
    <mergeCell ref="EC53:EC54"/>
    <mergeCell ref="DF58:DF59"/>
    <mergeCell ref="DG58:DG59"/>
    <mergeCell ref="DH58:DH59"/>
    <mergeCell ref="DI58:DI59"/>
    <mergeCell ref="DJ58:DJ59"/>
    <mergeCell ref="DK58:DK59"/>
    <mergeCell ref="DU58:DU59"/>
    <mergeCell ref="DV58:DV59"/>
    <mergeCell ref="DW58:DW59"/>
    <mergeCell ref="BT58:BT59"/>
    <mergeCell ref="BU58:BU59"/>
    <mergeCell ref="BV58:BV59"/>
    <mergeCell ref="BW58:BW59"/>
    <mergeCell ref="BX58:BX59"/>
    <mergeCell ref="BY58:BY59"/>
    <mergeCell ref="BZ58:BZ59"/>
    <mergeCell ref="CA58:CA59"/>
    <mergeCell ref="CB58:CB59"/>
    <mergeCell ref="CC58:CC59"/>
    <mergeCell ref="CD58:CD59"/>
    <mergeCell ref="CE58:CE59"/>
    <mergeCell ref="CF58:CF59"/>
    <mergeCell ref="CG58:CG59"/>
    <mergeCell ref="CH58:CH59"/>
    <mergeCell ref="CI58:CI59"/>
    <mergeCell ref="CJ58:CJ59"/>
    <mergeCell ref="EC48:EC49"/>
    <mergeCell ref="BR53:BR54"/>
    <mergeCell ref="BS53:BS54"/>
    <mergeCell ref="BT53:BT54"/>
    <mergeCell ref="BU53:BU54"/>
    <mergeCell ref="BV53:BV54"/>
    <mergeCell ref="BW53:BW54"/>
    <mergeCell ref="BX53:BX54"/>
    <mergeCell ref="BY53:BY54"/>
    <mergeCell ref="BZ53:BZ54"/>
    <mergeCell ref="CA53:CA54"/>
    <mergeCell ref="CB53:CB54"/>
    <mergeCell ref="CC53:CC54"/>
    <mergeCell ref="CD53:CD54"/>
    <mergeCell ref="CE53:CE54"/>
    <mergeCell ref="CF53:CF54"/>
    <mergeCell ref="CG53:CG54"/>
    <mergeCell ref="CH53:CH54"/>
    <mergeCell ref="CI53:CI54"/>
    <mergeCell ref="CJ53:CJ54"/>
    <mergeCell ref="CK53:CK54"/>
    <mergeCell ref="CL53:CL54"/>
    <mergeCell ref="CM53:CM54"/>
    <mergeCell ref="DX53:DX54"/>
    <mergeCell ref="DG53:DG54"/>
    <mergeCell ref="DH53:DH54"/>
    <mergeCell ref="DI53:DI54"/>
    <mergeCell ref="DJ53:DJ54"/>
    <mergeCell ref="DK53:DK54"/>
    <mergeCell ref="DL53:DL54"/>
    <mergeCell ref="DM53:DM54"/>
    <mergeCell ref="DN53:DN54"/>
    <mergeCell ref="DV48:DV49"/>
    <mergeCell ref="DW48:DW49"/>
    <mergeCell ref="DX48:DX49"/>
    <mergeCell ref="DY48:DY49"/>
    <mergeCell ref="DZ48:DZ49"/>
    <mergeCell ref="EA48:EA49"/>
    <mergeCell ref="EB48:EB49"/>
    <mergeCell ref="DK48:DK49"/>
    <mergeCell ref="DL48:DL49"/>
    <mergeCell ref="DM48:DM49"/>
    <mergeCell ref="DN48:DN49"/>
    <mergeCell ref="DO48:DO49"/>
    <mergeCell ref="DP48:DP49"/>
    <mergeCell ref="DQ48:DQ49"/>
    <mergeCell ref="DR48:DR49"/>
    <mergeCell ref="DS48:DS49"/>
    <mergeCell ref="DB48:DB49"/>
    <mergeCell ref="DC48:DC49"/>
    <mergeCell ref="DD48:DD49"/>
    <mergeCell ref="DE48:DE49"/>
    <mergeCell ref="DF48:DF49"/>
    <mergeCell ref="DG48:DG49"/>
    <mergeCell ref="DH48:DH49"/>
    <mergeCell ref="DI48:DI49"/>
    <mergeCell ref="DJ48:DJ49"/>
    <mergeCell ref="CN53:CN54"/>
    <mergeCell ref="DT48:DT49"/>
    <mergeCell ref="DU48:DU49"/>
    <mergeCell ref="CS48:CS49"/>
    <mergeCell ref="CT48:CT49"/>
    <mergeCell ref="CU48:CU49"/>
    <mergeCell ref="CV48:CV49"/>
    <mergeCell ref="CO53:CO54"/>
    <mergeCell ref="CP53:CP54"/>
    <mergeCell ref="CQ53:CQ54"/>
    <mergeCell ref="CR53:CR54"/>
    <mergeCell ref="CS53:CS54"/>
    <mergeCell ref="CT53:CT54"/>
    <mergeCell ref="CU53:CU54"/>
    <mergeCell ref="CV53:CV54"/>
    <mergeCell ref="CW53:CW54"/>
    <mergeCell ref="DO53:DO54"/>
    <mergeCell ref="CX53:CX54"/>
    <mergeCell ref="DU45:DU46"/>
    <mergeCell ref="DV45:DV46"/>
    <mergeCell ref="DW45:DW46"/>
    <mergeCell ref="DX45:DX46"/>
    <mergeCell ref="DY45:DY46"/>
    <mergeCell ref="DZ45:DZ46"/>
    <mergeCell ref="EA45:EA46"/>
    <mergeCell ref="EB45:EB46"/>
    <mergeCell ref="CT45:CT46"/>
    <mergeCell ref="CU45:CU46"/>
    <mergeCell ref="CV45:CV46"/>
    <mergeCell ref="CW45:CW46"/>
    <mergeCell ref="CX45:CX46"/>
    <mergeCell ref="CY45:CY46"/>
    <mergeCell ref="CZ45:CZ46"/>
    <mergeCell ref="DA45:DA46"/>
    <mergeCell ref="DB45:DB46"/>
    <mergeCell ref="DQ45:DQ46"/>
    <mergeCell ref="DR45:DR46"/>
    <mergeCell ref="DS45:DS46"/>
    <mergeCell ref="DT45:DT46"/>
    <mergeCell ref="DC45:DC46"/>
    <mergeCell ref="DD45:DD46"/>
    <mergeCell ref="DE45:DE46"/>
    <mergeCell ref="DF45:DF46"/>
    <mergeCell ref="DG45:DG46"/>
    <mergeCell ref="DH45:DH46"/>
    <mergeCell ref="DI45:DI46"/>
    <mergeCell ref="DJ45:DJ46"/>
    <mergeCell ref="DK45:DK46"/>
    <mergeCell ref="BX48:BX49"/>
    <mergeCell ref="BY48:BY49"/>
    <mergeCell ref="BZ48:BZ49"/>
    <mergeCell ref="CK45:CK46"/>
    <mergeCell ref="CL45:CL46"/>
    <mergeCell ref="CM45:CM46"/>
    <mergeCell ref="CN45:CN46"/>
    <mergeCell ref="CO45:CO46"/>
    <mergeCell ref="CP45:CP46"/>
    <mergeCell ref="CW48:CW49"/>
    <mergeCell ref="CX48:CX49"/>
    <mergeCell ref="CY48:CY49"/>
    <mergeCell ref="CZ48:CZ49"/>
    <mergeCell ref="DA48:DA49"/>
    <mergeCell ref="CJ48:CJ49"/>
    <mergeCell ref="CK48:CK49"/>
    <mergeCell ref="CL48:CL49"/>
    <mergeCell ref="CM48:CM49"/>
    <mergeCell ref="CN48:CN49"/>
    <mergeCell ref="CO48:CO49"/>
    <mergeCell ref="CP48:CP49"/>
    <mergeCell ref="CQ48:CQ49"/>
    <mergeCell ref="CR48:CR49"/>
    <mergeCell ref="CA48:CA49"/>
    <mergeCell ref="CB48:CB49"/>
    <mergeCell ref="CC48:CC49"/>
    <mergeCell ref="CD48:CD49"/>
    <mergeCell ref="CE48:CE49"/>
    <mergeCell ref="CF48:CF49"/>
    <mergeCell ref="CG48:CG49"/>
    <mergeCell ref="CH48:CH49"/>
    <mergeCell ref="CI48:CI49"/>
    <mergeCell ref="EB43:EB44"/>
    <mergeCell ref="EC43:EC44"/>
    <mergeCell ref="BR45:BR46"/>
    <mergeCell ref="BS45:BS46"/>
    <mergeCell ref="BT45:BT46"/>
    <mergeCell ref="BU45:BU46"/>
    <mergeCell ref="BV45:BV46"/>
    <mergeCell ref="BW45:BW46"/>
    <mergeCell ref="BX45:BX46"/>
    <mergeCell ref="BY45:BY46"/>
    <mergeCell ref="BZ45:BZ46"/>
    <mergeCell ref="CA45:CA46"/>
    <mergeCell ref="CB45:CB46"/>
    <mergeCell ref="CC45:CC46"/>
    <mergeCell ref="CD45:CD46"/>
    <mergeCell ref="CE45:CE46"/>
    <mergeCell ref="CF45:CF46"/>
    <mergeCell ref="CG45:CG46"/>
    <mergeCell ref="CH45:CH46"/>
    <mergeCell ref="CI45:CI46"/>
    <mergeCell ref="CJ45:CJ46"/>
    <mergeCell ref="DP43:DP44"/>
    <mergeCell ref="DQ43:DQ44"/>
    <mergeCell ref="DR43:DR44"/>
    <mergeCell ref="DS43:DS44"/>
    <mergeCell ref="DT43:DT44"/>
    <mergeCell ref="EC45:EC46"/>
    <mergeCell ref="DL45:DL46"/>
    <mergeCell ref="DM45:DM46"/>
    <mergeCell ref="DN45:DN46"/>
    <mergeCell ref="DO45:DO46"/>
    <mergeCell ref="DP45:DP46"/>
    <mergeCell ref="EC38:EC39"/>
    <mergeCell ref="BR43:BR44"/>
    <mergeCell ref="BS43:BS44"/>
    <mergeCell ref="BT43:BT44"/>
    <mergeCell ref="BU43:BU44"/>
    <mergeCell ref="BV43:BV44"/>
    <mergeCell ref="BW43:BW44"/>
    <mergeCell ref="BX43:BX44"/>
    <mergeCell ref="BY43:BY44"/>
    <mergeCell ref="BZ43:BZ44"/>
    <mergeCell ref="CA43:CA44"/>
    <mergeCell ref="CB43:CB44"/>
    <mergeCell ref="CC43:CC44"/>
    <mergeCell ref="CD43:CD44"/>
    <mergeCell ref="CE43:CE44"/>
    <mergeCell ref="CF43:CF44"/>
    <mergeCell ref="CG43:CG44"/>
    <mergeCell ref="CH43:CH44"/>
    <mergeCell ref="CI43:CI44"/>
    <mergeCell ref="CJ43:CJ44"/>
    <mergeCell ref="CK43:CK44"/>
    <mergeCell ref="CL43:CL44"/>
    <mergeCell ref="CM43:CM44"/>
    <mergeCell ref="DU43:DU44"/>
    <mergeCell ref="DV43:DV44"/>
    <mergeCell ref="DW43:DW44"/>
    <mergeCell ref="DX43:DX44"/>
    <mergeCell ref="DG43:DG44"/>
    <mergeCell ref="DH43:DH44"/>
    <mergeCell ref="DI43:DI44"/>
    <mergeCell ref="DJ43:DJ44"/>
    <mergeCell ref="DK43:DK44"/>
    <mergeCell ref="DB38:DB39"/>
    <mergeCell ref="DC38:DC39"/>
    <mergeCell ref="DD38:DD39"/>
    <mergeCell ref="DE38:DE39"/>
    <mergeCell ref="DF38:DF39"/>
    <mergeCell ref="DG38:DG39"/>
    <mergeCell ref="DH38:DH39"/>
    <mergeCell ref="DI38:DI39"/>
    <mergeCell ref="DJ38:DJ39"/>
    <mergeCell ref="CS38:CS39"/>
    <mergeCell ref="CT38:CT39"/>
    <mergeCell ref="CU38:CU39"/>
    <mergeCell ref="CV38:CV39"/>
    <mergeCell ref="CO43:CO44"/>
    <mergeCell ref="CP43:CP44"/>
    <mergeCell ref="CQ43:CQ44"/>
    <mergeCell ref="CR43:CR44"/>
    <mergeCell ref="CS43:CS44"/>
    <mergeCell ref="CT43:CT44"/>
    <mergeCell ref="CU43:CU44"/>
    <mergeCell ref="CV43:CV44"/>
    <mergeCell ref="CW43:CW44"/>
    <mergeCell ref="CX43:CX44"/>
    <mergeCell ref="CY43:CY44"/>
    <mergeCell ref="CZ43:CZ44"/>
    <mergeCell ref="DA43:DA44"/>
    <mergeCell ref="DB43:DB44"/>
    <mergeCell ref="DC43:DC44"/>
    <mergeCell ref="DD43:DD44"/>
    <mergeCell ref="DE43:DE44"/>
    <mergeCell ref="DF43:DF44"/>
    <mergeCell ref="DT38:DT39"/>
    <mergeCell ref="DU38:DU39"/>
    <mergeCell ref="DV38:DV39"/>
    <mergeCell ref="DW38:DW39"/>
    <mergeCell ref="DX38:DX39"/>
    <mergeCell ref="DY38:DY39"/>
    <mergeCell ref="DZ38:DZ39"/>
    <mergeCell ref="EA38:EA39"/>
    <mergeCell ref="EB38:EB39"/>
    <mergeCell ref="DK38:DK39"/>
    <mergeCell ref="DL38:DL39"/>
    <mergeCell ref="DM38:DM39"/>
    <mergeCell ref="DN38:DN39"/>
    <mergeCell ref="DO38:DO39"/>
    <mergeCell ref="DP38:DP39"/>
    <mergeCell ref="DQ38:DQ39"/>
    <mergeCell ref="DR38:DR39"/>
    <mergeCell ref="DS38:DS39"/>
    <mergeCell ref="CK38:CK39"/>
    <mergeCell ref="CL38:CL39"/>
    <mergeCell ref="CM38:CM39"/>
    <mergeCell ref="CN38:CN39"/>
    <mergeCell ref="CO38:CO39"/>
    <mergeCell ref="CP38:CP39"/>
    <mergeCell ref="CQ38:CQ39"/>
    <mergeCell ref="CR38:CR39"/>
    <mergeCell ref="CA38:CA39"/>
    <mergeCell ref="CB38:CB39"/>
    <mergeCell ref="CC38:CC39"/>
    <mergeCell ref="CD38:CD39"/>
    <mergeCell ref="CE38:CE39"/>
    <mergeCell ref="CF38:CF39"/>
    <mergeCell ref="CG38:CG39"/>
    <mergeCell ref="CH38:CH39"/>
    <mergeCell ref="CI38:CI39"/>
    <mergeCell ref="BX38:BX39"/>
    <mergeCell ref="BY38:BY39"/>
    <mergeCell ref="BZ38:BZ39"/>
    <mergeCell ref="EC35:EC37"/>
    <mergeCell ref="BR35:BR37"/>
    <mergeCell ref="BS35:BS37"/>
    <mergeCell ref="BT35:BT37"/>
    <mergeCell ref="BU35:BU37"/>
    <mergeCell ref="BV35:BV37"/>
    <mergeCell ref="BW35:BW37"/>
    <mergeCell ref="BX35:BX37"/>
    <mergeCell ref="BY35:BY37"/>
    <mergeCell ref="BZ35:BZ37"/>
    <mergeCell ref="CA35:CA37"/>
    <mergeCell ref="CB35:CB37"/>
    <mergeCell ref="CC35:CC37"/>
    <mergeCell ref="CD35:CD37"/>
    <mergeCell ref="CE35:CE37"/>
    <mergeCell ref="CF35:CF37"/>
    <mergeCell ref="CG35:CG37"/>
    <mergeCell ref="CH35:CH37"/>
    <mergeCell ref="CI35:CI37"/>
    <mergeCell ref="CJ35:CJ37"/>
    <mergeCell ref="CK35:CK37"/>
    <mergeCell ref="CL35:CL37"/>
    <mergeCell ref="DT35:DT37"/>
    <mergeCell ref="CW38:CW39"/>
    <mergeCell ref="CX38:CX39"/>
    <mergeCell ref="CY38:CY39"/>
    <mergeCell ref="CZ38:CZ39"/>
    <mergeCell ref="DA38:DA39"/>
    <mergeCell ref="CJ38:CJ39"/>
    <mergeCell ref="EB35:EB37"/>
    <mergeCell ref="DK35:DK37"/>
    <mergeCell ref="DL35:DL37"/>
    <mergeCell ref="DM35:DM37"/>
    <mergeCell ref="DN35:DN37"/>
    <mergeCell ref="DO35:DO37"/>
    <mergeCell ref="DP35:DP37"/>
    <mergeCell ref="DQ35:DQ37"/>
    <mergeCell ref="DR35:DR37"/>
    <mergeCell ref="DS35:DS37"/>
    <mergeCell ref="DB35:DB37"/>
    <mergeCell ref="DC35:DC37"/>
    <mergeCell ref="DD35:DD37"/>
    <mergeCell ref="DE35:DE37"/>
    <mergeCell ref="DF35:DF37"/>
    <mergeCell ref="DG35:DG37"/>
    <mergeCell ref="DH35:DH37"/>
    <mergeCell ref="DI35:DI37"/>
    <mergeCell ref="DJ35:DJ37"/>
    <mergeCell ref="CX35:CX37"/>
    <mergeCell ref="CY35:CY37"/>
    <mergeCell ref="CZ35:CZ37"/>
    <mergeCell ref="DA35:DA37"/>
    <mergeCell ref="CM35:CM37"/>
    <mergeCell ref="CN35:CN37"/>
    <mergeCell ref="CO35:CO37"/>
    <mergeCell ref="CP35:CP37"/>
    <mergeCell ref="CQ35:CQ37"/>
    <mergeCell ref="CR35:CR37"/>
    <mergeCell ref="DU33:DU34"/>
    <mergeCell ref="DV33:DV34"/>
    <mergeCell ref="DW33:DW34"/>
    <mergeCell ref="DX33:DX34"/>
    <mergeCell ref="DY33:DY34"/>
    <mergeCell ref="DZ33:DZ34"/>
    <mergeCell ref="EA33:EA34"/>
    <mergeCell ref="CS33:CS34"/>
    <mergeCell ref="DU35:DU37"/>
    <mergeCell ref="DV35:DV37"/>
    <mergeCell ref="DW35:DW37"/>
    <mergeCell ref="DX35:DX37"/>
    <mergeCell ref="DY35:DY37"/>
    <mergeCell ref="DZ35:DZ37"/>
    <mergeCell ref="EA35:EA37"/>
    <mergeCell ref="CS35:CS37"/>
    <mergeCell ref="CT35:CT37"/>
    <mergeCell ref="CU35:CU37"/>
    <mergeCell ref="CV35:CV37"/>
    <mergeCell ref="CW35:CW37"/>
    <mergeCell ref="CT33:CT34"/>
    <mergeCell ref="CU33:CU34"/>
    <mergeCell ref="EB33:EB34"/>
    <mergeCell ref="EC33:EC34"/>
    <mergeCell ref="DL33:DL34"/>
    <mergeCell ref="DM33:DM34"/>
    <mergeCell ref="DN33:DN34"/>
    <mergeCell ref="DO33:DO34"/>
    <mergeCell ref="DP33:DP34"/>
    <mergeCell ref="DQ33:DQ34"/>
    <mergeCell ref="DR33:DR34"/>
    <mergeCell ref="DS33:DS34"/>
    <mergeCell ref="DT33:DT34"/>
    <mergeCell ref="DC33:DC34"/>
    <mergeCell ref="DD33:DD34"/>
    <mergeCell ref="DE33:DE34"/>
    <mergeCell ref="DF33:DF34"/>
    <mergeCell ref="DG33:DG34"/>
    <mergeCell ref="DH33:DH34"/>
    <mergeCell ref="DI33:DI34"/>
    <mergeCell ref="DJ33:DJ34"/>
    <mergeCell ref="DK33:DK34"/>
    <mergeCell ref="CP33:CP34"/>
    <mergeCell ref="CQ33:CQ34"/>
    <mergeCell ref="CR33:CR34"/>
    <mergeCell ref="CT29:CT30"/>
    <mergeCell ref="CU29:CU30"/>
    <mergeCell ref="CV29:CV30"/>
    <mergeCell ref="CW29:CW30"/>
    <mergeCell ref="CX29:CX30"/>
    <mergeCell ref="CY29:CY30"/>
    <mergeCell ref="CZ29:CZ30"/>
    <mergeCell ref="DA29:DA30"/>
    <mergeCell ref="DB29:DB30"/>
    <mergeCell ref="CK29:CK30"/>
    <mergeCell ref="CL29:CL30"/>
    <mergeCell ref="CM29:CM30"/>
    <mergeCell ref="CN29:CN30"/>
    <mergeCell ref="CO29:CO30"/>
    <mergeCell ref="CP29:CP30"/>
    <mergeCell ref="CI33:CI34"/>
    <mergeCell ref="CJ33:CJ34"/>
    <mergeCell ref="DT27:DT28"/>
    <mergeCell ref="EC29:EC30"/>
    <mergeCell ref="DL29:DL30"/>
    <mergeCell ref="DM29:DM30"/>
    <mergeCell ref="DN29:DN30"/>
    <mergeCell ref="DO29:DO30"/>
    <mergeCell ref="DP29:DP30"/>
    <mergeCell ref="DQ29:DQ30"/>
    <mergeCell ref="DR29:DR30"/>
    <mergeCell ref="DS29:DS30"/>
    <mergeCell ref="DT29:DT30"/>
    <mergeCell ref="DC29:DC30"/>
    <mergeCell ref="DD29:DD30"/>
    <mergeCell ref="DE29:DE30"/>
    <mergeCell ref="DF29:DF30"/>
    <mergeCell ref="DG29:DG30"/>
    <mergeCell ref="DH29:DH30"/>
    <mergeCell ref="DI29:DI30"/>
    <mergeCell ref="CV33:CV34"/>
    <mergeCell ref="CW33:CW34"/>
    <mergeCell ref="CX33:CX34"/>
    <mergeCell ref="CY33:CY34"/>
    <mergeCell ref="CZ33:CZ34"/>
    <mergeCell ref="DA33:DA34"/>
    <mergeCell ref="DB33:DB34"/>
    <mergeCell ref="CK33:CK34"/>
    <mergeCell ref="CL33:CL34"/>
    <mergeCell ref="CM33:CM34"/>
    <mergeCell ref="CN33:CN34"/>
    <mergeCell ref="CO33:CO34"/>
    <mergeCell ref="DW29:DW30"/>
    <mergeCell ref="DX29:DX30"/>
    <mergeCell ref="DY29:DY30"/>
    <mergeCell ref="DZ29:DZ30"/>
    <mergeCell ref="EA29:EA30"/>
    <mergeCell ref="EB29:EB30"/>
    <mergeCell ref="CN27:CN28"/>
    <mergeCell ref="CQ29:CQ30"/>
    <mergeCell ref="CR29:CR30"/>
    <mergeCell ref="CS29:CS30"/>
    <mergeCell ref="DY27:DY28"/>
    <mergeCell ref="DZ27:DZ28"/>
    <mergeCell ref="EA27:EA28"/>
    <mergeCell ref="EB27:EB28"/>
    <mergeCell ref="DC27:DC28"/>
    <mergeCell ref="DD27:DD28"/>
    <mergeCell ref="DE27:DE28"/>
    <mergeCell ref="DF27:DF28"/>
    <mergeCell ref="DI27:DI28"/>
    <mergeCell ref="DJ27:DJ28"/>
    <mergeCell ref="DK27:DK28"/>
    <mergeCell ref="DA27:DA28"/>
    <mergeCell ref="DB27:DB28"/>
    <mergeCell ref="CQ27:CQ28"/>
    <mergeCell ref="CR27:CR28"/>
    <mergeCell ref="EC27:EC28"/>
    <mergeCell ref="BR29:BR30"/>
    <mergeCell ref="BS29:BS30"/>
    <mergeCell ref="BT29:BT30"/>
    <mergeCell ref="BU29:BU30"/>
    <mergeCell ref="BV29:BV30"/>
    <mergeCell ref="BW29:BW30"/>
    <mergeCell ref="BX29:BX30"/>
    <mergeCell ref="BY29:BY30"/>
    <mergeCell ref="BZ29:BZ30"/>
    <mergeCell ref="CA29:CA30"/>
    <mergeCell ref="CB29:CB30"/>
    <mergeCell ref="CC29:CC30"/>
    <mergeCell ref="CD29:CD30"/>
    <mergeCell ref="CE29:CE30"/>
    <mergeCell ref="CF29:CF30"/>
    <mergeCell ref="CG29:CG30"/>
    <mergeCell ref="CH29:CH30"/>
    <mergeCell ref="CI29:CI30"/>
    <mergeCell ref="CJ29:CJ30"/>
    <mergeCell ref="DP27:DP28"/>
    <mergeCell ref="DQ27:DQ28"/>
    <mergeCell ref="DR27:DR28"/>
    <mergeCell ref="DS27:DS28"/>
    <mergeCell ref="DN27:DN28"/>
    <mergeCell ref="DO27:DO28"/>
    <mergeCell ref="CX27:CX28"/>
    <mergeCell ref="CY27:CY28"/>
    <mergeCell ref="CZ27:CZ28"/>
    <mergeCell ref="DJ29:DJ30"/>
    <mergeCell ref="DK29:DK30"/>
    <mergeCell ref="DU29:DU30"/>
    <mergeCell ref="EC25:EC26"/>
    <mergeCell ref="BR27:BR28"/>
    <mergeCell ref="BS27:BS28"/>
    <mergeCell ref="BT27:BT28"/>
    <mergeCell ref="BU27:BU28"/>
    <mergeCell ref="BV27:BV28"/>
    <mergeCell ref="BW27:BW28"/>
    <mergeCell ref="BX27:BX28"/>
    <mergeCell ref="BY27:BY28"/>
    <mergeCell ref="BZ27:BZ28"/>
    <mergeCell ref="CA27:CA28"/>
    <mergeCell ref="CB27:CB28"/>
    <mergeCell ref="CC27:CC28"/>
    <mergeCell ref="CD27:CD28"/>
    <mergeCell ref="CE27:CE28"/>
    <mergeCell ref="CF27:CF28"/>
    <mergeCell ref="CG27:CG28"/>
    <mergeCell ref="CH27:CH28"/>
    <mergeCell ref="CI27:CI28"/>
    <mergeCell ref="CJ27:CJ28"/>
    <mergeCell ref="CK27:CK28"/>
    <mergeCell ref="CL27:CL28"/>
    <mergeCell ref="CM27:CM28"/>
    <mergeCell ref="DU27:DU28"/>
    <mergeCell ref="DV27:DV28"/>
    <mergeCell ref="DW27:DW28"/>
    <mergeCell ref="DX27:DX28"/>
    <mergeCell ref="DI25:DI26"/>
    <mergeCell ref="BR25:BR26"/>
    <mergeCell ref="BS25:BS26"/>
    <mergeCell ref="BT25:BT26"/>
    <mergeCell ref="BU25:BU26"/>
    <mergeCell ref="EN91:EN92"/>
    <mergeCell ref="EO91:EO92"/>
    <mergeCell ref="ED91:ED92"/>
    <mergeCell ref="EE91:EE92"/>
    <mergeCell ref="EF91:EF92"/>
    <mergeCell ref="EG91:EG92"/>
    <mergeCell ref="EH91:EH92"/>
    <mergeCell ref="EI91:EI92"/>
    <mergeCell ref="EJ91:EJ92"/>
    <mergeCell ref="EN81:EN84"/>
    <mergeCell ref="ED77:ED80"/>
    <mergeCell ref="EE77:EE80"/>
    <mergeCell ref="EF77:EF80"/>
    <mergeCell ref="EG77:EG80"/>
    <mergeCell ref="EH77:EH80"/>
    <mergeCell ref="EI77:EI80"/>
    <mergeCell ref="EJ77:EJ80"/>
    <mergeCell ref="EK77:EK80"/>
    <mergeCell ref="EG81:EG84"/>
    <mergeCell ref="EH81:EH84"/>
    <mergeCell ref="EI81:EI84"/>
    <mergeCell ref="EJ81:EJ84"/>
    <mergeCell ref="EL81:EL84"/>
    <mergeCell ref="EM81:EM84"/>
    <mergeCell ref="ED81:ED84"/>
    <mergeCell ref="EO77:EO80"/>
    <mergeCell ref="EK81:EK84"/>
    <mergeCell ref="EL77:EL80"/>
    <mergeCell ref="EM77:EM80"/>
    <mergeCell ref="EN77:EN80"/>
    <mergeCell ref="EK91:EK92"/>
    <mergeCell ref="EL91:EL92"/>
    <mergeCell ref="EM91:EM92"/>
    <mergeCell ref="CW25:CW26"/>
    <mergeCell ref="CX25:CX26"/>
    <mergeCell ref="CY25:CY26"/>
    <mergeCell ref="CZ25:CZ26"/>
    <mergeCell ref="DA25:DA26"/>
    <mergeCell ref="CJ25:CJ26"/>
    <mergeCell ref="CK25:CK26"/>
    <mergeCell ref="CL25:CL26"/>
    <mergeCell ref="CM25:CM26"/>
    <mergeCell ref="CN25:CN26"/>
    <mergeCell ref="CO25:CO26"/>
    <mergeCell ref="CP25:CP26"/>
    <mergeCell ref="CQ25:CQ26"/>
    <mergeCell ref="CR25:CR26"/>
    <mergeCell ref="DY25:DY26"/>
    <mergeCell ref="DZ25:DZ26"/>
    <mergeCell ref="EA25:EA26"/>
    <mergeCell ref="EB25:EB26"/>
    <mergeCell ref="DK25:DK26"/>
    <mergeCell ref="DL25:DL26"/>
    <mergeCell ref="DM25:DM26"/>
    <mergeCell ref="DN25:DN26"/>
    <mergeCell ref="DO25:DO26"/>
    <mergeCell ref="DP25:DP26"/>
    <mergeCell ref="DQ25:DQ26"/>
    <mergeCell ref="DR25:DR26"/>
    <mergeCell ref="DS25:DS26"/>
    <mergeCell ref="DB25:DB26"/>
    <mergeCell ref="DC25:DC26"/>
    <mergeCell ref="EJ41:EJ46"/>
    <mergeCell ref="EK41:EK46"/>
    <mergeCell ref="BT88:BT89"/>
    <mergeCell ref="BU88:BU89"/>
    <mergeCell ref="BV88:BV89"/>
    <mergeCell ref="EE81:EE84"/>
    <mergeCell ref="EF81:EF84"/>
    <mergeCell ref="AS81:AS84"/>
    <mergeCell ref="AT81:AT84"/>
    <mergeCell ref="AU81:AU84"/>
    <mergeCell ref="BB81:BB84"/>
    <mergeCell ref="AV81:AV84"/>
    <mergeCell ref="BE81:BE84"/>
    <mergeCell ref="BF81:BF84"/>
    <mergeCell ref="BG81:BG84"/>
    <mergeCell ref="BH81:BH84"/>
    <mergeCell ref="AJ95:AJ97"/>
    <mergeCell ref="AP65:AP66"/>
    <mergeCell ref="AQ65:AQ66"/>
    <mergeCell ref="AP77:AP80"/>
    <mergeCell ref="AQ77:AQ80"/>
    <mergeCell ref="AP81:AP84"/>
    <mergeCell ref="AQ81:AQ84"/>
    <mergeCell ref="AP91:AP92"/>
    <mergeCell ref="AQ91:AQ92"/>
    <mergeCell ref="AL65:AL66"/>
    <mergeCell ref="AL91:AL92"/>
    <mergeCell ref="AJ81:AJ85"/>
    <mergeCell ref="AJ86:AJ90"/>
    <mergeCell ref="AJ67:AJ80"/>
    <mergeCell ref="AJ64:AJ66"/>
    <mergeCell ref="AM91:AM92"/>
    <mergeCell ref="AN91:AN92"/>
    <mergeCell ref="AO91:AO92"/>
    <mergeCell ref="I95:I97"/>
    <mergeCell ref="J95:J97"/>
    <mergeCell ref="K95:K97"/>
    <mergeCell ref="L95:L97"/>
    <mergeCell ref="M95:M97"/>
    <mergeCell ref="N95:N97"/>
    <mergeCell ref="P95:P97"/>
    <mergeCell ref="Q95:Q97"/>
    <mergeCell ref="O95:O97"/>
    <mergeCell ref="R95:R97"/>
    <mergeCell ref="S95:S97"/>
    <mergeCell ref="T95:T97"/>
    <mergeCell ref="U95:U97"/>
    <mergeCell ref="V95:V97"/>
    <mergeCell ref="W95:W97"/>
    <mergeCell ref="X95:X97"/>
    <mergeCell ref="I81:I85"/>
    <mergeCell ref="J81:J85"/>
    <mergeCell ref="K81:K85"/>
    <mergeCell ref="L81:L85"/>
    <mergeCell ref="M81:M85"/>
    <mergeCell ref="N81:N85"/>
    <mergeCell ref="P81:P85"/>
    <mergeCell ref="Q81:Q85"/>
    <mergeCell ref="O81:O85"/>
    <mergeCell ref="R81:R85"/>
    <mergeCell ref="S81:S85"/>
    <mergeCell ref="X91:X94"/>
    <mergeCell ref="W91:W94"/>
    <mergeCell ref="X81:X85"/>
    <mergeCell ref="T81:T85"/>
    <mergeCell ref="I91:I94"/>
    <mergeCell ref="AD95:AD97"/>
    <mergeCell ref="AE95:AE97"/>
    <mergeCell ref="AF95:AF97"/>
    <mergeCell ref="AG95:AG97"/>
    <mergeCell ref="AI86:AI90"/>
    <mergeCell ref="V53:V63"/>
    <mergeCell ref="R53:R63"/>
    <mergeCell ref="R64:R66"/>
    <mergeCell ref="AA95:AA97"/>
    <mergeCell ref="AB95:AB97"/>
    <mergeCell ref="AG67:AG80"/>
    <mergeCell ref="AG81:AG85"/>
    <mergeCell ref="Z81:Z85"/>
    <mergeCell ref="AH91:AH94"/>
    <mergeCell ref="AI91:AI94"/>
    <mergeCell ref="AF81:AF85"/>
    <mergeCell ref="AB81:AB85"/>
    <mergeCell ref="AA81:AA85"/>
    <mergeCell ref="AA67:AA80"/>
    <mergeCell ref="AB67:AB80"/>
    <mergeCell ref="AC67:AC80"/>
    <mergeCell ref="AD67:AD80"/>
    <mergeCell ref="AE67:AE80"/>
    <mergeCell ref="AF67:AF80"/>
    <mergeCell ref="AD64:AD66"/>
    <mergeCell ref="AE64:AE66"/>
    <mergeCell ref="AF64:AF66"/>
    <mergeCell ref="AG64:AG66"/>
    <mergeCell ref="Z64:Z66"/>
    <mergeCell ref="AH64:AH66"/>
    <mergeCell ref="AC86:AC90"/>
    <mergeCell ref="X67:X80"/>
    <mergeCell ref="G53:G63"/>
    <mergeCell ref="F64:F66"/>
    <mergeCell ref="G64:G66"/>
    <mergeCell ref="F67:F80"/>
    <mergeCell ref="G67:G80"/>
    <mergeCell ref="E67:E80"/>
    <mergeCell ref="K86:K90"/>
    <mergeCell ref="L86:L90"/>
    <mergeCell ref="O53:O63"/>
    <mergeCell ref="P53:P63"/>
    <mergeCell ref="Q53:Q63"/>
    <mergeCell ref="O86:O90"/>
    <mergeCell ref="P67:P80"/>
    <mergeCell ref="Q67:Q80"/>
    <mergeCell ref="AA86:AA90"/>
    <mergeCell ref="AH95:AH97"/>
    <mergeCell ref="AI95:AI97"/>
    <mergeCell ref="AH81:AH85"/>
    <mergeCell ref="AI81:AI85"/>
    <mergeCell ref="AH67:AH80"/>
    <mergeCell ref="S91:S94"/>
    <mergeCell ref="T91:T94"/>
    <mergeCell ref="T67:T80"/>
    <mergeCell ref="U67:U80"/>
    <mergeCell ref="V67:V80"/>
    <mergeCell ref="W67:W80"/>
    <mergeCell ref="V91:V94"/>
    <mergeCell ref="H95:H97"/>
    <mergeCell ref="H67:H80"/>
    <mergeCell ref="Y95:Y97"/>
    <mergeCell ref="Z95:Z97"/>
    <mergeCell ref="AC95:AC97"/>
    <mergeCell ref="F91:F94"/>
    <mergeCell ref="G91:G94"/>
    <mergeCell ref="E81:E85"/>
    <mergeCell ref="F86:F90"/>
    <mergeCell ref="AK95:AK97"/>
    <mergeCell ref="F81:F85"/>
    <mergeCell ref="G81:G85"/>
    <mergeCell ref="F95:F97"/>
    <mergeCell ref="G95:G97"/>
    <mergeCell ref="E53:E63"/>
    <mergeCell ref="E64:E66"/>
    <mergeCell ref="D86:D90"/>
    <mergeCell ref="D91:D94"/>
    <mergeCell ref="D95:D97"/>
    <mergeCell ref="E95:E97"/>
    <mergeCell ref="Y53:Y63"/>
    <mergeCell ref="M53:M63"/>
    <mergeCell ref="I86:I90"/>
    <mergeCell ref="H91:H94"/>
    <mergeCell ref="Z86:Z90"/>
    <mergeCell ref="J91:J94"/>
    <mergeCell ref="K91:K94"/>
    <mergeCell ref="L91:L94"/>
    <mergeCell ref="M91:M94"/>
    <mergeCell ref="N91:N94"/>
    <mergeCell ref="O91:O94"/>
    <mergeCell ref="P91:P94"/>
    <mergeCell ref="Q91:Q94"/>
    <mergeCell ref="R91:R94"/>
    <mergeCell ref="U91:U94"/>
    <mergeCell ref="T53:T63"/>
    <mergeCell ref="O67:O80"/>
    <mergeCell ref="DY43:DY44"/>
    <mergeCell ref="DZ43:DZ44"/>
    <mergeCell ref="EA43:EA44"/>
    <mergeCell ref="B67:B97"/>
    <mergeCell ref="Q64:Q66"/>
    <mergeCell ref="J64:J66"/>
    <mergeCell ref="M64:M66"/>
    <mergeCell ref="N64:N66"/>
    <mergeCell ref="H86:H90"/>
    <mergeCell ref="W53:W63"/>
    <mergeCell ref="C67:C97"/>
    <mergeCell ref="M27:M39"/>
    <mergeCell ref="N27:N39"/>
    <mergeCell ref="O27:O39"/>
    <mergeCell ref="P27:P39"/>
    <mergeCell ref="I40:I52"/>
    <mergeCell ref="B40:B66"/>
    <mergeCell ref="C40:C66"/>
    <mergeCell ref="H81:H85"/>
    <mergeCell ref="E86:E90"/>
    <mergeCell ref="E91:E94"/>
    <mergeCell ref="D67:D80"/>
    <mergeCell ref="I64:I66"/>
    <mergeCell ref="J86:J90"/>
    <mergeCell ref="D81:D85"/>
    <mergeCell ref="G86:G90"/>
    <mergeCell ref="B25:B39"/>
    <mergeCell ref="D25:D26"/>
    <mergeCell ref="E25:E26"/>
    <mergeCell ref="C25:C39"/>
    <mergeCell ref="M86:M90"/>
    <mergeCell ref="N86:N90"/>
    <mergeCell ref="AH40:AH52"/>
    <mergeCell ref="AI40:AI52"/>
    <mergeCell ref="AJ40:AJ52"/>
    <mergeCell ref="Y67:Y80"/>
    <mergeCell ref="AA64:AA66"/>
    <mergeCell ref="AB64:AB66"/>
    <mergeCell ref="AC64:AC66"/>
    <mergeCell ref="Z53:Z63"/>
    <mergeCell ref="AI53:AI63"/>
    <mergeCell ref="AJ53:AJ63"/>
    <mergeCell ref="AA40:AA52"/>
    <mergeCell ref="AB40:AB52"/>
    <mergeCell ref="BN65:BN66"/>
    <mergeCell ref="AI67:AI80"/>
    <mergeCell ref="CN43:CN44"/>
    <mergeCell ref="DL43:DL44"/>
    <mergeCell ref="DM43:DM44"/>
    <mergeCell ref="CQ45:CQ46"/>
    <mergeCell ref="CR45:CR46"/>
    <mergeCell ref="CS45:CS46"/>
    <mergeCell ref="BR48:BR49"/>
    <mergeCell ref="BS48:BS49"/>
    <mergeCell ref="BT48:BT49"/>
    <mergeCell ref="BU48:BU49"/>
    <mergeCell ref="BV48:BV49"/>
    <mergeCell ref="BR55:BR57"/>
    <mergeCell ref="BS55:BS57"/>
    <mergeCell ref="BT55:BT57"/>
    <mergeCell ref="BU55:BU57"/>
    <mergeCell ref="BV55:BV57"/>
    <mergeCell ref="BQ65:BQ66"/>
    <mergeCell ref="BW48:BW49"/>
    <mergeCell ref="EF41:EF46"/>
    <mergeCell ref="EG41:EG46"/>
    <mergeCell ref="EH41:EH46"/>
    <mergeCell ref="EI41:EI46"/>
    <mergeCell ref="EO41:EO46"/>
    <mergeCell ref="EO81:EO84"/>
    <mergeCell ref="AO65:AO66"/>
    <mergeCell ref="AM77:AM80"/>
    <mergeCell ref="AN77:AN80"/>
    <mergeCell ref="AR77:AR80"/>
    <mergeCell ref="BN77:BN80"/>
    <mergeCell ref="BO77:BO80"/>
    <mergeCell ref="BP77:BP80"/>
    <mergeCell ref="BQ77:BQ80"/>
    <mergeCell ref="AR81:AR84"/>
    <mergeCell ref="BK81:BK84"/>
    <mergeCell ref="BL81:BL84"/>
    <mergeCell ref="AZ65:AZ66"/>
    <mergeCell ref="AW77:AW80"/>
    <mergeCell ref="AX77:AX80"/>
    <mergeCell ref="AY77:AY80"/>
    <mergeCell ref="AZ77:AZ80"/>
    <mergeCell ref="BJ77:BJ80"/>
    <mergeCell ref="BK77:BK80"/>
    <mergeCell ref="ED41:ED46"/>
    <mergeCell ref="EE41:EE46"/>
    <mergeCell ref="EL41:EL46"/>
    <mergeCell ref="EM41:EM46"/>
    <mergeCell ref="AW65:AW66"/>
    <mergeCell ref="EN41:EN46"/>
    <mergeCell ref="DN43:DN44"/>
    <mergeCell ref="DO43:DO44"/>
    <mergeCell ref="D27:D39"/>
    <mergeCell ref="F27:F39"/>
    <mergeCell ref="G27:G39"/>
    <mergeCell ref="E27:E39"/>
    <mergeCell ref="I67:I80"/>
    <mergeCell ref="J67:J80"/>
    <mergeCell ref="K67:K80"/>
    <mergeCell ref="L67:L80"/>
    <mergeCell ref="Y40:Y52"/>
    <mergeCell ref="K40:K52"/>
    <mergeCell ref="L40:L52"/>
    <mergeCell ref="AA53:AA63"/>
    <mergeCell ref="AB53:AB63"/>
    <mergeCell ref="AC53:AC63"/>
    <mergeCell ref="M40:M52"/>
    <mergeCell ref="N40:N52"/>
    <mergeCell ref="P40:P52"/>
    <mergeCell ref="Q40:Q52"/>
    <mergeCell ref="R40:R52"/>
    <mergeCell ref="U53:U63"/>
    <mergeCell ref="H27:H39"/>
    <mergeCell ref="I27:I39"/>
    <mergeCell ref="J27:J39"/>
    <mergeCell ref="G40:G52"/>
    <mergeCell ref="E40:E52"/>
    <mergeCell ref="D40:D52"/>
    <mergeCell ref="F40:F52"/>
    <mergeCell ref="M67:M80"/>
    <mergeCell ref="N67:N80"/>
    <mergeCell ref="N53:N63"/>
    <mergeCell ref="D53:D66"/>
    <mergeCell ref="F53:F63"/>
    <mergeCell ref="K64:K66"/>
    <mergeCell ref="L64:L66"/>
    <mergeCell ref="I53:I63"/>
    <mergeCell ref="J53:J63"/>
    <mergeCell ref="K53:K63"/>
    <mergeCell ref="L53:L63"/>
    <mergeCell ref="H64:H66"/>
    <mergeCell ref="O64:O66"/>
    <mergeCell ref="P64:P66"/>
    <mergeCell ref="U27:U39"/>
    <mergeCell ref="K27:K39"/>
    <mergeCell ref="L27:L39"/>
    <mergeCell ref="AK55:AK57"/>
    <mergeCell ref="V64:V66"/>
    <mergeCell ref="W64:W66"/>
    <mergeCell ref="X64:X66"/>
    <mergeCell ref="Y64:Y66"/>
    <mergeCell ref="X53:X63"/>
    <mergeCell ref="J40:J52"/>
    <mergeCell ref="O40:O52"/>
    <mergeCell ref="T40:T52"/>
    <mergeCell ref="H40:H52"/>
    <mergeCell ref="AD53:AD63"/>
    <mergeCell ref="AE53:AE63"/>
    <mergeCell ref="AI64:AI66"/>
    <mergeCell ref="H53:H63"/>
    <mergeCell ref="AH27:AH39"/>
    <mergeCell ref="AI27:AI39"/>
    <mergeCell ref="AJ27:AJ39"/>
    <mergeCell ref="AE40:AE52"/>
    <mergeCell ref="AF40:AF52"/>
    <mergeCell ref="AG40:AG52"/>
    <mergeCell ref="P86:P90"/>
    <mergeCell ref="Q86:Q90"/>
    <mergeCell ref="R86:R90"/>
    <mergeCell ref="S86:S90"/>
    <mergeCell ref="T86:T90"/>
    <mergeCell ref="U86:U90"/>
    <mergeCell ref="V86:V90"/>
    <mergeCell ref="W86:W90"/>
    <mergeCell ref="X86:X90"/>
    <mergeCell ref="Y86:Y90"/>
    <mergeCell ref="BM65:BM66"/>
    <mergeCell ref="BE65:BE66"/>
    <mergeCell ref="BF65:BF66"/>
    <mergeCell ref="BG65:BG66"/>
    <mergeCell ref="BH65:BH66"/>
    <mergeCell ref="BC65:BC66"/>
    <mergeCell ref="BD65:BD66"/>
    <mergeCell ref="AW81:AW84"/>
    <mergeCell ref="AX81:AX84"/>
    <mergeCell ref="AY81:AY84"/>
    <mergeCell ref="BA65:BA66"/>
    <mergeCell ref="BB65:BB66"/>
    <mergeCell ref="BI81:BI84"/>
    <mergeCell ref="BJ81:BJ84"/>
    <mergeCell ref="BI77:BI80"/>
    <mergeCell ref="R67:R80"/>
    <mergeCell ref="AZ81:AZ84"/>
    <mergeCell ref="U81:U85"/>
    <mergeCell ref="V81:V85"/>
    <mergeCell ref="W81:W85"/>
    <mergeCell ref="AT65:AT66"/>
    <mergeCell ref="AU65:AU66"/>
    <mergeCell ref="DW23:DY23"/>
    <mergeCell ref="AK53:AK54"/>
    <mergeCell ref="AK61:AK62"/>
    <mergeCell ref="AK65:AK66"/>
    <mergeCell ref="S40:S52"/>
    <mergeCell ref="X40:X52"/>
    <mergeCell ref="T27:T39"/>
    <mergeCell ref="W40:W52"/>
    <mergeCell ref="AF53:AF63"/>
    <mergeCell ref="AG53:AG63"/>
    <mergeCell ref="AH53:AH63"/>
    <mergeCell ref="S53:S63"/>
    <mergeCell ref="S67:S80"/>
    <mergeCell ref="S64:S66"/>
    <mergeCell ref="T64:T66"/>
    <mergeCell ref="U64:U66"/>
    <mergeCell ref="U40:U52"/>
    <mergeCell ref="V40:V52"/>
    <mergeCell ref="AC40:AC52"/>
    <mergeCell ref="AD40:AD52"/>
    <mergeCell ref="AK27:AK28"/>
    <mergeCell ref="AK29:AK30"/>
    <mergeCell ref="V27:V39"/>
    <mergeCell ref="Z67:Z80"/>
    <mergeCell ref="Z40:Z52"/>
    <mergeCell ref="CV25:CV26"/>
    <mergeCell ref="CO27:CO28"/>
    <mergeCell ref="CP27:CP28"/>
    <mergeCell ref="AS65:AS66"/>
    <mergeCell ref="AR65:AR66"/>
    <mergeCell ref="DW25:DW26"/>
    <mergeCell ref="DX25:DX26"/>
    <mergeCell ref="CB25:CB26"/>
    <mergeCell ref="CC25:CC26"/>
    <mergeCell ref="CD25:CD26"/>
    <mergeCell ref="CE25:CE26"/>
    <mergeCell ref="CS27:CS28"/>
    <mergeCell ref="CT27:CT28"/>
    <mergeCell ref="CU27:CU28"/>
    <mergeCell ref="CV27:CV28"/>
    <mergeCell ref="CW27:CW28"/>
    <mergeCell ref="DL27:DL28"/>
    <mergeCell ref="DM27:DM28"/>
    <mergeCell ref="DG27:DG28"/>
    <mergeCell ref="DH27:DH28"/>
    <mergeCell ref="BI65:BI66"/>
    <mergeCell ref="BA77:BA80"/>
    <mergeCell ref="BB77:BB80"/>
    <mergeCell ref="BC77:BC80"/>
    <mergeCell ref="BZ25:BZ26"/>
    <mergeCell ref="CA25:CA26"/>
    <mergeCell ref="BO65:BO66"/>
    <mergeCell ref="BP65:BP66"/>
    <mergeCell ref="BY33:BY34"/>
    <mergeCell ref="BZ33:BZ34"/>
    <mergeCell ref="CA33:CA34"/>
    <mergeCell ref="BW38:BW39"/>
    <mergeCell ref="CB33:CB34"/>
    <mergeCell ref="CC33:CC34"/>
    <mergeCell ref="CD33:CD34"/>
    <mergeCell ref="CE33:CE34"/>
    <mergeCell ref="CF33:CF34"/>
    <mergeCell ref="CG33:CG34"/>
    <mergeCell ref="CH33:CH34"/>
    <mergeCell ref="AN41:AN42"/>
    <mergeCell ref="AK41:AK46"/>
    <mergeCell ref="AL29:AL30"/>
    <mergeCell ref="AL41:AL46"/>
    <mergeCell ref="BO81:BO84"/>
    <mergeCell ref="BA81:BA84"/>
    <mergeCell ref="BD81:BD84"/>
    <mergeCell ref="AL27:AL28"/>
    <mergeCell ref="BF77:BF80"/>
    <mergeCell ref="BG77:BG80"/>
    <mergeCell ref="BW25:BW26"/>
    <mergeCell ref="AL61:AL62"/>
    <mergeCell ref="AL72:AL74"/>
    <mergeCell ref="AL75:AL76"/>
    <mergeCell ref="AL77:AL80"/>
    <mergeCell ref="AL81:AL85"/>
    <mergeCell ref="BY25:BY26"/>
    <mergeCell ref="BH77:BH80"/>
    <mergeCell ref="BV25:BV26"/>
    <mergeCell ref="BR33:BR34"/>
    <mergeCell ref="BS33:BS34"/>
    <mergeCell ref="BT33:BT34"/>
    <mergeCell ref="BU33:BU34"/>
    <mergeCell ref="BV33:BV34"/>
    <mergeCell ref="BR38:BR39"/>
    <mergeCell ref="BS38:BS39"/>
    <mergeCell ref="BT38:BT39"/>
    <mergeCell ref="BU38:BU39"/>
    <mergeCell ref="BV38:BV39"/>
    <mergeCell ref="BQ81:BQ84"/>
    <mergeCell ref="BW33:BW34"/>
    <mergeCell ref="BX33:BX34"/>
    <mergeCell ref="BU23:BW23"/>
    <mergeCell ref="BX23:BZ23"/>
    <mergeCell ref="DT23:DV23"/>
    <mergeCell ref="AL48:AL49"/>
    <mergeCell ref="AL51:AL52"/>
    <mergeCell ref="AL53:AL54"/>
    <mergeCell ref="AL55:AL57"/>
    <mergeCell ref="AK51:AK52"/>
    <mergeCell ref="BM77:BM80"/>
    <mergeCell ref="BJ65:BJ66"/>
    <mergeCell ref="BK65:BK66"/>
    <mergeCell ref="BL65:BL66"/>
    <mergeCell ref="CF25:CF26"/>
    <mergeCell ref="AV65:AV66"/>
    <mergeCell ref="AS77:AS80"/>
    <mergeCell ref="AT77:AT80"/>
    <mergeCell ref="AU77:AU80"/>
    <mergeCell ref="AV77:AV80"/>
    <mergeCell ref="BL77:BL80"/>
    <mergeCell ref="DD25:DD26"/>
    <mergeCell ref="DE25:DE26"/>
    <mergeCell ref="DF25:DF26"/>
    <mergeCell ref="DG25:DG26"/>
    <mergeCell ref="DH25:DH26"/>
    <mergeCell ref="AK72:AK74"/>
    <mergeCell ref="AK75:AK76"/>
    <mergeCell ref="AK77:AK80"/>
    <mergeCell ref="DJ25:DJ26"/>
    <mergeCell ref="CS25:CS26"/>
    <mergeCell ref="CT25:CT26"/>
    <mergeCell ref="CU25:CU26"/>
    <mergeCell ref="DV29:DV30"/>
    <mergeCell ref="EJ22:EO23"/>
    <mergeCell ref="B22:B24"/>
    <mergeCell ref="C22:C24"/>
    <mergeCell ref="D22:AJ22"/>
    <mergeCell ref="K23:L23"/>
    <mergeCell ref="D23:D24"/>
    <mergeCell ref="E23:E24"/>
    <mergeCell ref="F23:F24"/>
    <mergeCell ref="G23:G24"/>
    <mergeCell ref="H23:H24"/>
    <mergeCell ref="AK22:BQ22"/>
    <mergeCell ref="AL23:AL24"/>
    <mergeCell ref="AM23:AM24"/>
    <mergeCell ref="AN23:AN24"/>
    <mergeCell ref="AO23:AO24"/>
    <mergeCell ref="AP23:AP24"/>
    <mergeCell ref="AQ23:AQ24"/>
    <mergeCell ref="AT23:AU23"/>
    <mergeCell ref="CA23:CC23"/>
    <mergeCell ref="BR23:BT23"/>
    <mergeCell ref="BR22:EB22"/>
    <mergeCell ref="DK23:DM23"/>
    <mergeCell ref="DN23:DP23"/>
    <mergeCell ref="DQ23:DS23"/>
    <mergeCell ref="EC22:EC24"/>
    <mergeCell ref="CD23:CF23"/>
    <mergeCell ref="CG23:CI23"/>
    <mergeCell ref="CJ23:CL23"/>
    <mergeCell ref="CM23:CO23"/>
    <mergeCell ref="CP23:CR23"/>
    <mergeCell ref="CS23:CU23"/>
    <mergeCell ref="CV23:CX23"/>
    <mergeCell ref="EC101:EC104"/>
    <mergeCell ref="O23:AJ23"/>
    <mergeCell ref="AO77:AO80"/>
    <mergeCell ref="BC81:BC84"/>
    <mergeCell ref="ED22:EI23"/>
    <mergeCell ref="Y27:Y39"/>
    <mergeCell ref="Z27:Z39"/>
    <mergeCell ref="AA27:AA39"/>
    <mergeCell ref="AB27:AB39"/>
    <mergeCell ref="AC27:AC39"/>
    <mergeCell ref="AD27:AD39"/>
    <mergeCell ref="AE27:AE39"/>
    <mergeCell ref="AF27:AF39"/>
    <mergeCell ref="AG27:AG39"/>
    <mergeCell ref="W27:W39"/>
    <mergeCell ref="X27:X39"/>
    <mergeCell ref="Q27:Q39"/>
    <mergeCell ref="R27:R39"/>
    <mergeCell ref="S27:S39"/>
    <mergeCell ref="Y81:Y85"/>
    <mergeCell ref="CY23:DA23"/>
    <mergeCell ref="DB23:DD23"/>
    <mergeCell ref="DE23:DG23"/>
    <mergeCell ref="DH23:DJ23"/>
    <mergeCell ref="DZ23:EB23"/>
    <mergeCell ref="CG25:CG26"/>
    <mergeCell ref="CH25:CH26"/>
    <mergeCell ref="CI25:CI26"/>
    <mergeCell ref="DT25:DT26"/>
    <mergeCell ref="DU25:DU26"/>
    <mergeCell ref="DV25:DV26"/>
    <mergeCell ref="BX25:BX26"/>
  </mergeCells>
  <dataValidations count="22">
    <dataValidation allowBlank="1" showInputMessage="1" showErrorMessage="1" prompt="Formato DD/MM/AAAA_x000a_Escriba la fecha de finalización de ejecución del producto._x000a__x000a_" sqref="N24"/>
    <dataValidation allowBlank="1" showInputMessage="1" showErrorMessage="1" prompt="Formato DD/MM/AAAA_x000a_Escriba la fecha de inicio de ejecución del producto._x000a_" sqref="M24"/>
    <dataValidation allowBlank="1" showInputMessage="1" showErrorMessage="1" prompt="Indique los sectores separados por ; que son corresponsables en el cumplimiento del producto (indicador)" sqref="EJ24"/>
    <dataValidation allowBlank="1" showInputMessage="1" showErrorMessage="1" prompt="Indique las entidades que son corresponsables con el cumplimiento del producto (indicador), separándolas con un ;" sqref="EK24"/>
    <dataValidation allowBlank="1" showInputMessage="1" showErrorMessage="1" prompt="Escriba la Dirección, Subdirección, Grupo o Unidad corresponsables de la ejecución del producto._x000a_Utilice nombres completos no abreviaciones." sqref="EL24"/>
    <dataValidation allowBlank="1" showInputMessage="1" showErrorMessage="1" prompt="Escriba el nombre completo de la persona corresponsable de la ejecución del producto, separados por ;." sqref="EM24"/>
    <dataValidation allowBlank="1" showInputMessage="1" showErrorMessage="1" prompt="Escriba el teléfono de contacto de las personas responsables de la ejecución del producto, separados por ;." sqref="EN24"/>
    <dataValidation allowBlank="1" showInputMessage="1" showErrorMessage="1" prompt="Escriba los correos electrónicos de las personas corresponsables de contacto relacionadas en la columna anterior." sqref="EO24"/>
    <dataValidation allowBlank="1" showInputMessage="1" showErrorMessage="1" prompt="Cifras en millones de pesos. Corresponde al valor con el que se cuenta y se asigna a la implementación de la acción. _x000a_No necesariamente corresponderá al costo." sqref="BS24 BV24 BY24 CB24 CE24 CH24 CK24 CN24 CQ24 CT24 CW24 CZ24 DC24 DF24 DI24 DL24 DO24 DR24 DU24 DX24 EA24"/>
    <dataValidation allowBlank="1" showInputMessage="1" showErrorMessage="1" prompt="Cifras en millones de pesos. Corresponde al valor de implementar la acción._x000a_Cifras en millones de pesos." sqref="BR24 BU24 BX24 CA24 CD24 CG24 CJ24 CM24 CP24 CS24 CV24 CY24 DB24 DE24 DH24 DK24 DN24 DQ24 DT24 DW24 DZ24"/>
    <dataValidation allowBlank="1" showInputMessage="1" showErrorMessage="1" prompt="Seleccione la opción de la lista." sqref="BT24 BW24 BZ24 CC24 CF24 CI24 CL24 CO24 CR24 CU24 CX24 DA24 DD24 DG24 DJ24 DM24 DP24 DS24 DV24 DY24 EB24"/>
    <dataValidation allowBlank="1" showInputMessage="1" showErrorMessage="1" prompt="Seleccione de la lista desplegable la entidad al que corresponde el documento CONPES D.C." sqref="AI8:AI19 U8:U19 H16 H18 F19 H8:H13 H14"/>
    <dataValidation allowBlank="1" showInputMessage="1" showErrorMessage="1" prompt="Seleccione de la lista. Identifique los sectores corresponsables, utilice una columna para cada sector con su respectiva entidad." sqref="AB8:AB19 O8:O19 B8 B10:B13 B16 B18:B19"/>
    <dataValidation allowBlank="1" showInputMessage="1" showErrorMessage="1" prompt="Aplica para documentos de política aprobados por el CONPES D.C." sqref="B3:D3"/>
    <dataValidation type="custom" allowBlank="1" showInputMessage="1" showErrorMessage="1" prompt="Escriba el Objetivo general de la política pública." sqref="B20 N20:AR20">
      <formula1>ISTEXT(B20)</formula1>
    </dataValidation>
    <dataValidation type="date" allowBlank="1" showInputMessage="1" showErrorMessage="1" sqref="C4:D6">
      <formula1>36526</formula1>
      <formula2>55153</formula2>
    </dataValidation>
    <dataValidation allowBlank="1" showInputMessage="1" showErrorMessage="1" prompt="Seleccione de la lista desplegable la entidad líder de la política pública." sqref="H7"/>
    <dataValidation allowBlank="1" showInputMessage="1" showErrorMessage="1" prompt="Seleccione de la lista desplegable el sector líder de la política pública._x000a_" sqref="B7"/>
    <dataValidation allowBlank="1" showInputMessage="1" showErrorMessage="1" prompt="Formato DD/MM/AAAA_x000a_Reportar los avances de las acciones de la política y el cumplimiento de sus objetivos, de acuerdo a los cortes establecidos por el CONPES, diciembre y junio de cada año." sqref="B6"/>
    <dataValidation allowBlank="1" showInputMessage="1" showErrorMessage="1" prompt="Formato DD/MM/AAAA._x000a_Esta casilla se utiliza en caso de modificación del plan de acción. Difiere de la casilla Fecha de corte de seguimiento." sqref="B5"/>
    <dataValidation allowBlank="1" showInputMessage="1" showErrorMessage="1" prompt="Formato DD/MM/AAAA._x000a_Si es política pública vigente coloque la fecha de aprobación del acto administrativo._x000a_En caso que sean documentos CONPES D.C., la Secretaría Técnica coloca la fecha de aprobación." sqref="B4"/>
    <dataValidation allowBlank="1" showInputMessage="1" showErrorMessage="1" prompt="Escriba el nombre de la Política Pública._x000a_Use mayúscula sostenida." sqref="B2"/>
  </dataValidations>
  <hyperlinks>
    <hyperlink ref="EO26" r:id="rId1" display="mocampo@sdp.gov.co_x000a_"/>
    <hyperlink ref="EO51" r:id="rId2" display="jose.duarte@idt.gov.co"/>
    <hyperlink ref="EO52" r:id="rId3" display="jose.duarte@idt.gov.co"/>
    <hyperlink ref="EO50" r:id="rId4"/>
    <hyperlink ref="EO48" r:id="rId5"/>
    <hyperlink ref="EO49" r:id="rId6"/>
    <hyperlink ref="EO47" r:id="rId7"/>
    <hyperlink ref="EO41" r:id="rId8" display="atencionalciudadano@umv.gov.co_x000a_"/>
    <hyperlink ref="EO55" r:id="rId9"/>
    <hyperlink ref="EO56" r:id="rId10"/>
    <hyperlink ref="EO57" r:id="rId11"/>
    <hyperlink ref="EO65" r:id="rId12"/>
    <hyperlink ref="EO66" r:id="rId13"/>
    <hyperlink ref="EO68" r:id="rId14" display="armando.ojeda@habitatbogota.gov.co"/>
    <hyperlink ref="EO77" r:id="rId15"/>
    <hyperlink ref="EO87" r:id="rId16"/>
    <hyperlink ref="EO93" r:id="rId17" display="ivan.casas@gobiernobogota.gov.co _x000a_"/>
    <hyperlink ref="EI73" r:id="rId18"/>
    <hyperlink ref="EO73" r:id="rId19"/>
  </hyperlinks>
  <pageMargins left="0.70866141732283472" right="0.70866141732283472" top="0.74803149606299213" bottom="0.74803149606299213" header="0.31496062992125984" footer="0.31496062992125984"/>
  <pageSetup scale="10" orientation="landscape" horizontalDpi="1200" verticalDpi="1200" r:id="rId2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Z85"/>
  <sheetViews>
    <sheetView workbookViewId="0">
      <selection activeCell="B20" sqref="B20"/>
    </sheetView>
  </sheetViews>
  <sheetFormatPr baseColWidth="10" defaultColWidth="10.85546875" defaultRowHeight="11.25"/>
  <cols>
    <col min="1" max="1" width="23.28515625" style="667" customWidth="1"/>
    <col min="2" max="2" width="13.42578125" style="666" bestFit="1" customWidth="1"/>
    <col min="3" max="3" width="47.140625" style="667" customWidth="1"/>
    <col min="4" max="4" width="21.140625" style="668" bestFit="1" customWidth="1"/>
    <col min="5" max="24" width="18" style="666" customWidth="1"/>
    <col min="25" max="25" width="2.28515625" style="666" customWidth="1"/>
    <col min="26" max="27" width="10.85546875" style="666"/>
    <col min="28" max="28" width="17.42578125" style="666" bestFit="1" customWidth="1"/>
    <col min="29" max="16384" width="10.85546875" style="666"/>
  </cols>
  <sheetData>
    <row r="1" spans="1:25">
      <c r="A1" s="669" t="s">
        <v>977</v>
      </c>
      <c r="B1" s="670" t="s">
        <v>978</v>
      </c>
      <c r="C1" s="669" t="s">
        <v>980</v>
      </c>
      <c r="D1" s="714" t="s">
        <v>98</v>
      </c>
      <c r="E1" s="716">
        <v>19</v>
      </c>
      <c r="F1" s="716">
        <f>+E1+1</f>
        <v>20</v>
      </c>
      <c r="G1" s="716">
        <f t="shared" ref="G1:X1" si="0">+F1+1</f>
        <v>21</v>
      </c>
      <c r="H1" s="716">
        <f t="shared" si="0"/>
        <v>22</v>
      </c>
      <c r="I1" s="716">
        <f t="shared" si="0"/>
        <v>23</v>
      </c>
      <c r="J1" s="716">
        <f t="shared" si="0"/>
        <v>24</v>
      </c>
      <c r="K1" s="716">
        <f t="shared" si="0"/>
        <v>25</v>
      </c>
      <c r="L1" s="716">
        <f t="shared" si="0"/>
        <v>26</v>
      </c>
      <c r="M1" s="716">
        <f t="shared" si="0"/>
        <v>27</v>
      </c>
      <c r="N1" s="716">
        <f t="shared" si="0"/>
        <v>28</v>
      </c>
      <c r="O1" s="716">
        <f t="shared" si="0"/>
        <v>29</v>
      </c>
      <c r="P1" s="716">
        <f t="shared" si="0"/>
        <v>30</v>
      </c>
      <c r="Q1" s="716">
        <f t="shared" si="0"/>
        <v>31</v>
      </c>
      <c r="R1" s="716">
        <f t="shared" si="0"/>
        <v>32</v>
      </c>
      <c r="S1" s="716">
        <f t="shared" si="0"/>
        <v>33</v>
      </c>
      <c r="T1" s="716">
        <f t="shared" si="0"/>
        <v>34</v>
      </c>
      <c r="U1" s="716">
        <f t="shared" si="0"/>
        <v>35</v>
      </c>
      <c r="V1" s="716">
        <f t="shared" si="0"/>
        <v>36</v>
      </c>
      <c r="W1" s="716">
        <f t="shared" si="0"/>
        <v>37</v>
      </c>
      <c r="X1" s="716">
        <f t="shared" si="0"/>
        <v>38</v>
      </c>
      <c r="Y1" s="673"/>
    </row>
    <row r="2" spans="1:25" ht="22.5">
      <c r="A2" s="990" t="s">
        <v>686</v>
      </c>
      <c r="B2" s="671" t="s">
        <v>974</v>
      </c>
      <c r="C2" s="672" t="s">
        <v>909</v>
      </c>
      <c r="D2" s="715">
        <v>12506346216314.338</v>
      </c>
      <c r="E2" s="717">
        <f>+VLOOKUP($C2,'Prueba y trabajo'!$C$4:$AF$62,(E$1-8),0)</f>
        <v>0</v>
      </c>
      <c r="F2" s="717">
        <f>+VLOOKUP($C2,'Prueba y trabajo'!$C$4:$AF$62,(F$1-8),0)</f>
        <v>2669066890447.1567</v>
      </c>
      <c r="G2" s="717">
        <f>+VLOOKUP($C2,'Prueba y trabajo'!$C$4:$AF$62,(G$1-8),0)</f>
        <v>2762484231612.8071</v>
      </c>
      <c r="H2" s="717">
        <f>+VLOOKUP($C2,'Prueba y trabajo'!$C$4:$AF$62,(H$1-8),0)</f>
        <v>2859171179719.2554</v>
      </c>
      <c r="I2" s="717">
        <f>+VLOOKUP($C2,'Prueba y trabajo'!$C$4:$AF$62,(I$1-8),0)</f>
        <v>2959242171009.4292</v>
      </c>
      <c r="J2" s="717">
        <f>+VLOOKUP($C2,'Prueba y trabajo'!$C$4:$AF$62,(J$1-8),0)</f>
        <v>3062815646994.7588</v>
      </c>
      <c r="K2" s="717">
        <f>+VLOOKUP($C2,'Prueba y trabajo'!$C$4:$AF$62,(K$1-8),0)</f>
        <v>0</v>
      </c>
      <c r="L2" s="717">
        <f>+VLOOKUP($C2,'Prueba y trabajo'!$C$4:$AF$62,(L$1-8),0)</f>
        <v>0</v>
      </c>
      <c r="M2" s="717">
        <f>+VLOOKUP($C2,'Prueba y trabajo'!$C$4:$AF$62,(M$1-8),0)</f>
        <v>0</v>
      </c>
      <c r="N2" s="717">
        <f>+VLOOKUP($C2,'Prueba y trabajo'!$C$4:$AF$62,(N$1-8),0)</f>
        <v>0</v>
      </c>
      <c r="O2" s="717">
        <f>+VLOOKUP($C2,'Prueba y trabajo'!$C$4:$AF$62,(O$1-8),0)</f>
        <v>0</v>
      </c>
      <c r="P2" s="717">
        <f>+VLOOKUP($C2,'Prueba y trabajo'!$C$4:$AF$62,(P$1-8),0)</f>
        <v>0</v>
      </c>
      <c r="Q2" s="717">
        <f>+VLOOKUP($C2,'Prueba y trabajo'!$C$4:$AF$62,(Q$1-8),0)</f>
        <v>0</v>
      </c>
      <c r="R2" s="717">
        <f>+VLOOKUP($C2,'Prueba y trabajo'!$C$4:$AF$62,(R$1-8),0)</f>
        <v>0</v>
      </c>
      <c r="S2" s="717">
        <f>+VLOOKUP($C2,'Prueba y trabajo'!$C$4:$AF$62,(S$1-8),0)</f>
        <v>0</v>
      </c>
      <c r="T2" s="717">
        <f>+VLOOKUP($C2,'Prueba y trabajo'!$C$4:$AF$62,(T$1-8),0)</f>
        <v>0</v>
      </c>
      <c r="U2" s="717">
        <f>+VLOOKUP($C2,'Prueba y trabajo'!$C$4:$AF$62,(U$1-8),0)</f>
        <v>0</v>
      </c>
      <c r="V2" s="717">
        <f>+VLOOKUP($C2,'Prueba y trabajo'!$C$4:$AF$62,(V$1-8),0)</f>
        <v>0</v>
      </c>
      <c r="W2" s="717">
        <f>+VLOOKUP($C2,'Prueba y trabajo'!$C$4:$AF$62,(W$1-8),0)</f>
        <v>0</v>
      </c>
      <c r="X2" s="717">
        <f>+VLOOKUP($C2,'Prueba y trabajo'!$C$4:$AF$62,(X$1-8),0)</f>
        <v>0</v>
      </c>
      <c r="Y2" s="728"/>
    </row>
    <row r="3" spans="1:25" ht="22.5">
      <c r="A3" s="990"/>
      <c r="B3" s="671" t="s">
        <v>972</v>
      </c>
      <c r="C3" s="672" t="s">
        <v>792</v>
      </c>
      <c r="D3" s="715">
        <v>1664462262775.8003</v>
      </c>
      <c r="E3" s="717">
        <f>+VLOOKUP($C3,'Prueba y trabajo'!$C$4:$AF$62,(E$1-8),0)</f>
        <v>0</v>
      </c>
      <c r="F3" s="717">
        <f>+VLOOKUP($C3,'Prueba y trabajo'!$C$4:$AF$62,(F$1-8),0)</f>
        <v>93480142824.953384</v>
      </c>
      <c r="G3" s="717">
        <f>+VLOOKUP($C3,'Prueba y trabajo'!$C$4:$AF$62,(G$1-8),0)</f>
        <v>96751947823.826752</v>
      </c>
      <c r="H3" s="717">
        <f>+VLOOKUP($C3,'Prueba y trabajo'!$C$4:$AF$62,(H$1-8),0)</f>
        <v>100138265997.66068</v>
      </c>
      <c r="I3" s="717">
        <f>+VLOOKUP($C3,'Prueba y trabajo'!$C$4:$AF$62,(I$1-8),0)</f>
        <v>103643105307.5788</v>
      </c>
      <c r="J3" s="717">
        <f>+VLOOKUP($C3,'Prueba y trabajo'!$C$4:$AF$62,(J$1-8),0)</f>
        <v>107270613993.34404</v>
      </c>
      <c r="K3" s="717">
        <f>+VLOOKUP($C3,'Prueba y trabajo'!$C$4:$AF$62,(K$1-8),0)</f>
        <v>111025085483.11108</v>
      </c>
      <c r="L3" s="717">
        <f>+VLOOKUP($C3,'Prueba y trabajo'!$C$4:$AF$62,(L$1-8),0)</f>
        <v>114910963475.01996</v>
      </c>
      <c r="M3" s="717">
        <f>+VLOOKUP($C3,'Prueba y trabajo'!$C$4:$AF$62,(M$1-8),0)</f>
        <v>118932847196.64565</v>
      </c>
      <c r="N3" s="717">
        <f>+VLOOKUP($C3,'Prueba y trabajo'!$C$4:$AF$62,(N$1-8),0)</f>
        <v>123095496848.52821</v>
      </c>
      <c r="O3" s="717">
        <f>+VLOOKUP($C3,'Prueba y trabajo'!$C$4:$AF$62,(O$1-8),0)</f>
        <v>127403839238.2267</v>
      </c>
      <c r="P3" s="717">
        <f>+VLOOKUP($C3,'Prueba y trabajo'!$C$4:$AF$62,(P$1-8),0)</f>
        <v>131862973611.56464</v>
      </c>
      <c r="Q3" s="717">
        <f>+VLOOKUP($C3,'Prueba y trabajo'!$C$4:$AF$62,(Q$1-8),0)</f>
        <v>136478177687.96939</v>
      </c>
      <c r="R3" s="717">
        <f>+VLOOKUP($C3,'Prueba y trabajo'!$C$4:$AF$62,(R$1-8),0)</f>
        <v>141254913907.04828</v>
      </c>
      <c r="S3" s="717">
        <f>+VLOOKUP($C3,'Prueba y trabajo'!$C$4:$AF$62,(S$1-8),0)</f>
        <v>146198835893.79501</v>
      </c>
      <c r="T3" s="717">
        <f>+VLOOKUP($C3,'Prueba y trabajo'!$C$4:$AF$62,(T$1-8),0)</f>
        <v>151315795150.07782</v>
      </c>
      <c r="U3" s="717">
        <f>+VLOOKUP($C3,'Prueba y trabajo'!$C$4:$AF$62,(U$1-8),0)</f>
        <v>156611847980.33051</v>
      </c>
      <c r="V3" s="717">
        <f>+VLOOKUP($C3,'Prueba y trabajo'!$C$4:$AF$62,(V$1-8),0)</f>
        <v>162093262659.64206</v>
      </c>
      <c r="W3" s="717">
        <f>+VLOOKUP($C3,'Prueba y trabajo'!$C$4:$AF$62,(W$1-8),0)</f>
        <v>167766526852.72952</v>
      </c>
      <c r="X3" s="717">
        <f>+VLOOKUP($C3,'Prueba y trabajo'!$C$4:$AF$62,(X$1-8),0)</f>
        <v>173638355292.57504</v>
      </c>
      <c r="Y3" s="728"/>
    </row>
    <row r="4" spans="1:25" ht="33.75">
      <c r="A4" s="990"/>
      <c r="B4" s="671" t="s">
        <v>973</v>
      </c>
      <c r="C4" s="672" t="s">
        <v>793</v>
      </c>
      <c r="D4" s="715">
        <v>1355054586631.4846</v>
      </c>
      <c r="E4" s="717">
        <f>+VLOOKUP($C4,'Prueba y trabajo'!$C$4:$AF$62,(E$1-8),0)</f>
        <v>0</v>
      </c>
      <c r="F4" s="717">
        <f>+VLOOKUP($C4,'Prueba y trabajo'!$C$4:$AF$62,(F$1-8),0)</f>
        <v>76103074925.034607</v>
      </c>
      <c r="G4" s="717">
        <f>+VLOOKUP($C4,'Prueba y trabajo'!$C$4:$AF$62,(G$1-8),0)</f>
        <v>78766682547.410828</v>
      </c>
      <c r="H4" s="717">
        <f>+VLOOKUP($C4,'Prueba y trabajo'!$C$4:$AF$62,(H$1-8),0)</f>
        <v>81523516436.57019</v>
      </c>
      <c r="I4" s="717">
        <f>+VLOOKUP($C4,'Prueba y trabajo'!$C$4:$AF$62,(I$1-8),0)</f>
        <v>84376839511.850143</v>
      </c>
      <c r="J4" s="717">
        <f>+VLOOKUP($C4,'Prueba y trabajo'!$C$4:$AF$62,(J$1-8),0)</f>
        <v>87330028894.764893</v>
      </c>
      <c r="K4" s="717">
        <f>+VLOOKUP($C4,'Prueba y trabajo'!$C$4:$AF$62,(K$1-8),0)</f>
        <v>90386579906.081665</v>
      </c>
      <c r="L4" s="717">
        <f>+VLOOKUP($C4,'Prueba y trabajo'!$C$4:$AF$62,(L$1-8),0)</f>
        <v>93550110202.79451</v>
      </c>
      <c r="M4" s="717">
        <f>+VLOOKUP($C4,'Prueba y trabajo'!$C$4:$AF$62,(M$1-8),0)</f>
        <v>96824364059.892303</v>
      </c>
      <c r="N4" s="717">
        <f>+VLOOKUP($C4,'Prueba y trabajo'!$C$4:$AF$62,(N$1-8),0)</f>
        <v>100213216801.98851</v>
      </c>
      <c r="O4" s="717">
        <f>+VLOOKUP($C4,'Prueba y trabajo'!$C$4:$AF$62,(O$1-8),0)</f>
        <v>103720679390.05811</v>
      </c>
      <c r="P4" s="717">
        <f>+VLOOKUP($C4,'Prueba y trabajo'!$C$4:$AF$62,(P$1-8),0)</f>
        <v>107350903168.71014</v>
      </c>
      <c r="Q4" s="717">
        <f>+VLOOKUP($C4,'Prueba y trabajo'!$C$4:$AF$62,(Q$1-8),0)</f>
        <v>111108184779.61499</v>
      </c>
      <c r="R4" s="717">
        <f>+VLOOKUP($C4,'Prueba y trabajo'!$C$4:$AF$62,(R$1-8),0)</f>
        <v>114996971246.90149</v>
      </c>
      <c r="S4" s="717">
        <f>+VLOOKUP($C4,'Prueba y trabajo'!$C$4:$AF$62,(S$1-8),0)</f>
        <v>119021865240.54306</v>
      </c>
      <c r="T4" s="717">
        <f>+VLOOKUP($C4,'Prueba y trabajo'!$C$4:$AF$62,(T$1-8),0)</f>
        <v>123187630523.96205</v>
      </c>
      <c r="U4" s="717">
        <f>+VLOOKUP($C4,'Prueba y trabajo'!$C$4:$AF$62,(U$1-8),0)</f>
        <v>127499197592.3007</v>
      </c>
      <c r="V4" s="717">
        <f>+VLOOKUP($C4,'Prueba y trabajo'!$C$4:$AF$62,(V$1-8),0)</f>
        <v>131961669508.03122</v>
      </c>
      <c r="W4" s="717">
        <f>+VLOOKUP($C4,'Prueba y trabajo'!$C$4:$AF$62,(W$1-8),0)</f>
        <v>136580327940.8123</v>
      </c>
      <c r="X4" s="717">
        <f>+VLOOKUP($C4,'Prueba y trabajo'!$C$4:$AF$62,(X$1-8),0)</f>
        <v>141360639418.74072</v>
      </c>
      <c r="Y4" s="728"/>
    </row>
    <row r="5" spans="1:25" ht="22.5">
      <c r="A5" s="990"/>
      <c r="B5" s="671" t="s">
        <v>973</v>
      </c>
      <c r="C5" s="672" t="s">
        <v>795</v>
      </c>
      <c r="D5" s="715">
        <v>1802840178109.3596</v>
      </c>
      <c r="E5" s="717">
        <f>+VLOOKUP($C5,'Prueba y trabajo'!$C$4:$AF$62,(E$1-8),0)</f>
        <v>0</v>
      </c>
      <c r="F5" s="717">
        <f>+VLOOKUP($C5,'Prueba y trabajo'!$C$4:$AF$62,(F$1-8),0)</f>
        <v>101251774287.25398</v>
      </c>
      <c r="G5" s="717">
        <f>+VLOOKUP($C5,'Prueba y trabajo'!$C$4:$AF$62,(G$1-8),0)</f>
        <v>104795586387.30786</v>
      </c>
      <c r="H5" s="717">
        <f>+VLOOKUP($C5,'Prueba y trabajo'!$C$4:$AF$62,(H$1-8),0)</f>
        <v>108463431910.86363</v>
      </c>
      <c r="I5" s="717">
        <f>+VLOOKUP($C5,'Prueba y trabajo'!$C$4:$AF$62,(I$1-8),0)</f>
        <v>112259652027.74385</v>
      </c>
      <c r="J5" s="717">
        <f>+VLOOKUP($C5,'Prueba y trabajo'!$C$4:$AF$62,(J$1-8),0)</f>
        <v>116188739848.71487</v>
      </c>
      <c r="K5" s="717">
        <f>+VLOOKUP($C5,'Prueba y trabajo'!$C$4:$AF$62,(K$1-8),0)</f>
        <v>120255345743.41991</v>
      </c>
      <c r="L5" s="717">
        <f>+VLOOKUP($C5,'Prueba y trabajo'!$C$4:$AF$62,(L$1-8),0)</f>
        <v>124464282844.43959</v>
      </c>
      <c r="M5" s="717">
        <f>+VLOOKUP($C5,'Prueba y trabajo'!$C$4:$AF$62,(M$1-8),0)</f>
        <v>128820532743.99495</v>
      </c>
      <c r="N5" s="717">
        <f>+VLOOKUP($C5,'Prueba y trabajo'!$C$4:$AF$62,(N$1-8),0)</f>
        <v>133329251390.03474</v>
      </c>
      <c r="O5" s="717">
        <f>+VLOOKUP($C5,'Prueba y trabajo'!$C$4:$AF$62,(O$1-8),0)</f>
        <v>137995775188.68594</v>
      </c>
      <c r="P5" s="717">
        <f>+VLOOKUP($C5,'Prueba y trabajo'!$C$4:$AF$62,(P$1-8),0)</f>
        <v>142825627320.28998</v>
      </c>
      <c r="Q5" s="717">
        <f>+VLOOKUP($C5,'Prueba y trabajo'!$C$4:$AF$62,(Q$1-8),0)</f>
        <v>147824524276.50012</v>
      </c>
      <c r="R5" s="717">
        <f>+VLOOKUP($C5,'Prueba y trabajo'!$C$4:$AF$62,(R$1-8),0)</f>
        <v>152998382626.17758</v>
      </c>
      <c r="S5" s="717">
        <f>+VLOOKUP($C5,'Prueba y trabajo'!$C$4:$AF$62,(S$1-8),0)</f>
        <v>158353326018.09381</v>
      </c>
      <c r="T5" s="717">
        <f>+VLOOKUP($C5,'Prueba y trabajo'!$C$4:$AF$62,(T$1-8),0)</f>
        <v>163895692428.72708</v>
      </c>
      <c r="U5" s="717">
        <f>+VLOOKUP($C5,'Prueba y trabajo'!$C$4:$AF$62,(U$1-8),0)</f>
        <v>169632041663.73248</v>
      </c>
      <c r="V5" s="717">
        <f>+VLOOKUP($C5,'Prueba y trabajo'!$C$4:$AF$62,(V$1-8),0)</f>
        <v>175569163121.96313</v>
      </c>
      <c r="W5" s="717">
        <f>+VLOOKUP($C5,'Prueba y trabajo'!$C$4:$AF$62,(W$1-8),0)</f>
        <v>181714083831.23181</v>
      </c>
      <c r="X5" s="717">
        <f>+VLOOKUP($C5,'Prueba y trabajo'!$C$4:$AF$62,(X$1-8),0)</f>
        <v>188074076765.32492</v>
      </c>
      <c r="Y5" s="728"/>
    </row>
    <row r="6" spans="1:25" ht="22.5">
      <c r="A6" s="990"/>
      <c r="B6" s="671" t="s">
        <v>974</v>
      </c>
      <c r="C6" s="672" t="s">
        <v>794</v>
      </c>
      <c r="D6" s="715">
        <v>1971904911731.9592</v>
      </c>
      <c r="E6" s="717">
        <f>+VLOOKUP($C6,'Prueba y trabajo'!$C$4:$AF$62,(E$1-8),0)</f>
        <v>0</v>
      </c>
      <c r="F6" s="717">
        <f>+VLOOKUP($C6,'Prueba y trabajo'!$C$4:$AF$62,(F$1-8),0)</f>
        <v>110746850143.97356</v>
      </c>
      <c r="G6" s="717">
        <f>+VLOOKUP($C6,'Prueba y trabajo'!$C$4:$AF$62,(G$1-8),0)</f>
        <v>114622989899.01262</v>
      </c>
      <c r="H6" s="717">
        <f>+VLOOKUP($C6,'Prueba y trabajo'!$C$4:$AF$62,(H$1-8),0)</f>
        <v>118634794545.47804</v>
      </c>
      <c r="I6" s="717">
        <f>+VLOOKUP($C6,'Prueba y trabajo'!$C$4:$AF$62,(I$1-8),0)</f>
        <v>122787012354.56978</v>
      </c>
      <c r="J6" s="717">
        <f>+VLOOKUP($C6,'Prueba y trabajo'!$C$4:$AF$62,(J$1-8),0)</f>
        <v>127084557786.97969</v>
      </c>
      <c r="K6" s="717">
        <f>+VLOOKUP($C6,'Prueba y trabajo'!$C$4:$AF$62,(K$1-8),0)</f>
        <v>131532517309.524</v>
      </c>
      <c r="L6" s="717">
        <f>+VLOOKUP($C6,'Prueba y trabajo'!$C$4:$AF$62,(L$1-8),0)</f>
        <v>136136155415.35733</v>
      </c>
      <c r="M6" s="717">
        <f>+VLOOKUP($C6,'Prueba y trabajo'!$C$4:$AF$62,(M$1-8),0)</f>
        <v>140900920854.89481</v>
      </c>
      <c r="N6" s="717">
        <f>+VLOOKUP($C6,'Prueba y trabajo'!$C$4:$AF$62,(N$1-8),0)</f>
        <v>145832453084.8161</v>
      </c>
      <c r="O6" s="717">
        <f>+VLOOKUP($C6,'Prueba y trabajo'!$C$4:$AF$62,(O$1-8),0)</f>
        <v>150936588942.78467</v>
      </c>
      <c r="P6" s="717">
        <f>+VLOOKUP($C6,'Prueba y trabajo'!$C$4:$AF$62,(P$1-8),0)</f>
        <v>156219369555.78214</v>
      </c>
      <c r="Q6" s="717">
        <f>+VLOOKUP($C6,'Prueba y trabajo'!$C$4:$AF$62,(Q$1-8),0)</f>
        <v>161687047490.2345</v>
      </c>
      <c r="R6" s="717">
        <f>+VLOOKUP($C6,'Prueba y trabajo'!$C$4:$AF$62,(R$1-8),0)</f>
        <v>167346094152.39267</v>
      </c>
      <c r="S6" s="717">
        <f>+VLOOKUP($C6,'Prueba y trabajo'!$C$4:$AF$62,(S$1-8),0)</f>
        <v>173203207447.72641</v>
      </c>
      <c r="T6" s="717">
        <f>+VLOOKUP($C6,'Prueba y trabajo'!$C$4:$AF$62,(T$1-8),0)</f>
        <v>179265319708.39682</v>
      </c>
      <c r="U6" s="717">
        <f>+VLOOKUP($C6,'Prueba y trabajo'!$C$4:$AF$62,(U$1-8),0)</f>
        <v>185539605898.19067</v>
      </c>
      <c r="V6" s="717">
        <f>+VLOOKUP($C6,'Prueba y trabajo'!$C$4:$AF$62,(V$1-8),0)</f>
        <v>192033492104.62735</v>
      </c>
      <c r="W6" s="717">
        <f>+VLOOKUP($C6,'Prueba y trabajo'!$C$4:$AF$62,(W$1-8),0)</f>
        <v>198754664328.28928</v>
      </c>
      <c r="X6" s="717">
        <f>+VLOOKUP($C6,'Prueba y trabajo'!$C$4:$AF$62,(X$1-8),0)</f>
        <v>205711077579.77939</v>
      </c>
      <c r="Y6" s="728"/>
    </row>
    <row r="7" spans="1:25" ht="33.75">
      <c r="A7" s="990"/>
      <c r="B7" s="671" t="s">
        <v>974</v>
      </c>
      <c r="C7" s="672" t="s">
        <v>798</v>
      </c>
      <c r="D7" s="715">
        <v>18193328379462.684</v>
      </c>
      <c r="E7" s="717">
        <f>+VLOOKUP($C7,'Prueba y trabajo'!$C$4:$AF$62,(E$1-8),0)</f>
        <v>0</v>
      </c>
      <c r="F7" s="717">
        <f>+VLOOKUP($C7,'Prueba y trabajo'!$C$4:$AF$62,(F$1-8),0)</f>
        <v>1021780411252.5756</v>
      </c>
      <c r="G7" s="717">
        <f>+VLOOKUP($C7,'Prueba y trabajo'!$C$4:$AF$62,(G$1-8),0)</f>
        <v>1057542725646.4156</v>
      </c>
      <c r="H7" s="717">
        <f>+VLOOKUP($C7,'Prueba y trabajo'!$C$4:$AF$62,(H$1-8),0)</f>
        <v>1094556721044.04</v>
      </c>
      <c r="I7" s="717">
        <f>+VLOOKUP($C7,'Prueba y trabajo'!$C$4:$AF$62,(I$1-8),0)</f>
        <v>1132866206280.5815</v>
      </c>
      <c r="J7" s="717">
        <f>+VLOOKUP($C7,'Prueba y trabajo'!$C$4:$AF$62,(J$1-8),0)</f>
        <v>1172516523500.4016</v>
      </c>
      <c r="K7" s="717">
        <f>+VLOOKUP($C7,'Prueba y trabajo'!$C$4:$AF$62,(K$1-8),0)</f>
        <v>1213554601822.9158</v>
      </c>
      <c r="L7" s="717">
        <f>+VLOOKUP($C7,'Prueba y trabajo'!$C$4:$AF$62,(L$1-8),0)</f>
        <v>1256029012886.7178</v>
      </c>
      <c r="M7" s="717">
        <f>+VLOOKUP($C7,'Prueba y trabajo'!$C$4:$AF$62,(M$1-8),0)</f>
        <v>1299990028337.7524</v>
      </c>
      <c r="N7" s="717">
        <f>+VLOOKUP($C7,'Prueba y trabajo'!$C$4:$AF$62,(N$1-8),0)</f>
        <v>1345489679329.5737</v>
      </c>
      <c r="O7" s="717">
        <f>+VLOOKUP($C7,'Prueba y trabajo'!$C$4:$AF$62,(O$1-8),0)</f>
        <v>1392581818106.1086</v>
      </c>
      <c r="P7" s="717">
        <f>+VLOOKUP($C7,'Prueba y trabajo'!$C$4:$AF$62,(P$1-8),0)</f>
        <v>1441322181739.8225</v>
      </c>
      <c r="Q7" s="717">
        <f>+VLOOKUP($C7,'Prueba y trabajo'!$C$4:$AF$62,(Q$1-8),0)</f>
        <v>1491768458100.7163</v>
      </c>
      <c r="R7" s="717">
        <f>+VLOOKUP($C7,'Prueba y trabajo'!$C$4:$AF$62,(R$1-8),0)</f>
        <v>1543980354134.241</v>
      </c>
      <c r="S7" s="717">
        <f>+VLOOKUP($C7,'Prueba y trabajo'!$C$4:$AF$62,(S$1-8),0)</f>
        <v>1598019666528.9397</v>
      </c>
      <c r="T7" s="717">
        <f>+VLOOKUP($C7,'Prueba y trabajo'!$C$4:$AF$62,(T$1-8),0)</f>
        <v>1653950354857.4524</v>
      </c>
      <c r="U7" s="717">
        <f>+VLOOKUP($C7,'Prueba y trabajo'!$C$4:$AF$62,(U$1-8),0)</f>
        <v>1711838617277.4626</v>
      </c>
      <c r="V7" s="717">
        <f>+VLOOKUP($C7,'Prueba y trabajo'!$C$4:$AF$62,(V$1-8),0)</f>
        <v>1771752968882.1738</v>
      </c>
      <c r="W7" s="717">
        <f>+VLOOKUP($C7,'Prueba y trabajo'!$C$4:$AF$62,(W$1-8),0)</f>
        <v>1833764322793.0498</v>
      </c>
      <c r="X7" s="717">
        <f>+VLOOKUP($C7,'Prueba y trabajo'!$C$4:$AF$62,(X$1-8),0)</f>
        <v>1897946074090.8064</v>
      </c>
      <c r="Y7" s="728"/>
    </row>
    <row r="8" spans="1:25" ht="22.5">
      <c r="A8" s="990"/>
      <c r="B8" s="671" t="s">
        <v>974</v>
      </c>
      <c r="C8" s="672" t="s">
        <v>801</v>
      </c>
      <c r="D8" s="715">
        <v>480119018070.99982</v>
      </c>
      <c r="E8" s="717">
        <f>+VLOOKUP($C8,'Prueba y trabajo'!$C$4:$AF$62,(E$1-8),0)</f>
        <v>0</v>
      </c>
      <c r="F8" s="717">
        <f>+VLOOKUP($C8,'Prueba y trabajo'!$C$4:$AF$62,(F$1-8),0)</f>
        <v>26964621178.857513</v>
      </c>
      <c r="G8" s="717">
        <f>+VLOOKUP($C8,'Prueba y trabajo'!$C$4:$AF$62,(G$1-8),0)</f>
        <v>27908382920.117527</v>
      </c>
      <c r="H8" s="717">
        <f>+VLOOKUP($C8,'Prueba y trabajo'!$C$4:$AF$62,(H$1-8),0)</f>
        <v>28885176322.321636</v>
      </c>
      <c r="I8" s="717">
        <f>+VLOOKUP($C8,'Prueba y trabajo'!$C$4:$AF$62,(I$1-8),0)</f>
        <v>29896157493.60289</v>
      </c>
      <c r="J8" s="717">
        <f>+VLOOKUP($C8,'Prueba y trabajo'!$C$4:$AF$62,(J$1-8),0)</f>
        <v>30942523005.87899</v>
      </c>
      <c r="K8" s="717">
        <f>+VLOOKUP($C8,'Prueba y trabajo'!$C$4:$AF$62,(K$1-8),0)</f>
        <v>32025511311.084755</v>
      </c>
      <c r="L8" s="717">
        <f>+VLOOKUP($C8,'Prueba y trabajo'!$C$4:$AF$62,(L$1-8),0)</f>
        <v>33146404206.972717</v>
      </c>
      <c r="M8" s="717">
        <f>+VLOOKUP($C8,'Prueba y trabajo'!$C$4:$AF$62,(M$1-8),0)</f>
        <v>34306528354.216759</v>
      </c>
      <c r="N8" s="717">
        <f>+VLOOKUP($C8,'Prueba y trabajo'!$C$4:$AF$62,(N$1-8),0)</f>
        <v>35507256846.614342</v>
      </c>
      <c r="O8" s="717">
        <f>+VLOOKUP($C8,'Prueba y trabajo'!$C$4:$AF$62,(O$1-8),0)</f>
        <v>36750010836.245842</v>
      </c>
      <c r="P8" s="717">
        <f>+VLOOKUP($C8,'Prueba y trabajo'!$C$4:$AF$62,(P$1-8),0)</f>
        <v>38036261215.514442</v>
      </c>
      <c r="Q8" s="717">
        <f>+VLOOKUP($C8,'Prueba y trabajo'!$C$4:$AF$62,(Q$1-8),0)</f>
        <v>39367530358.057449</v>
      </c>
      <c r="R8" s="717">
        <f>+VLOOKUP($C8,'Prueba y trabajo'!$C$4:$AF$62,(R$1-8),0)</f>
        <v>40745393920.589447</v>
      </c>
      <c r="S8" s="717">
        <f>+VLOOKUP($C8,'Prueba y trabajo'!$C$4:$AF$62,(S$1-8),0)</f>
        <v>42171482707.810081</v>
      </c>
      <c r="T8" s="717">
        <f>+VLOOKUP($C8,'Prueba y trabajo'!$C$4:$AF$62,(T$1-8),0)</f>
        <v>43647484602.583435</v>
      </c>
      <c r="U8" s="717">
        <f>+VLOOKUP($C8,'Prueba y trabajo'!$C$4:$AF$62,(U$1-8),0)</f>
        <v>45175146563.673843</v>
      </c>
      <c r="V8" s="717">
        <f>+VLOOKUP($C8,'Prueba y trabajo'!$C$4:$AF$62,(V$1-8),0)</f>
        <v>46756276693.402428</v>
      </c>
      <c r="W8" s="717">
        <f>+VLOOKUP($C8,'Prueba y trabajo'!$C$4:$AF$62,(W$1-8),0)</f>
        <v>48392746377.671509</v>
      </c>
      <c r="X8" s="717">
        <f>+VLOOKUP($C8,'Prueba y trabajo'!$C$4:$AF$62,(X$1-8),0)</f>
        <v>50086492500.890007</v>
      </c>
      <c r="Y8" s="728"/>
    </row>
    <row r="9" spans="1:25" ht="33.75">
      <c r="A9" s="990" t="s">
        <v>805</v>
      </c>
      <c r="B9" s="671" t="s">
        <v>972</v>
      </c>
      <c r="C9" s="672" t="s">
        <v>705</v>
      </c>
      <c r="D9" s="715">
        <v>0</v>
      </c>
      <c r="E9" s="717">
        <f>+VLOOKUP($C9,'Prueba y trabajo'!$C$4:$AF$62,(E$1-8),0)</f>
        <v>0</v>
      </c>
      <c r="F9" s="717">
        <f>+VLOOKUP($C9,'Prueba y trabajo'!$C$4:$AF$62,(F$1-8),0)</f>
        <v>0</v>
      </c>
      <c r="G9" s="717">
        <f>+VLOOKUP($C9,'Prueba y trabajo'!$C$4:$AF$62,(G$1-8),0)</f>
        <v>0</v>
      </c>
      <c r="H9" s="717">
        <f>+VLOOKUP($C9,'Prueba y trabajo'!$C$4:$AF$62,(H$1-8),0)</f>
        <v>0</v>
      </c>
      <c r="I9" s="717">
        <f>+VLOOKUP($C9,'Prueba y trabajo'!$C$4:$AF$62,(I$1-8),0)</f>
        <v>0</v>
      </c>
      <c r="J9" s="717">
        <f>+VLOOKUP($C9,'Prueba y trabajo'!$C$4:$AF$62,(J$1-8),0)</f>
        <v>0</v>
      </c>
      <c r="K9" s="717">
        <f>+VLOOKUP($C9,'Prueba y trabajo'!$C$4:$AF$62,(K$1-8),0)</f>
        <v>0</v>
      </c>
      <c r="L9" s="717">
        <f>+VLOOKUP($C9,'Prueba y trabajo'!$C$4:$AF$62,(L$1-8),0)</f>
        <v>0</v>
      </c>
      <c r="M9" s="717">
        <f>+VLOOKUP($C9,'Prueba y trabajo'!$C$4:$AF$62,(M$1-8),0)</f>
        <v>0</v>
      </c>
      <c r="N9" s="717">
        <f>+VLOOKUP($C9,'Prueba y trabajo'!$C$4:$AF$62,(N$1-8),0)</f>
        <v>0</v>
      </c>
      <c r="O9" s="717">
        <f>+VLOOKUP($C9,'Prueba y trabajo'!$C$4:$AF$62,(O$1-8),0)</f>
        <v>0</v>
      </c>
      <c r="P9" s="717">
        <f>+VLOOKUP($C9,'Prueba y trabajo'!$C$4:$AF$62,(P$1-8),0)</f>
        <v>0</v>
      </c>
      <c r="Q9" s="717">
        <f>+VLOOKUP($C9,'Prueba y trabajo'!$C$4:$AF$62,(Q$1-8),0)</f>
        <v>0</v>
      </c>
      <c r="R9" s="717">
        <f>+VLOOKUP($C9,'Prueba y trabajo'!$C$4:$AF$62,(R$1-8),0)</f>
        <v>0</v>
      </c>
      <c r="S9" s="717">
        <f>+VLOOKUP($C9,'Prueba y trabajo'!$C$4:$AF$62,(S$1-8),0)</f>
        <v>0</v>
      </c>
      <c r="T9" s="717">
        <f>+VLOOKUP($C9,'Prueba y trabajo'!$C$4:$AF$62,(T$1-8),0)</f>
        <v>0</v>
      </c>
      <c r="U9" s="717">
        <f>+VLOOKUP($C9,'Prueba y trabajo'!$C$4:$AF$62,(U$1-8),0)</f>
        <v>0</v>
      </c>
      <c r="V9" s="717">
        <f>+VLOOKUP($C9,'Prueba y trabajo'!$C$4:$AF$62,(V$1-8),0)</f>
        <v>0</v>
      </c>
      <c r="W9" s="717">
        <f>+VLOOKUP($C9,'Prueba y trabajo'!$C$4:$AF$62,(W$1-8),0)</f>
        <v>0</v>
      </c>
      <c r="X9" s="717">
        <f>+VLOOKUP($C9,'Prueba y trabajo'!$C$4:$AF$62,(X$1-8),0)</f>
        <v>0</v>
      </c>
      <c r="Y9" s="728"/>
    </row>
    <row r="10" spans="1:25" ht="56.25">
      <c r="A10" s="990"/>
      <c r="B10" s="671" t="s">
        <v>972</v>
      </c>
      <c r="C10" s="672" t="s">
        <v>806</v>
      </c>
      <c r="D10" s="715">
        <v>563432534413.08325</v>
      </c>
      <c r="E10" s="717">
        <f>+VLOOKUP($C10,'Prueba y trabajo'!$C$4:$AF$62,(E$1-8),0)</f>
        <v>0</v>
      </c>
      <c r="F10" s="717">
        <f>+VLOOKUP($C10,'Prueba y trabajo'!$C$4:$AF$62,(F$1-8),0)</f>
        <v>31643705578.11499</v>
      </c>
      <c r="G10" s="717">
        <f>+VLOOKUP($C10,'Prueba y trabajo'!$C$4:$AF$62,(G$1-8),0)</f>
        <v>32751235273.349014</v>
      </c>
      <c r="H10" s="717">
        <f>+VLOOKUP($C10,'Prueba y trabajo'!$C$4:$AF$62,(H$1-8),0)</f>
        <v>33897528507.916225</v>
      </c>
      <c r="I10" s="717">
        <f>+VLOOKUP($C10,'Prueba y trabajo'!$C$4:$AF$62,(I$1-8),0)</f>
        <v>35083942005.693291</v>
      </c>
      <c r="J10" s="717">
        <f>+VLOOKUP($C10,'Prueba y trabajo'!$C$4:$AF$62,(J$1-8),0)</f>
        <v>36311879975.892548</v>
      </c>
      <c r="K10" s="717">
        <f>+VLOOKUP($C10,'Prueba y trabajo'!$C$4:$AF$62,(K$1-8),0)</f>
        <v>37582795775.04879</v>
      </c>
      <c r="L10" s="717">
        <f>+VLOOKUP($C10,'Prueba y trabajo'!$C$4:$AF$62,(L$1-8),0)</f>
        <v>38898193627.175499</v>
      </c>
      <c r="M10" s="717">
        <f>+VLOOKUP($C10,'Prueba y trabajo'!$C$4:$AF$62,(M$1-8),0)</f>
        <v>40259630404.126633</v>
      </c>
      <c r="N10" s="717">
        <f>+VLOOKUP($C10,'Prueba y trabajo'!$C$4:$AF$62,(N$1-8),0)</f>
        <v>41668717468.271057</v>
      </c>
      <c r="O10" s="717">
        <f>+VLOOKUP($C10,'Prueba y trabajo'!$C$4:$AF$62,(O$1-8),0)</f>
        <v>43127122579.660545</v>
      </c>
      <c r="P10" s="717">
        <f>+VLOOKUP($C10,'Prueba y trabajo'!$C$4:$AF$62,(P$1-8),0)</f>
        <v>44636571869.948662</v>
      </c>
      <c r="Q10" s="717">
        <f>+VLOOKUP($C10,'Prueba y trabajo'!$C$4:$AF$62,(Q$1-8),0)</f>
        <v>46198851885.396866</v>
      </c>
      <c r="R10" s="717">
        <f>+VLOOKUP($C10,'Prueba y trabajo'!$C$4:$AF$62,(R$1-8),0)</f>
        <v>47815811701.385742</v>
      </c>
      <c r="S10" s="717">
        <f>+VLOOKUP($C10,'Prueba y trabajo'!$C$4:$AF$62,(S$1-8),0)</f>
        <v>49489365110.93425</v>
      </c>
      <c r="T10" s="717">
        <f>+VLOOKUP($C10,'Prueba y trabajo'!$C$4:$AF$62,(T$1-8),0)</f>
        <v>51221492889.81694</v>
      </c>
      <c r="U10" s="717">
        <f>+VLOOKUP($C10,'Prueba y trabajo'!$C$4:$AF$62,(U$1-8),0)</f>
        <v>53014245140.960526</v>
      </c>
      <c r="V10" s="717">
        <f>+VLOOKUP($C10,'Prueba y trabajo'!$C$4:$AF$62,(V$1-8),0)</f>
        <v>54869743720.894142</v>
      </c>
      <c r="W10" s="717">
        <f>+VLOOKUP($C10,'Prueba y trabajo'!$C$4:$AF$62,(W$1-8),0)</f>
        <v>56790184751.125427</v>
      </c>
      <c r="X10" s="717">
        <f>+VLOOKUP($C10,'Prueba y trabajo'!$C$4:$AF$62,(X$1-8),0)</f>
        <v>58777841217.414818</v>
      </c>
      <c r="Y10" s="728"/>
    </row>
    <row r="11" spans="1:25" ht="33.75">
      <c r="A11" s="990"/>
      <c r="B11" s="671" t="s">
        <v>972</v>
      </c>
      <c r="C11" s="672" t="s">
        <v>808</v>
      </c>
      <c r="D11" s="715">
        <v>563432534413.08325</v>
      </c>
      <c r="E11" s="717">
        <f>+VLOOKUP($C11,'Prueba y trabajo'!$C$4:$AF$62,(E$1-8),0)</f>
        <v>0</v>
      </c>
      <c r="F11" s="717">
        <f>+VLOOKUP($C11,'Prueba y trabajo'!$C$4:$AF$62,(F$1-8),0)</f>
        <v>31643705578.11499</v>
      </c>
      <c r="G11" s="717">
        <f>+VLOOKUP($C11,'Prueba y trabajo'!$C$4:$AF$62,(G$1-8),0)</f>
        <v>32751235273.349014</v>
      </c>
      <c r="H11" s="717">
        <f>+VLOOKUP($C11,'Prueba y trabajo'!$C$4:$AF$62,(H$1-8),0)</f>
        <v>33897528507.916225</v>
      </c>
      <c r="I11" s="717">
        <f>+VLOOKUP($C11,'Prueba y trabajo'!$C$4:$AF$62,(I$1-8),0)</f>
        <v>35083942005.693291</v>
      </c>
      <c r="J11" s="717">
        <f>+VLOOKUP($C11,'Prueba y trabajo'!$C$4:$AF$62,(J$1-8),0)</f>
        <v>36311879975.892548</v>
      </c>
      <c r="K11" s="717">
        <f>+VLOOKUP($C11,'Prueba y trabajo'!$C$4:$AF$62,(K$1-8),0)</f>
        <v>37582795775.04879</v>
      </c>
      <c r="L11" s="717">
        <f>+VLOOKUP($C11,'Prueba y trabajo'!$C$4:$AF$62,(L$1-8),0)</f>
        <v>38898193627.175499</v>
      </c>
      <c r="M11" s="717">
        <f>+VLOOKUP($C11,'Prueba y trabajo'!$C$4:$AF$62,(M$1-8),0)</f>
        <v>40259630404.126633</v>
      </c>
      <c r="N11" s="717">
        <f>+VLOOKUP($C11,'Prueba y trabajo'!$C$4:$AF$62,(N$1-8),0)</f>
        <v>41668717468.271057</v>
      </c>
      <c r="O11" s="717">
        <f>+VLOOKUP($C11,'Prueba y trabajo'!$C$4:$AF$62,(O$1-8),0)</f>
        <v>43127122579.660545</v>
      </c>
      <c r="P11" s="717">
        <f>+VLOOKUP($C11,'Prueba y trabajo'!$C$4:$AF$62,(P$1-8),0)</f>
        <v>44636571869.948662</v>
      </c>
      <c r="Q11" s="717">
        <f>+VLOOKUP($C11,'Prueba y trabajo'!$C$4:$AF$62,(Q$1-8),0)</f>
        <v>46198851885.396866</v>
      </c>
      <c r="R11" s="717">
        <f>+VLOOKUP($C11,'Prueba y trabajo'!$C$4:$AF$62,(R$1-8),0)</f>
        <v>47815811701.385742</v>
      </c>
      <c r="S11" s="717">
        <f>+VLOOKUP($C11,'Prueba y trabajo'!$C$4:$AF$62,(S$1-8),0)</f>
        <v>49489365110.93425</v>
      </c>
      <c r="T11" s="717">
        <f>+VLOOKUP($C11,'Prueba y trabajo'!$C$4:$AF$62,(T$1-8),0)</f>
        <v>51221492889.81694</v>
      </c>
      <c r="U11" s="717">
        <f>+VLOOKUP($C11,'Prueba y trabajo'!$C$4:$AF$62,(U$1-8),0)</f>
        <v>53014245140.960526</v>
      </c>
      <c r="V11" s="717">
        <f>+VLOOKUP($C11,'Prueba y trabajo'!$C$4:$AF$62,(V$1-8),0)</f>
        <v>54869743720.894142</v>
      </c>
      <c r="W11" s="717">
        <f>+VLOOKUP($C11,'Prueba y trabajo'!$C$4:$AF$62,(W$1-8),0)</f>
        <v>56790184751.125427</v>
      </c>
      <c r="X11" s="717">
        <f>+VLOOKUP($C11,'Prueba y trabajo'!$C$4:$AF$62,(X$1-8),0)</f>
        <v>58777841217.414818</v>
      </c>
      <c r="Y11" s="728"/>
    </row>
    <row r="12" spans="1:25" ht="22.5">
      <c r="A12" s="990"/>
      <c r="B12" s="671" t="s">
        <v>972</v>
      </c>
      <c r="C12" s="672" t="s">
        <v>813</v>
      </c>
      <c r="D12" s="715">
        <v>7200000000</v>
      </c>
      <c r="E12" s="717">
        <f>+VLOOKUP($C12,'Prueba y trabajo'!$C$4:$AF$62,(E$1-8),0)</f>
        <v>0</v>
      </c>
      <c r="F12" s="717">
        <f>+VLOOKUP($C12,'Prueba y trabajo'!$C$4:$AF$62,(F$1-8),0)</f>
        <v>404369052.63157886</v>
      </c>
      <c r="G12" s="717">
        <f>+VLOOKUP($C12,'Prueba y trabajo'!$C$4:$AF$62,(G$1-8),0)</f>
        <v>418521969.47368413</v>
      </c>
      <c r="H12" s="717">
        <f>+VLOOKUP($C12,'Prueba y trabajo'!$C$4:$AF$62,(H$1-8),0)</f>
        <v>433170238.40526301</v>
      </c>
      <c r="I12" s="717">
        <f>+VLOOKUP($C12,'Prueba y trabajo'!$C$4:$AF$62,(I$1-8),0)</f>
        <v>448331196.74944717</v>
      </c>
      <c r="J12" s="717">
        <f>+VLOOKUP($C12,'Prueba y trabajo'!$C$4:$AF$62,(J$1-8),0)</f>
        <v>464022788.63567775</v>
      </c>
      <c r="K12" s="717">
        <f>+VLOOKUP($C12,'Prueba y trabajo'!$C$4:$AF$62,(K$1-8),0)</f>
        <v>480263586.23792654</v>
      </c>
      <c r="L12" s="717">
        <f>+VLOOKUP($C12,'Prueba y trabajo'!$C$4:$AF$62,(L$1-8),0)</f>
        <v>497072811.7562539</v>
      </c>
      <c r="M12" s="717">
        <f>+VLOOKUP($C12,'Prueba y trabajo'!$C$4:$AF$62,(M$1-8),0)</f>
        <v>514470360.1677227</v>
      </c>
      <c r="N12" s="717">
        <f>+VLOOKUP($C12,'Prueba y trabajo'!$C$4:$AF$62,(N$1-8),0)</f>
        <v>532476822.77359289</v>
      </c>
      <c r="O12" s="717">
        <f>+VLOOKUP($C12,'Prueba y trabajo'!$C$4:$AF$62,(O$1-8),0)</f>
        <v>551113511.57066858</v>
      </c>
      <c r="P12" s="717">
        <f>+VLOOKUP($C12,'Prueba y trabajo'!$C$4:$AF$62,(P$1-8),0)</f>
        <v>570402484.47564209</v>
      </c>
      <c r="Q12" s="717">
        <f>+VLOOKUP($C12,'Prueba y trabajo'!$C$4:$AF$62,(Q$1-8),0)</f>
        <v>590366571.43228948</v>
      </c>
      <c r="R12" s="717">
        <f>+VLOOKUP($C12,'Prueba y trabajo'!$C$4:$AF$62,(R$1-8),0)</f>
        <v>611029401.43241954</v>
      </c>
      <c r="S12" s="717">
        <f>+VLOOKUP($C12,'Prueba y trabajo'!$C$4:$AF$62,(S$1-8),0)</f>
        <v>632415430.4825542</v>
      </c>
      <c r="T12" s="717">
        <f>+VLOOKUP($C12,'Prueba y trabajo'!$C$4:$AF$62,(T$1-8),0)</f>
        <v>654549970.5494436</v>
      </c>
      <c r="U12" s="717">
        <f>+VLOOKUP($C12,'Prueba y trabajo'!$C$4:$AF$62,(U$1-8),0)</f>
        <v>677459219.5186739</v>
      </c>
      <c r="V12" s="717">
        <f>+VLOOKUP($C12,'Prueba y trabajo'!$C$4:$AF$62,(V$1-8),0)</f>
        <v>701170292.20182753</v>
      </c>
      <c r="W12" s="717">
        <f>+VLOOKUP($C12,'Prueba y trabajo'!$C$4:$AF$62,(W$1-8),0)</f>
        <v>725711252.42889142</v>
      </c>
      <c r="X12" s="717">
        <f>+VLOOKUP($C12,'Prueba y trabajo'!$C$4:$AF$62,(X$1-8),0)</f>
        <v>751111146.26390254</v>
      </c>
      <c r="Y12" s="728"/>
    </row>
    <row r="13" spans="1:25" ht="22.5">
      <c r="A13" s="990"/>
      <c r="B13" s="671" t="s">
        <v>972</v>
      </c>
      <c r="C13" s="672" t="s">
        <v>814</v>
      </c>
      <c r="D13" s="715">
        <v>563432534413.08325</v>
      </c>
      <c r="E13" s="717">
        <f>+VLOOKUP($C13,'Prueba y trabajo'!$C$4:$AF$62,(E$1-8),0)</f>
        <v>0</v>
      </c>
      <c r="F13" s="717">
        <f>+VLOOKUP($C13,'Prueba y trabajo'!$C$4:$AF$62,(F$1-8),0)</f>
        <v>31643705578.11499</v>
      </c>
      <c r="G13" s="717">
        <f>+VLOOKUP($C13,'Prueba y trabajo'!$C$4:$AF$62,(G$1-8),0)</f>
        <v>32751235273.349014</v>
      </c>
      <c r="H13" s="717">
        <f>+VLOOKUP($C13,'Prueba y trabajo'!$C$4:$AF$62,(H$1-8),0)</f>
        <v>33897528507.916225</v>
      </c>
      <c r="I13" s="717">
        <f>+VLOOKUP($C13,'Prueba y trabajo'!$C$4:$AF$62,(I$1-8),0)</f>
        <v>35083942005.693291</v>
      </c>
      <c r="J13" s="717">
        <f>+VLOOKUP($C13,'Prueba y trabajo'!$C$4:$AF$62,(J$1-8),0)</f>
        <v>36311879975.892548</v>
      </c>
      <c r="K13" s="717">
        <f>+VLOOKUP($C13,'Prueba y trabajo'!$C$4:$AF$62,(K$1-8),0)</f>
        <v>37582795775.04879</v>
      </c>
      <c r="L13" s="717">
        <f>+VLOOKUP($C13,'Prueba y trabajo'!$C$4:$AF$62,(L$1-8),0)</f>
        <v>38898193627.175499</v>
      </c>
      <c r="M13" s="717">
        <f>+VLOOKUP($C13,'Prueba y trabajo'!$C$4:$AF$62,(M$1-8),0)</f>
        <v>40259630404.126633</v>
      </c>
      <c r="N13" s="717">
        <f>+VLOOKUP($C13,'Prueba y trabajo'!$C$4:$AF$62,(N$1-8),0)</f>
        <v>41668717468.271057</v>
      </c>
      <c r="O13" s="717">
        <f>+VLOOKUP($C13,'Prueba y trabajo'!$C$4:$AF$62,(O$1-8),0)</f>
        <v>43127122579.660545</v>
      </c>
      <c r="P13" s="717">
        <f>+VLOOKUP($C13,'Prueba y trabajo'!$C$4:$AF$62,(P$1-8),0)</f>
        <v>44636571869.948662</v>
      </c>
      <c r="Q13" s="717">
        <f>+VLOOKUP($C13,'Prueba y trabajo'!$C$4:$AF$62,(Q$1-8),0)</f>
        <v>46198851885.396866</v>
      </c>
      <c r="R13" s="717">
        <f>+VLOOKUP($C13,'Prueba y trabajo'!$C$4:$AF$62,(R$1-8),0)</f>
        <v>47815811701.385742</v>
      </c>
      <c r="S13" s="717">
        <f>+VLOOKUP($C13,'Prueba y trabajo'!$C$4:$AF$62,(S$1-8),0)</f>
        <v>49489365110.93425</v>
      </c>
      <c r="T13" s="717">
        <f>+VLOOKUP($C13,'Prueba y trabajo'!$C$4:$AF$62,(T$1-8),0)</f>
        <v>51221492889.81694</v>
      </c>
      <c r="U13" s="717">
        <f>+VLOOKUP($C13,'Prueba y trabajo'!$C$4:$AF$62,(U$1-8),0)</f>
        <v>53014245140.960526</v>
      </c>
      <c r="V13" s="717">
        <f>+VLOOKUP($C13,'Prueba y trabajo'!$C$4:$AF$62,(V$1-8),0)</f>
        <v>54869743720.894142</v>
      </c>
      <c r="W13" s="717">
        <f>+VLOOKUP($C13,'Prueba y trabajo'!$C$4:$AF$62,(W$1-8),0)</f>
        <v>56790184751.125427</v>
      </c>
      <c r="X13" s="717">
        <f>+VLOOKUP($C13,'Prueba y trabajo'!$C$4:$AF$62,(X$1-8),0)</f>
        <v>58777841217.414818</v>
      </c>
      <c r="Y13" s="728"/>
    </row>
    <row r="14" spans="1:25" ht="33.75">
      <c r="A14" s="990"/>
      <c r="B14" s="671" t="s">
        <v>972</v>
      </c>
      <c r="C14" s="672" t="s">
        <v>826</v>
      </c>
      <c r="D14" s="715">
        <v>7200000000</v>
      </c>
      <c r="E14" s="717">
        <f>+VLOOKUP($C14,'Prueba y trabajo'!$C$4:$AF$62,(E$1-8),0)</f>
        <v>0</v>
      </c>
      <c r="F14" s="717">
        <f>+VLOOKUP($C14,'Prueba y trabajo'!$C$4:$AF$62,(F$1-8),0)</f>
        <v>404369052.63157886</v>
      </c>
      <c r="G14" s="717">
        <f>+VLOOKUP($C14,'Prueba y trabajo'!$C$4:$AF$62,(G$1-8),0)</f>
        <v>418521969.47368413</v>
      </c>
      <c r="H14" s="717">
        <f>+VLOOKUP($C14,'Prueba y trabajo'!$C$4:$AF$62,(H$1-8),0)</f>
        <v>433170238.40526301</v>
      </c>
      <c r="I14" s="717">
        <f>+VLOOKUP($C14,'Prueba y trabajo'!$C$4:$AF$62,(I$1-8),0)</f>
        <v>448331196.74944717</v>
      </c>
      <c r="J14" s="717">
        <f>+VLOOKUP($C14,'Prueba y trabajo'!$C$4:$AF$62,(J$1-8),0)</f>
        <v>464022788.63567775</v>
      </c>
      <c r="K14" s="717">
        <f>+VLOOKUP($C14,'Prueba y trabajo'!$C$4:$AF$62,(K$1-8),0)</f>
        <v>480263586.23792654</v>
      </c>
      <c r="L14" s="717">
        <f>+VLOOKUP($C14,'Prueba y trabajo'!$C$4:$AF$62,(L$1-8),0)</f>
        <v>497072811.7562539</v>
      </c>
      <c r="M14" s="717">
        <f>+VLOOKUP($C14,'Prueba y trabajo'!$C$4:$AF$62,(M$1-8),0)</f>
        <v>514470360.1677227</v>
      </c>
      <c r="N14" s="717">
        <f>+VLOOKUP($C14,'Prueba y trabajo'!$C$4:$AF$62,(N$1-8),0)</f>
        <v>532476822.77359289</v>
      </c>
      <c r="O14" s="717">
        <f>+VLOOKUP($C14,'Prueba y trabajo'!$C$4:$AF$62,(O$1-8),0)</f>
        <v>551113511.57066858</v>
      </c>
      <c r="P14" s="717">
        <f>+VLOOKUP($C14,'Prueba y trabajo'!$C$4:$AF$62,(P$1-8),0)</f>
        <v>570402484.47564209</v>
      </c>
      <c r="Q14" s="717">
        <f>+VLOOKUP($C14,'Prueba y trabajo'!$C$4:$AF$62,(Q$1-8),0)</f>
        <v>590366571.43228948</v>
      </c>
      <c r="R14" s="717">
        <f>+VLOOKUP($C14,'Prueba y trabajo'!$C$4:$AF$62,(R$1-8),0)</f>
        <v>611029401.43241954</v>
      </c>
      <c r="S14" s="717">
        <f>+VLOOKUP($C14,'Prueba y trabajo'!$C$4:$AF$62,(S$1-8),0)</f>
        <v>632415430.4825542</v>
      </c>
      <c r="T14" s="717">
        <f>+VLOOKUP($C14,'Prueba y trabajo'!$C$4:$AF$62,(T$1-8),0)</f>
        <v>654549970.5494436</v>
      </c>
      <c r="U14" s="717">
        <f>+VLOOKUP($C14,'Prueba y trabajo'!$C$4:$AF$62,(U$1-8),0)</f>
        <v>677459219.5186739</v>
      </c>
      <c r="V14" s="717">
        <f>+VLOOKUP($C14,'Prueba y trabajo'!$C$4:$AF$62,(V$1-8),0)</f>
        <v>701170292.20182753</v>
      </c>
      <c r="W14" s="717">
        <f>+VLOOKUP($C14,'Prueba y trabajo'!$C$4:$AF$62,(W$1-8),0)</f>
        <v>725711252.42889142</v>
      </c>
      <c r="X14" s="717">
        <f>+VLOOKUP($C14,'Prueba y trabajo'!$C$4:$AF$62,(X$1-8),0)</f>
        <v>751111146.26390254</v>
      </c>
      <c r="Y14" s="728"/>
    </row>
    <row r="15" spans="1:25" ht="33.75">
      <c r="A15" s="990"/>
      <c r="B15" s="671" t="s">
        <v>972</v>
      </c>
      <c r="C15" s="672" t="s">
        <v>827</v>
      </c>
      <c r="D15" s="715">
        <v>563432534413.08325</v>
      </c>
      <c r="E15" s="717">
        <f>+VLOOKUP($C15,'Prueba y trabajo'!$C$4:$AF$62,(E$1-8),0)</f>
        <v>0</v>
      </c>
      <c r="F15" s="717">
        <f>+VLOOKUP($C15,'Prueba y trabajo'!$C$4:$AF$62,(F$1-8),0)</f>
        <v>31643705578.11499</v>
      </c>
      <c r="G15" s="717">
        <f>+VLOOKUP($C15,'Prueba y trabajo'!$C$4:$AF$62,(G$1-8),0)</f>
        <v>32751235273.349014</v>
      </c>
      <c r="H15" s="717">
        <f>+VLOOKUP($C15,'Prueba y trabajo'!$C$4:$AF$62,(H$1-8),0)</f>
        <v>33897528507.916225</v>
      </c>
      <c r="I15" s="717">
        <f>+VLOOKUP($C15,'Prueba y trabajo'!$C$4:$AF$62,(I$1-8),0)</f>
        <v>35083942005.693291</v>
      </c>
      <c r="J15" s="717">
        <f>+VLOOKUP($C15,'Prueba y trabajo'!$C$4:$AF$62,(J$1-8),0)</f>
        <v>36311879975.892548</v>
      </c>
      <c r="K15" s="717">
        <f>+VLOOKUP($C15,'Prueba y trabajo'!$C$4:$AF$62,(K$1-8),0)</f>
        <v>37582795775.04879</v>
      </c>
      <c r="L15" s="717">
        <f>+VLOOKUP($C15,'Prueba y trabajo'!$C$4:$AF$62,(L$1-8),0)</f>
        <v>38898193627.175499</v>
      </c>
      <c r="M15" s="717">
        <f>+VLOOKUP($C15,'Prueba y trabajo'!$C$4:$AF$62,(M$1-8),0)</f>
        <v>40259630404.126633</v>
      </c>
      <c r="N15" s="717">
        <f>+VLOOKUP($C15,'Prueba y trabajo'!$C$4:$AF$62,(N$1-8),0)</f>
        <v>41668717468.271057</v>
      </c>
      <c r="O15" s="717">
        <f>+VLOOKUP($C15,'Prueba y trabajo'!$C$4:$AF$62,(O$1-8),0)</f>
        <v>43127122579.660545</v>
      </c>
      <c r="P15" s="717">
        <f>+VLOOKUP($C15,'Prueba y trabajo'!$C$4:$AF$62,(P$1-8),0)</f>
        <v>44636571869.948662</v>
      </c>
      <c r="Q15" s="717">
        <f>+VLOOKUP($C15,'Prueba y trabajo'!$C$4:$AF$62,(Q$1-8),0)</f>
        <v>46198851885.396866</v>
      </c>
      <c r="R15" s="717">
        <f>+VLOOKUP($C15,'Prueba y trabajo'!$C$4:$AF$62,(R$1-8),0)</f>
        <v>47815811701.385742</v>
      </c>
      <c r="S15" s="717">
        <f>+VLOOKUP($C15,'Prueba y trabajo'!$C$4:$AF$62,(S$1-8),0)</f>
        <v>49489365110.93425</v>
      </c>
      <c r="T15" s="717">
        <f>+VLOOKUP($C15,'Prueba y trabajo'!$C$4:$AF$62,(T$1-8),0)</f>
        <v>51221492889.81694</v>
      </c>
      <c r="U15" s="717">
        <f>+VLOOKUP($C15,'Prueba y trabajo'!$C$4:$AF$62,(U$1-8),0)</f>
        <v>53014245140.960526</v>
      </c>
      <c r="V15" s="717">
        <f>+VLOOKUP($C15,'Prueba y trabajo'!$C$4:$AF$62,(V$1-8),0)</f>
        <v>54869743720.894142</v>
      </c>
      <c r="W15" s="717">
        <f>+VLOOKUP($C15,'Prueba y trabajo'!$C$4:$AF$62,(W$1-8),0)</f>
        <v>56790184751.125427</v>
      </c>
      <c r="X15" s="717">
        <f>+VLOOKUP($C15,'Prueba y trabajo'!$C$4:$AF$62,(X$1-8),0)</f>
        <v>58777841217.414818</v>
      </c>
      <c r="Y15" s="728"/>
    </row>
    <row r="16" spans="1:25" ht="45">
      <c r="A16" s="990"/>
      <c r="B16" s="671" t="s">
        <v>974</v>
      </c>
      <c r="C16" s="672" t="s">
        <v>829</v>
      </c>
      <c r="D16" s="715">
        <v>1005448110004.7241</v>
      </c>
      <c r="E16" s="717">
        <f>+VLOOKUP($C16,'Prueba y trabajo'!$C$4:$AF$62,(E$1-8),0)</f>
        <v>0</v>
      </c>
      <c r="F16" s="717">
        <f>+VLOOKUP($C16,'Prueba y trabajo'!$C$4:$AF$62,(F$1-8),0)</f>
        <v>56468347182.336357</v>
      </c>
      <c r="G16" s="717">
        <f>+VLOOKUP($C16,'Prueba y trabajo'!$C$4:$AF$62,(G$1-8),0)</f>
        <v>58444739333.718132</v>
      </c>
      <c r="H16" s="717">
        <f>+VLOOKUP($C16,'Prueba y trabajo'!$C$4:$AF$62,(H$1-8),0)</f>
        <v>60490305210.398262</v>
      </c>
      <c r="I16" s="717">
        <f>+VLOOKUP($C16,'Prueba y trabajo'!$C$4:$AF$62,(I$1-8),0)</f>
        <v>62607465892.762192</v>
      </c>
      <c r="J16" s="717">
        <f>+VLOOKUP($C16,'Prueba y trabajo'!$C$4:$AF$62,(J$1-8),0)</f>
        <v>64798727199.008865</v>
      </c>
      <c r="K16" s="717">
        <f>+VLOOKUP($C16,'Prueba y trabajo'!$C$4:$AF$62,(K$1-8),0)</f>
        <v>67066682650.974174</v>
      </c>
      <c r="L16" s="717">
        <f>+VLOOKUP($C16,'Prueba y trabajo'!$C$4:$AF$62,(L$1-8),0)</f>
        <v>69414016543.75827</v>
      </c>
      <c r="M16" s="717">
        <f>+VLOOKUP($C16,'Prueba y trabajo'!$C$4:$AF$62,(M$1-8),0)</f>
        <v>71843507122.789795</v>
      </c>
      <c r="N16" s="717">
        <f>+VLOOKUP($C16,'Prueba y trabajo'!$C$4:$AF$62,(N$1-8),0)</f>
        <v>74358029872.087418</v>
      </c>
      <c r="O16" s="717">
        <f>+VLOOKUP($C16,'Prueba y trabajo'!$C$4:$AF$62,(O$1-8),0)</f>
        <v>76960560917.610474</v>
      </c>
      <c r="P16" s="717">
        <f>+VLOOKUP($C16,'Prueba y trabajo'!$C$4:$AF$62,(P$1-8),0)</f>
        <v>79654180549.726852</v>
      </c>
      <c r="Q16" s="717">
        <f>+VLOOKUP($C16,'Prueba y trabajo'!$C$4:$AF$62,(Q$1-8),0)</f>
        <v>82442076868.967285</v>
      </c>
      <c r="R16" s="717">
        <f>+VLOOKUP($C16,'Prueba y trabajo'!$C$4:$AF$62,(R$1-8),0)</f>
        <v>85327549559.381119</v>
      </c>
      <c r="S16" s="717">
        <f>+VLOOKUP($C16,'Prueba y trabajo'!$C$4:$AF$62,(S$1-8),0)</f>
        <v>88314013793.959473</v>
      </c>
      <c r="T16" s="717">
        <f>+VLOOKUP($C16,'Prueba y trabajo'!$C$4:$AF$62,(T$1-8),0)</f>
        <v>91405004276.748047</v>
      </c>
      <c r="U16" s="717">
        <f>+VLOOKUP($C16,'Prueba y trabajo'!$C$4:$AF$62,(U$1-8),0)</f>
        <v>94604179426.434204</v>
      </c>
      <c r="V16" s="717">
        <f>+VLOOKUP($C16,'Prueba y trabajo'!$C$4:$AF$62,(V$1-8),0)</f>
        <v>97915325706.35939</v>
      </c>
      <c r="W16" s="717">
        <f>+VLOOKUP($C16,'Prueba y trabajo'!$C$4:$AF$62,(W$1-8),0)</f>
        <v>101342362106.08197</v>
      </c>
      <c r="X16" s="717">
        <f>+VLOOKUP($C16,'Prueba y trabajo'!$C$4:$AF$62,(X$1-8),0)</f>
        <v>104889344779.79482</v>
      </c>
      <c r="Y16" s="728"/>
    </row>
    <row r="17" spans="1:25" ht="33.75">
      <c r="A17" s="990"/>
      <c r="B17" s="671" t="s">
        <v>974</v>
      </c>
      <c r="C17" s="672" t="s">
        <v>830</v>
      </c>
      <c r="D17" s="715">
        <v>7023389713.9099998</v>
      </c>
      <c r="E17" s="717">
        <f>+VLOOKUP($C17,'Prueba y trabajo'!$C$4:$AF$62,(E$1-8),0)</f>
        <v>0</v>
      </c>
      <c r="F17" s="717">
        <f>+VLOOKUP($C17,'Prueba y trabajo'!$C$4:$AF$62,(F$1-8),0)</f>
        <v>394450200.67724478</v>
      </c>
      <c r="G17" s="717">
        <f>+VLOOKUP($C17,'Prueba y trabajo'!$C$4:$AF$62,(G$1-8),0)</f>
        <v>408255957.7009483</v>
      </c>
      <c r="H17" s="717">
        <f>+VLOOKUP($C17,'Prueba y trabajo'!$C$4:$AF$62,(H$1-8),0)</f>
        <v>422544916.22048146</v>
      </c>
      <c r="I17" s="717">
        <f>+VLOOKUP($C17,'Prueba y trabajo'!$C$4:$AF$62,(I$1-8),0)</f>
        <v>437333988.28819829</v>
      </c>
      <c r="J17" s="717">
        <f>+VLOOKUP($C17,'Prueba y trabajo'!$C$4:$AF$62,(J$1-8),0)</f>
        <v>452640677.87828517</v>
      </c>
      <c r="K17" s="717">
        <f>+VLOOKUP($C17,'Prueba y trabajo'!$C$4:$AF$62,(K$1-8),0)</f>
        <v>468483101.60402519</v>
      </c>
      <c r="L17" s="717">
        <f>+VLOOKUP($C17,'Prueba y trabajo'!$C$4:$AF$62,(L$1-8),0)</f>
        <v>484880010.16016603</v>
      </c>
      <c r="M17" s="717">
        <f>+VLOOKUP($C17,'Prueba y trabajo'!$C$4:$AF$62,(M$1-8),0)</f>
        <v>501850810.51577175</v>
      </c>
      <c r="N17" s="717">
        <f>+VLOOKUP($C17,'Prueba y trabajo'!$C$4:$AF$62,(N$1-8),0)</f>
        <v>519415588.88382369</v>
      </c>
      <c r="O17" s="717">
        <f>+VLOOKUP($C17,'Prueba y trabajo'!$C$4:$AF$62,(O$1-8),0)</f>
        <v>537595134.49475741</v>
      </c>
      <c r="P17" s="717">
        <f>+VLOOKUP($C17,'Prueba y trabajo'!$C$4:$AF$62,(P$1-8),0)</f>
        <v>556410964.20207405</v>
      </c>
      <c r="Q17" s="717">
        <f>+VLOOKUP($C17,'Prueba y trabajo'!$C$4:$AF$62,(Q$1-8),0)</f>
        <v>575885347.94914651</v>
      </c>
      <c r="R17" s="717">
        <f>+VLOOKUP($C17,'Prueba y trabajo'!$C$4:$AF$62,(R$1-8),0)</f>
        <v>596041335.12736654</v>
      </c>
      <c r="S17" s="717">
        <f>+VLOOKUP($C17,'Prueba y trabajo'!$C$4:$AF$62,(S$1-8),0)</f>
        <v>616902781.85682452</v>
      </c>
      <c r="T17" s="717">
        <f>+VLOOKUP($C17,'Prueba y trabajo'!$C$4:$AF$62,(T$1-8),0)</f>
        <v>638494379.2218132</v>
      </c>
      <c r="U17" s="717">
        <f>+VLOOKUP($C17,'Prueba y trabajo'!$C$4:$AF$62,(U$1-8),0)</f>
        <v>660841682.49457657</v>
      </c>
      <c r="V17" s="717">
        <f>+VLOOKUP($C17,'Prueba y trabajo'!$C$4:$AF$62,(V$1-8),0)</f>
        <v>683971141.38188672</v>
      </c>
      <c r="W17" s="717">
        <f>+VLOOKUP($C17,'Prueba y trabajo'!$C$4:$AF$62,(W$1-8),0)</f>
        <v>707910131.33025265</v>
      </c>
      <c r="X17" s="717">
        <f>+VLOOKUP($C17,'Prueba y trabajo'!$C$4:$AF$62,(X$1-8),0)</f>
        <v>732686985.92681146</v>
      </c>
      <c r="Y17" s="728"/>
    </row>
    <row r="18" spans="1:25" ht="45">
      <c r="A18" s="990"/>
      <c r="B18" s="671" t="s">
        <v>972</v>
      </c>
      <c r="C18" s="672" t="s">
        <v>831</v>
      </c>
      <c r="D18" s="715">
        <v>7200000000</v>
      </c>
      <c r="E18" s="717">
        <f>+VLOOKUP($C18,'Prueba y trabajo'!$C$4:$AF$62,(E$1-8),0)</f>
        <v>0</v>
      </c>
      <c r="F18" s="717">
        <f>+VLOOKUP($C18,'Prueba y trabajo'!$C$4:$AF$62,(F$1-8),0)</f>
        <v>404369052.63157886</v>
      </c>
      <c r="G18" s="717">
        <f>+VLOOKUP($C18,'Prueba y trabajo'!$C$4:$AF$62,(G$1-8),0)</f>
        <v>418521969.47368413</v>
      </c>
      <c r="H18" s="717">
        <f>+VLOOKUP($C18,'Prueba y trabajo'!$C$4:$AF$62,(H$1-8),0)</f>
        <v>433170238.40526301</v>
      </c>
      <c r="I18" s="717">
        <f>+VLOOKUP($C18,'Prueba y trabajo'!$C$4:$AF$62,(I$1-8),0)</f>
        <v>448331196.74944717</v>
      </c>
      <c r="J18" s="717">
        <f>+VLOOKUP($C18,'Prueba y trabajo'!$C$4:$AF$62,(J$1-8),0)</f>
        <v>464022788.63567775</v>
      </c>
      <c r="K18" s="717">
        <f>+VLOOKUP($C18,'Prueba y trabajo'!$C$4:$AF$62,(K$1-8),0)</f>
        <v>480263586.23792654</v>
      </c>
      <c r="L18" s="717">
        <f>+VLOOKUP($C18,'Prueba y trabajo'!$C$4:$AF$62,(L$1-8),0)</f>
        <v>497072811.7562539</v>
      </c>
      <c r="M18" s="717">
        <f>+VLOOKUP($C18,'Prueba y trabajo'!$C$4:$AF$62,(M$1-8),0)</f>
        <v>514470360.1677227</v>
      </c>
      <c r="N18" s="717">
        <f>+VLOOKUP($C18,'Prueba y trabajo'!$C$4:$AF$62,(N$1-8),0)</f>
        <v>532476822.77359289</v>
      </c>
      <c r="O18" s="717">
        <f>+VLOOKUP($C18,'Prueba y trabajo'!$C$4:$AF$62,(O$1-8),0)</f>
        <v>551113511.57066858</v>
      </c>
      <c r="P18" s="717">
        <f>+VLOOKUP($C18,'Prueba y trabajo'!$C$4:$AF$62,(P$1-8),0)</f>
        <v>570402484.47564209</v>
      </c>
      <c r="Q18" s="717">
        <f>+VLOOKUP($C18,'Prueba y trabajo'!$C$4:$AF$62,(Q$1-8),0)</f>
        <v>590366571.43228948</v>
      </c>
      <c r="R18" s="717">
        <f>+VLOOKUP($C18,'Prueba y trabajo'!$C$4:$AF$62,(R$1-8),0)</f>
        <v>611029401.43241954</v>
      </c>
      <c r="S18" s="717">
        <f>+VLOOKUP($C18,'Prueba y trabajo'!$C$4:$AF$62,(S$1-8),0)</f>
        <v>632415430.4825542</v>
      </c>
      <c r="T18" s="717">
        <f>+VLOOKUP($C18,'Prueba y trabajo'!$C$4:$AF$62,(T$1-8),0)</f>
        <v>654549970.5494436</v>
      </c>
      <c r="U18" s="717">
        <f>+VLOOKUP($C18,'Prueba y trabajo'!$C$4:$AF$62,(U$1-8),0)</f>
        <v>677459219.5186739</v>
      </c>
      <c r="V18" s="717">
        <f>+VLOOKUP($C18,'Prueba y trabajo'!$C$4:$AF$62,(V$1-8),0)</f>
        <v>701170292.20182753</v>
      </c>
      <c r="W18" s="717">
        <f>+VLOOKUP($C18,'Prueba y trabajo'!$C$4:$AF$62,(W$1-8),0)</f>
        <v>725711252.42889142</v>
      </c>
      <c r="X18" s="717">
        <f>+VLOOKUP($C18,'Prueba y trabajo'!$C$4:$AF$62,(X$1-8),0)</f>
        <v>751111146.26390254</v>
      </c>
      <c r="Y18" s="728"/>
    </row>
    <row r="19" spans="1:25" ht="33.75">
      <c r="A19" s="990"/>
      <c r="B19" s="671" t="s">
        <v>972</v>
      </c>
      <c r="C19" s="672" t="s">
        <v>873</v>
      </c>
      <c r="D19" s="715">
        <v>8312591181.9088402</v>
      </c>
      <c r="E19" s="717">
        <f>+VLOOKUP($C19,'Prueba y trabajo'!$C$4:$AF$62,(E$1-8),0)</f>
        <v>0</v>
      </c>
      <c r="F19" s="717">
        <f>+VLOOKUP($C19,'Prueba y trabajo'!$C$4:$AF$62,(F$1-8),0)</f>
        <v>466854808.49195749</v>
      </c>
      <c r="G19" s="717">
        <f>+VLOOKUP($C19,'Prueba y trabajo'!$C$4:$AF$62,(G$1-8),0)</f>
        <v>483194726.78917599</v>
      </c>
      <c r="H19" s="717">
        <f>+VLOOKUP($C19,'Prueba y trabajo'!$C$4:$AF$62,(H$1-8),0)</f>
        <v>500106542.2267971</v>
      </c>
      <c r="I19" s="717">
        <f>+VLOOKUP($C19,'Prueba y trabajo'!$C$4:$AF$62,(I$1-8),0)</f>
        <v>517610271.20473498</v>
      </c>
      <c r="J19" s="717">
        <f>+VLOOKUP($C19,'Prueba y trabajo'!$C$4:$AF$62,(J$1-8),0)</f>
        <v>535726630.69690061</v>
      </c>
      <c r="K19" s="717">
        <f>+VLOOKUP($C19,'Prueba y trabajo'!$C$4:$AF$62,(K$1-8),0)</f>
        <v>554477062.77129221</v>
      </c>
      <c r="L19" s="717">
        <f>+VLOOKUP($C19,'Prueba y trabajo'!$C$4:$AF$62,(L$1-8),0)</f>
        <v>573883759.96828735</v>
      </c>
      <c r="M19" s="717">
        <f>+VLOOKUP($C19,'Prueba y trabajo'!$C$4:$AF$62,(M$1-8),0)</f>
        <v>593969691.5671773</v>
      </c>
      <c r="N19" s="717">
        <f>+VLOOKUP($C19,'Prueba y trabajo'!$C$4:$AF$62,(N$1-8),0)</f>
        <v>614758630.77202845</v>
      </c>
      <c r="O19" s="717">
        <f>+VLOOKUP($C19,'Prueba y trabajo'!$C$4:$AF$62,(O$1-8),0)</f>
        <v>636275182.84904933</v>
      </c>
      <c r="P19" s="717">
        <f>+VLOOKUP($C19,'Prueba y trabajo'!$C$4:$AF$62,(P$1-8),0)</f>
        <v>658544814.24876606</v>
      </c>
      <c r="Q19" s="717">
        <f>+VLOOKUP($C19,'Prueba y trabajo'!$C$4:$AF$62,(Q$1-8),0)</f>
        <v>681593882.74747288</v>
      </c>
      <c r="R19" s="717">
        <f>+VLOOKUP($C19,'Prueba y trabajo'!$C$4:$AF$62,(R$1-8),0)</f>
        <v>705449668.64363432</v>
      </c>
      <c r="S19" s="717">
        <f>+VLOOKUP($C19,'Prueba y trabajo'!$C$4:$AF$62,(S$1-8),0)</f>
        <v>730140407.04616153</v>
      </c>
      <c r="T19" s="717">
        <f>+VLOOKUP($C19,'Prueba y trabajo'!$C$4:$AF$62,(T$1-8),0)</f>
        <v>755695321.29277718</v>
      </c>
      <c r="U19" s="717">
        <f>+VLOOKUP($C19,'Prueba y trabajo'!$C$4:$AF$62,(U$1-8),0)</f>
        <v>782144657.53802419</v>
      </c>
      <c r="V19" s="717">
        <f>+VLOOKUP($C19,'Prueba y trabajo'!$C$4:$AF$62,(V$1-8),0)</f>
        <v>809519720.55185497</v>
      </c>
      <c r="W19" s="717">
        <f>+VLOOKUP($C19,'Prueba y trabajo'!$C$4:$AF$62,(W$1-8),0)</f>
        <v>837852910.77116978</v>
      </c>
      <c r="X19" s="717">
        <f>+VLOOKUP($C19,'Prueba y trabajo'!$C$4:$AF$62,(X$1-8),0)</f>
        <v>867177762.6481607</v>
      </c>
      <c r="Y19" s="728"/>
    </row>
    <row r="20" spans="1:25" ht="22.5">
      <c r="A20" s="990"/>
      <c r="B20" s="671" t="s">
        <v>972</v>
      </c>
      <c r="C20" s="672" t="s">
        <v>833</v>
      </c>
      <c r="D20" s="715">
        <v>9523809523.8095264</v>
      </c>
      <c r="E20" s="717">
        <f>+VLOOKUP($C20,'Prueba y trabajo'!$C$4:$AF$62,(E$1-8),0)</f>
        <v>0</v>
      </c>
      <c r="F20" s="717">
        <f>+VLOOKUP($C20,'Prueba y trabajo'!$C$4:$AF$62,(F$1-8),0)</f>
        <v>534879699.24812037</v>
      </c>
      <c r="G20" s="717">
        <f>+VLOOKUP($C20,'Prueba y trabajo'!$C$4:$AF$62,(G$1-8),0)</f>
        <v>553600488.72180462</v>
      </c>
      <c r="H20" s="717">
        <f>+VLOOKUP($C20,'Prueba y trabajo'!$C$4:$AF$62,(H$1-8),0)</f>
        <v>572976505.82706773</v>
      </c>
      <c r="I20" s="717">
        <f>+VLOOKUP($C20,'Prueba y trabajo'!$C$4:$AF$62,(I$1-8),0)</f>
        <v>593030683.53101504</v>
      </c>
      <c r="J20" s="717">
        <f>+VLOOKUP($C20,'Prueba y trabajo'!$C$4:$AF$62,(J$1-8),0)</f>
        <v>613786757.45460045</v>
      </c>
      <c r="K20" s="717">
        <f>+VLOOKUP($C20,'Prueba y trabajo'!$C$4:$AF$62,(K$1-8),0)</f>
        <v>635269293.96551156</v>
      </c>
      <c r="L20" s="717">
        <f>+VLOOKUP($C20,'Prueba y trabajo'!$C$4:$AF$62,(L$1-8),0)</f>
        <v>657503719.25430441</v>
      </c>
      <c r="M20" s="717">
        <f>+VLOOKUP($C20,'Prueba y trabajo'!$C$4:$AF$62,(M$1-8),0)</f>
        <v>680516349.42820489</v>
      </c>
      <c r="N20" s="717">
        <f>+VLOOKUP($C20,'Prueba y trabajo'!$C$4:$AF$62,(N$1-8),0)</f>
        <v>704334421.65819192</v>
      </c>
      <c r="O20" s="717">
        <f>+VLOOKUP($C20,'Prueba y trabajo'!$C$4:$AF$62,(O$1-8),0)</f>
        <v>728986126.41622865</v>
      </c>
      <c r="P20" s="717">
        <f>+VLOOKUP($C20,'Prueba y trabajo'!$C$4:$AF$62,(P$1-8),0)</f>
        <v>754500640.84079671</v>
      </c>
      <c r="Q20" s="717">
        <f>+VLOOKUP($C20,'Prueba y trabajo'!$C$4:$AF$62,(Q$1-8),0)</f>
        <v>780908163.27022445</v>
      </c>
      <c r="R20" s="717">
        <f>+VLOOKUP($C20,'Prueba y trabajo'!$C$4:$AF$62,(R$1-8),0)</f>
        <v>808239948.9846822</v>
      </c>
      <c r="S20" s="717">
        <f>+VLOOKUP($C20,'Prueba y trabajo'!$C$4:$AF$62,(S$1-8),0)</f>
        <v>836528347.19914615</v>
      </c>
      <c r="T20" s="717">
        <f>+VLOOKUP($C20,'Prueba y trabajo'!$C$4:$AF$62,(T$1-8),0)</f>
        <v>865806839.35111618</v>
      </c>
      <c r="U20" s="717">
        <f>+VLOOKUP($C20,'Prueba y trabajo'!$C$4:$AF$62,(U$1-8),0)</f>
        <v>896110078.728405</v>
      </c>
      <c r="V20" s="717">
        <f>+VLOOKUP($C20,'Prueba y trabajo'!$C$4:$AF$62,(V$1-8),0)</f>
        <v>927473931.48389912</v>
      </c>
      <c r="W20" s="717">
        <f>+VLOOKUP($C20,'Prueba y trabajo'!$C$4:$AF$62,(W$1-8),0)</f>
        <v>959935519.08583558</v>
      </c>
      <c r="X20" s="717">
        <f>+VLOOKUP($C20,'Prueba y trabajo'!$C$4:$AF$62,(X$1-8),0)</f>
        <v>993533262.25383973</v>
      </c>
      <c r="Y20" s="728"/>
    </row>
    <row r="21" spans="1:25" ht="33.75">
      <c r="A21" s="990"/>
      <c r="B21" s="671" t="s">
        <v>972</v>
      </c>
      <c r="C21" s="672" t="s">
        <v>834</v>
      </c>
      <c r="D21" s="715">
        <v>2380952380.9523816</v>
      </c>
      <c r="E21" s="717">
        <f>+VLOOKUP($C21,'Prueba y trabajo'!$C$4:$AF$62,(E$1-8),0)</f>
        <v>0</v>
      </c>
      <c r="F21" s="717">
        <f>+VLOOKUP($C21,'Prueba y trabajo'!$C$4:$AF$62,(F$1-8),0)</f>
        <v>133719924.81203009</v>
      </c>
      <c r="G21" s="717">
        <f>+VLOOKUP($C21,'Prueba y trabajo'!$C$4:$AF$62,(G$1-8),0)</f>
        <v>138400122.18045115</v>
      </c>
      <c r="H21" s="717">
        <f>+VLOOKUP($C21,'Prueba y trabajo'!$C$4:$AF$62,(H$1-8),0)</f>
        <v>143244126.45676693</v>
      </c>
      <c r="I21" s="717">
        <f>+VLOOKUP($C21,'Prueba y trabajo'!$C$4:$AF$62,(I$1-8),0)</f>
        <v>148257670.88275376</v>
      </c>
      <c r="J21" s="717">
        <f>+VLOOKUP($C21,'Prueba y trabajo'!$C$4:$AF$62,(J$1-8),0)</f>
        <v>153446689.36365011</v>
      </c>
      <c r="K21" s="717">
        <f>+VLOOKUP($C21,'Prueba y trabajo'!$C$4:$AF$62,(K$1-8),0)</f>
        <v>158817323.49137789</v>
      </c>
      <c r="L21" s="717">
        <f>+VLOOKUP($C21,'Prueba y trabajo'!$C$4:$AF$62,(L$1-8),0)</f>
        <v>164375929.8135761</v>
      </c>
      <c r="M21" s="717">
        <f>+VLOOKUP($C21,'Prueba y trabajo'!$C$4:$AF$62,(M$1-8),0)</f>
        <v>170129087.35705122</v>
      </c>
      <c r="N21" s="717">
        <f>+VLOOKUP($C21,'Prueba y trabajo'!$C$4:$AF$62,(N$1-8),0)</f>
        <v>176083605.41454798</v>
      </c>
      <c r="O21" s="717">
        <f>+VLOOKUP($C21,'Prueba y trabajo'!$C$4:$AF$62,(O$1-8),0)</f>
        <v>182246531.60405716</v>
      </c>
      <c r="P21" s="717">
        <f>+VLOOKUP($C21,'Prueba y trabajo'!$C$4:$AF$62,(P$1-8),0)</f>
        <v>188625160.21019918</v>
      </c>
      <c r="Q21" s="717">
        <f>+VLOOKUP($C21,'Prueba y trabajo'!$C$4:$AF$62,(Q$1-8),0)</f>
        <v>195227040.81755611</v>
      </c>
      <c r="R21" s="717">
        <f>+VLOOKUP($C21,'Prueba y trabajo'!$C$4:$AF$62,(R$1-8),0)</f>
        <v>202059987.24617055</v>
      </c>
      <c r="S21" s="717">
        <f>+VLOOKUP($C21,'Prueba y trabajo'!$C$4:$AF$62,(S$1-8),0)</f>
        <v>209132086.79978654</v>
      </c>
      <c r="T21" s="717">
        <f>+VLOOKUP($C21,'Prueba y trabajo'!$C$4:$AF$62,(T$1-8),0)</f>
        <v>216451709.83777905</v>
      </c>
      <c r="U21" s="717">
        <f>+VLOOKUP($C21,'Prueba y trabajo'!$C$4:$AF$62,(U$1-8),0)</f>
        <v>224027519.68210125</v>
      </c>
      <c r="V21" s="717">
        <f>+VLOOKUP($C21,'Prueba y trabajo'!$C$4:$AF$62,(V$1-8),0)</f>
        <v>231868482.87097478</v>
      </c>
      <c r="W21" s="717">
        <f>+VLOOKUP($C21,'Prueba y trabajo'!$C$4:$AF$62,(W$1-8),0)</f>
        <v>239983879.77145889</v>
      </c>
      <c r="X21" s="717">
        <f>+VLOOKUP($C21,'Prueba y trabajo'!$C$4:$AF$62,(X$1-8),0)</f>
        <v>248383315.56345993</v>
      </c>
      <c r="Y21" s="728"/>
    </row>
    <row r="22" spans="1:25" ht="22.5">
      <c r="A22" s="990"/>
      <c r="B22" s="671" t="s">
        <v>974</v>
      </c>
      <c r="C22" s="672" t="s">
        <v>711</v>
      </c>
      <c r="D22" s="715">
        <v>250000000000</v>
      </c>
      <c r="E22" s="717">
        <f>+VLOOKUP($C22,'Prueba y trabajo'!$C$4:$AF$62,(E$1-8),0)</f>
        <v>0</v>
      </c>
      <c r="F22" s="717">
        <f>+VLOOKUP($C22,'Prueba y trabajo'!$C$4:$AF$62,(F$1-8),0)</f>
        <v>14040592105.263155</v>
      </c>
      <c r="G22" s="717">
        <f>+VLOOKUP($C22,'Prueba y trabajo'!$C$4:$AF$62,(G$1-8),0)</f>
        <v>14532012828.947365</v>
      </c>
      <c r="H22" s="717">
        <f>+VLOOKUP($C22,'Prueba y trabajo'!$C$4:$AF$62,(H$1-8),0)</f>
        <v>15040633277.96052</v>
      </c>
      <c r="I22" s="717">
        <f>+VLOOKUP($C22,'Prueba y trabajo'!$C$4:$AF$62,(I$1-8),0)</f>
        <v>15567055442.689137</v>
      </c>
      <c r="J22" s="717">
        <f>+VLOOKUP($C22,'Prueba y trabajo'!$C$4:$AF$62,(J$1-8),0)</f>
        <v>16111902383.183254</v>
      </c>
      <c r="K22" s="717">
        <f>+VLOOKUP($C22,'Prueba y trabajo'!$C$4:$AF$62,(K$1-8),0)</f>
        <v>16675818966.594669</v>
      </c>
      <c r="L22" s="717">
        <f>+VLOOKUP($C22,'Prueba y trabajo'!$C$4:$AF$62,(L$1-8),0)</f>
        <v>17259472630.425484</v>
      </c>
      <c r="M22" s="717">
        <f>+VLOOKUP($C22,'Prueba y trabajo'!$C$4:$AF$62,(M$1-8),0)</f>
        <v>17863554172.490372</v>
      </c>
      <c r="N22" s="717">
        <f>+VLOOKUP($C22,'Prueba y trabajo'!$C$4:$AF$62,(N$1-8),0)</f>
        <v>18488778568.527531</v>
      </c>
      <c r="O22" s="717">
        <f>+VLOOKUP($C22,'Prueba y trabajo'!$C$4:$AF$62,(O$1-8),0)</f>
        <v>19135885818.425995</v>
      </c>
      <c r="P22" s="717">
        <f>+VLOOKUP($C22,'Prueba y trabajo'!$C$4:$AF$62,(P$1-8),0)</f>
        <v>19805641822.070904</v>
      </c>
      <c r="Q22" s="717">
        <f>+VLOOKUP($C22,'Prueba y trabajo'!$C$4:$AF$62,(Q$1-8),0)</f>
        <v>20498839285.843384</v>
      </c>
      <c r="R22" s="717">
        <f>+VLOOKUP($C22,'Prueba y trabajo'!$C$4:$AF$62,(R$1-8),0)</f>
        <v>21216298660.847897</v>
      </c>
      <c r="S22" s="717">
        <f>+VLOOKUP($C22,'Prueba y trabajo'!$C$4:$AF$62,(S$1-8),0)</f>
        <v>21958869113.977577</v>
      </c>
      <c r="T22" s="717">
        <f>+VLOOKUP($C22,'Prueba y trabajo'!$C$4:$AF$62,(T$1-8),0)</f>
        <v>22727429532.966789</v>
      </c>
      <c r="U22" s="717">
        <f>+VLOOKUP($C22,'Prueba y trabajo'!$C$4:$AF$62,(U$1-8),0)</f>
        <v>23522889566.620621</v>
      </c>
      <c r="V22" s="717">
        <f>+VLOOKUP($C22,'Prueba y trabajo'!$C$4:$AF$62,(V$1-8),0)</f>
        <v>24346190701.452343</v>
      </c>
      <c r="W22" s="717">
        <f>+VLOOKUP($C22,'Prueba y trabajo'!$C$4:$AF$62,(W$1-8),0)</f>
        <v>25198307376.003174</v>
      </c>
      <c r="X22" s="717">
        <f>+VLOOKUP($C22,'Prueba y trabajo'!$C$4:$AF$62,(X$1-8),0)</f>
        <v>26080248134.16328</v>
      </c>
      <c r="Y22" s="728"/>
    </row>
    <row r="23" spans="1:25" ht="45">
      <c r="A23" s="990"/>
      <c r="B23" s="671" t="s">
        <v>974</v>
      </c>
      <c r="C23" s="672" t="s">
        <v>712</v>
      </c>
      <c r="D23" s="715">
        <v>250000000000</v>
      </c>
      <c r="E23" s="717">
        <f>+VLOOKUP($C23,'Prueba y trabajo'!$C$4:$AF$62,(E$1-8),0)</f>
        <v>0</v>
      </c>
      <c r="F23" s="717">
        <f>+VLOOKUP($C23,'Prueba y trabajo'!$C$4:$AF$62,(F$1-8),0)</f>
        <v>14040592105.263155</v>
      </c>
      <c r="G23" s="717">
        <f>+VLOOKUP($C23,'Prueba y trabajo'!$C$4:$AF$62,(G$1-8),0)</f>
        <v>14532012828.947365</v>
      </c>
      <c r="H23" s="717">
        <f>+VLOOKUP($C23,'Prueba y trabajo'!$C$4:$AF$62,(H$1-8),0)</f>
        <v>15040633277.96052</v>
      </c>
      <c r="I23" s="717">
        <f>+VLOOKUP($C23,'Prueba y trabajo'!$C$4:$AF$62,(I$1-8),0)</f>
        <v>15567055442.689137</v>
      </c>
      <c r="J23" s="717">
        <f>+VLOOKUP($C23,'Prueba y trabajo'!$C$4:$AF$62,(J$1-8),0)</f>
        <v>16111902383.183254</v>
      </c>
      <c r="K23" s="717">
        <f>+VLOOKUP($C23,'Prueba y trabajo'!$C$4:$AF$62,(K$1-8),0)</f>
        <v>16675818966.594669</v>
      </c>
      <c r="L23" s="717">
        <f>+VLOOKUP($C23,'Prueba y trabajo'!$C$4:$AF$62,(L$1-8),0)</f>
        <v>17259472630.425484</v>
      </c>
      <c r="M23" s="717">
        <f>+VLOOKUP($C23,'Prueba y trabajo'!$C$4:$AF$62,(M$1-8),0)</f>
        <v>17863554172.490372</v>
      </c>
      <c r="N23" s="717">
        <f>+VLOOKUP($C23,'Prueba y trabajo'!$C$4:$AF$62,(N$1-8),0)</f>
        <v>18488778568.527531</v>
      </c>
      <c r="O23" s="717">
        <f>+VLOOKUP($C23,'Prueba y trabajo'!$C$4:$AF$62,(O$1-8),0)</f>
        <v>19135885818.425995</v>
      </c>
      <c r="P23" s="717">
        <f>+VLOOKUP($C23,'Prueba y trabajo'!$C$4:$AF$62,(P$1-8),0)</f>
        <v>19805641822.070904</v>
      </c>
      <c r="Q23" s="717">
        <f>+VLOOKUP($C23,'Prueba y trabajo'!$C$4:$AF$62,(Q$1-8),0)</f>
        <v>20498839285.843384</v>
      </c>
      <c r="R23" s="717">
        <f>+VLOOKUP($C23,'Prueba y trabajo'!$C$4:$AF$62,(R$1-8),0)</f>
        <v>21216298660.847897</v>
      </c>
      <c r="S23" s="717">
        <f>+VLOOKUP($C23,'Prueba y trabajo'!$C$4:$AF$62,(S$1-8),0)</f>
        <v>21958869113.977577</v>
      </c>
      <c r="T23" s="717">
        <f>+VLOOKUP($C23,'Prueba y trabajo'!$C$4:$AF$62,(T$1-8),0)</f>
        <v>22727429532.966789</v>
      </c>
      <c r="U23" s="717">
        <f>+VLOOKUP($C23,'Prueba y trabajo'!$C$4:$AF$62,(U$1-8),0)</f>
        <v>23522889566.620621</v>
      </c>
      <c r="V23" s="717">
        <f>+VLOOKUP($C23,'Prueba y trabajo'!$C$4:$AF$62,(V$1-8),0)</f>
        <v>24346190701.452343</v>
      </c>
      <c r="W23" s="717">
        <f>+VLOOKUP($C23,'Prueba y trabajo'!$C$4:$AF$62,(W$1-8),0)</f>
        <v>25198307376.003174</v>
      </c>
      <c r="X23" s="717">
        <f>+VLOOKUP($C23,'Prueba y trabajo'!$C$4:$AF$62,(X$1-8),0)</f>
        <v>26080248134.16328</v>
      </c>
      <c r="Y23" s="728"/>
    </row>
    <row r="24" spans="1:25" ht="22.5">
      <c r="A24" s="990"/>
      <c r="B24" s="671" t="s">
        <v>974</v>
      </c>
      <c r="C24" s="672" t="s">
        <v>713</v>
      </c>
      <c r="D24" s="715">
        <v>250000000000</v>
      </c>
      <c r="E24" s="717">
        <f>+VLOOKUP($C24,'Prueba y trabajo'!$C$4:$AF$62,(E$1-8),0)</f>
        <v>0</v>
      </c>
      <c r="F24" s="717">
        <f>+VLOOKUP($C24,'Prueba y trabajo'!$C$4:$AF$62,(F$1-8),0)</f>
        <v>14040592105.263155</v>
      </c>
      <c r="G24" s="717">
        <f>+VLOOKUP($C24,'Prueba y trabajo'!$C$4:$AF$62,(G$1-8),0)</f>
        <v>14532012828.947365</v>
      </c>
      <c r="H24" s="717">
        <f>+VLOOKUP($C24,'Prueba y trabajo'!$C$4:$AF$62,(H$1-8),0)</f>
        <v>15040633277.96052</v>
      </c>
      <c r="I24" s="717">
        <f>+VLOOKUP($C24,'Prueba y trabajo'!$C$4:$AF$62,(I$1-8),0)</f>
        <v>15567055442.689137</v>
      </c>
      <c r="J24" s="717">
        <f>+VLOOKUP($C24,'Prueba y trabajo'!$C$4:$AF$62,(J$1-8),0)</f>
        <v>16111902383.183254</v>
      </c>
      <c r="K24" s="717">
        <f>+VLOOKUP($C24,'Prueba y trabajo'!$C$4:$AF$62,(K$1-8),0)</f>
        <v>16675818966.594669</v>
      </c>
      <c r="L24" s="717">
        <f>+VLOOKUP($C24,'Prueba y trabajo'!$C$4:$AF$62,(L$1-8),0)</f>
        <v>17259472630.425484</v>
      </c>
      <c r="M24" s="717">
        <f>+VLOOKUP($C24,'Prueba y trabajo'!$C$4:$AF$62,(M$1-8),0)</f>
        <v>17863554172.490372</v>
      </c>
      <c r="N24" s="717">
        <f>+VLOOKUP($C24,'Prueba y trabajo'!$C$4:$AF$62,(N$1-8),0)</f>
        <v>18488778568.527531</v>
      </c>
      <c r="O24" s="717">
        <f>+VLOOKUP($C24,'Prueba y trabajo'!$C$4:$AF$62,(O$1-8),0)</f>
        <v>19135885818.425995</v>
      </c>
      <c r="P24" s="717">
        <f>+VLOOKUP($C24,'Prueba y trabajo'!$C$4:$AF$62,(P$1-8),0)</f>
        <v>19805641822.070904</v>
      </c>
      <c r="Q24" s="717">
        <f>+VLOOKUP($C24,'Prueba y trabajo'!$C$4:$AF$62,(Q$1-8),0)</f>
        <v>20498839285.843384</v>
      </c>
      <c r="R24" s="717">
        <f>+VLOOKUP($C24,'Prueba y trabajo'!$C$4:$AF$62,(R$1-8),0)</f>
        <v>21216298660.847897</v>
      </c>
      <c r="S24" s="717">
        <f>+VLOOKUP($C24,'Prueba y trabajo'!$C$4:$AF$62,(S$1-8),0)</f>
        <v>21958869113.977577</v>
      </c>
      <c r="T24" s="717">
        <f>+VLOOKUP($C24,'Prueba y trabajo'!$C$4:$AF$62,(T$1-8),0)</f>
        <v>22727429532.966789</v>
      </c>
      <c r="U24" s="717">
        <f>+VLOOKUP($C24,'Prueba y trabajo'!$C$4:$AF$62,(U$1-8),0)</f>
        <v>23522889566.620621</v>
      </c>
      <c r="V24" s="717">
        <f>+VLOOKUP($C24,'Prueba y trabajo'!$C$4:$AF$62,(V$1-8),0)</f>
        <v>24346190701.452343</v>
      </c>
      <c r="W24" s="717">
        <f>+VLOOKUP($C24,'Prueba y trabajo'!$C$4:$AF$62,(W$1-8),0)</f>
        <v>25198307376.003174</v>
      </c>
      <c r="X24" s="717">
        <f>+VLOOKUP($C24,'Prueba y trabajo'!$C$4:$AF$62,(X$1-8),0)</f>
        <v>26080248134.16328</v>
      </c>
      <c r="Y24" s="728"/>
    </row>
    <row r="25" spans="1:25" ht="45">
      <c r="A25" s="990"/>
      <c r="B25" s="671" t="s">
        <v>976</v>
      </c>
      <c r="C25" s="672" t="s">
        <v>714</v>
      </c>
      <c r="D25" s="715">
        <v>250000000000</v>
      </c>
      <c r="E25" s="717">
        <f>+VLOOKUP($C25,'Prueba y trabajo'!$C$4:$AF$62,(E$1-8),0)</f>
        <v>0</v>
      </c>
      <c r="F25" s="717">
        <f>+VLOOKUP($C25,'Prueba y trabajo'!$C$4:$AF$62,(F$1-8),0)</f>
        <v>14040592105.263155</v>
      </c>
      <c r="G25" s="717">
        <f>+VLOOKUP($C25,'Prueba y trabajo'!$C$4:$AF$62,(G$1-8),0)</f>
        <v>14532012828.947365</v>
      </c>
      <c r="H25" s="717">
        <f>+VLOOKUP($C25,'Prueba y trabajo'!$C$4:$AF$62,(H$1-8),0)</f>
        <v>15040633277.96052</v>
      </c>
      <c r="I25" s="717">
        <f>+VLOOKUP($C25,'Prueba y trabajo'!$C$4:$AF$62,(I$1-8),0)</f>
        <v>15567055442.689137</v>
      </c>
      <c r="J25" s="717">
        <f>+VLOOKUP($C25,'Prueba y trabajo'!$C$4:$AF$62,(J$1-8),0)</f>
        <v>16111902383.183254</v>
      </c>
      <c r="K25" s="717">
        <f>+VLOOKUP($C25,'Prueba y trabajo'!$C$4:$AF$62,(K$1-8),0)</f>
        <v>16675818966.594669</v>
      </c>
      <c r="L25" s="717">
        <f>+VLOOKUP($C25,'Prueba y trabajo'!$C$4:$AF$62,(L$1-8),0)</f>
        <v>17259472630.425484</v>
      </c>
      <c r="M25" s="717">
        <f>+VLOOKUP($C25,'Prueba y trabajo'!$C$4:$AF$62,(M$1-8),0)</f>
        <v>17863554172.490372</v>
      </c>
      <c r="N25" s="717">
        <f>+VLOOKUP($C25,'Prueba y trabajo'!$C$4:$AF$62,(N$1-8),0)</f>
        <v>18488778568.527531</v>
      </c>
      <c r="O25" s="717">
        <f>+VLOOKUP($C25,'Prueba y trabajo'!$C$4:$AF$62,(O$1-8),0)</f>
        <v>19135885818.425995</v>
      </c>
      <c r="P25" s="717">
        <f>+VLOOKUP($C25,'Prueba y trabajo'!$C$4:$AF$62,(P$1-8),0)</f>
        <v>19805641822.070904</v>
      </c>
      <c r="Q25" s="717">
        <f>+VLOOKUP($C25,'Prueba y trabajo'!$C$4:$AF$62,(Q$1-8),0)</f>
        <v>20498839285.843384</v>
      </c>
      <c r="R25" s="717">
        <f>+VLOOKUP($C25,'Prueba y trabajo'!$C$4:$AF$62,(R$1-8),0)</f>
        <v>21216298660.847897</v>
      </c>
      <c r="S25" s="717">
        <f>+VLOOKUP($C25,'Prueba y trabajo'!$C$4:$AF$62,(S$1-8),0)</f>
        <v>21958869113.977577</v>
      </c>
      <c r="T25" s="717">
        <f>+VLOOKUP($C25,'Prueba y trabajo'!$C$4:$AF$62,(T$1-8),0)</f>
        <v>22727429532.966789</v>
      </c>
      <c r="U25" s="717">
        <f>+VLOOKUP($C25,'Prueba y trabajo'!$C$4:$AF$62,(U$1-8),0)</f>
        <v>23522889566.620621</v>
      </c>
      <c r="V25" s="717">
        <f>+VLOOKUP($C25,'Prueba y trabajo'!$C$4:$AF$62,(V$1-8),0)</f>
        <v>24346190701.452343</v>
      </c>
      <c r="W25" s="717">
        <f>+VLOOKUP($C25,'Prueba y trabajo'!$C$4:$AF$62,(W$1-8),0)</f>
        <v>25198307376.003174</v>
      </c>
      <c r="X25" s="717">
        <f>+VLOOKUP($C25,'Prueba y trabajo'!$C$4:$AF$62,(X$1-8),0)</f>
        <v>26080248134.16328</v>
      </c>
      <c r="Y25" s="728"/>
    </row>
    <row r="26" spans="1:25" ht="33.75">
      <c r="A26" s="990"/>
      <c r="B26" s="671" t="s">
        <v>974</v>
      </c>
      <c r="C26" s="672" t="s">
        <v>715</v>
      </c>
      <c r="D26" s="715">
        <v>250000000000</v>
      </c>
      <c r="E26" s="717">
        <f>+VLOOKUP($C26,'Prueba y trabajo'!$C$4:$AF$62,(E$1-8),0)</f>
        <v>0</v>
      </c>
      <c r="F26" s="717">
        <f>+VLOOKUP($C26,'Prueba y trabajo'!$C$4:$AF$62,(F$1-8),0)</f>
        <v>14040592105.263155</v>
      </c>
      <c r="G26" s="717">
        <f>+VLOOKUP($C26,'Prueba y trabajo'!$C$4:$AF$62,(G$1-8),0)</f>
        <v>14532012828.947365</v>
      </c>
      <c r="H26" s="717">
        <f>+VLOOKUP($C26,'Prueba y trabajo'!$C$4:$AF$62,(H$1-8),0)</f>
        <v>15040633277.96052</v>
      </c>
      <c r="I26" s="717">
        <f>+VLOOKUP($C26,'Prueba y trabajo'!$C$4:$AF$62,(I$1-8),0)</f>
        <v>15567055442.689137</v>
      </c>
      <c r="J26" s="717">
        <f>+VLOOKUP($C26,'Prueba y trabajo'!$C$4:$AF$62,(J$1-8),0)</f>
        <v>16111902383.183254</v>
      </c>
      <c r="K26" s="717">
        <f>+VLOOKUP($C26,'Prueba y trabajo'!$C$4:$AF$62,(K$1-8),0)</f>
        <v>16675818966.594669</v>
      </c>
      <c r="L26" s="717">
        <f>+VLOOKUP($C26,'Prueba y trabajo'!$C$4:$AF$62,(L$1-8),0)</f>
        <v>17259472630.425484</v>
      </c>
      <c r="M26" s="717">
        <f>+VLOOKUP($C26,'Prueba y trabajo'!$C$4:$AF$62,(M$1-8),0)</f>
        <v>17863554172.490372</v>
      </c>
      <c r="N26" s="717">
        <f>+VLOOKUP($C26,'Prueba y trabajo'!$C$4:$AF$62,(N$1-8),0)</f>
        <v>18488778568.527531</v>
      </c>
      <c r="O26" s="717">
        <f>+VLOOKUP($C26,'Prueba y trabajo'!$C$4:$AF$62,(O$1-8),0)</f>
        <v>19135885818.425995</v>
      </c>
      <c r="P26" s="717">
        <f>+VLOOKUP($C26,'Prueba y trabajo'!$C$4:$AF$62,(P$1-8),0)</f>
        <v>19805641822.070904</v>
      </c>
      <c r="Q26" s="717">
        <f>+VLOOKUP($C26,'Prueba y trabajo'!$C$4:$AF$62,(Q$1-8),0)</f>
        <v>20498839285.843384</v>
      </c>
      <c r="R26" s="717">
        <f>+VLOOKUP($C26,'Prueba y trabajo'!$C$4:$AF$62,(R$1-8),0)</f>
        <v>21216298660.847897</v>
      </c>
      <c r="S26" s="717">
        <f>+VLOOKUP($C26,'Prueba y trabajo'!$C$4:$AF$62,(S$1-8),0)</f>
        <v>21958869113.977577</v>
      </c>
      <c r="T26" s="717">
        <f>+VLOOKUP($C26,'Prueba y trabajo'!$C$4:$AF$62,(T$1-8),0)</f>
        <v>22727429532.966789</v>
      </c>
      <c r="U26" s="717">
        <f>+VLOOKUP($C26,'Prueba y trabajo'!$C$4:$AF$62,(U$1-8),0)</f>
        <v>23522889566.620621</v>
      </c>
      <c r="V26" s="717">
        <f>+VLOOKUP($C26,'Prueba y trabajo'!$C$4:$AF$62,(V$1-8),0)</f>
        <v>24346190701.452343</v>
      </c>
      <c r="W26" s="717">
        <f>+VLOOKUP($C26,'Prueba y trabajo'!$C$4:$AF$62,(W$1-8),0)</f>
        <v>25198307376.003174</v>
      </c>
      <c r="X26" s="717">
        <f>+VLOOKUP($C26,'Prueba y trabajo'!$C$4:$AF$62,(X$1-8),0)</f>
        <v>26080248134.16328</v>
      </c>
      <c r="Y26" s="728"/>
    </row>
    <row r="27" spans="1:25" ht="33.75">
      <c r="A27" s="990"/>
      <c r="B27" s="671" t="s">
        <v>974</v>
      </c>
      <c r="C27" s="672" t="s">
        <v>979</v>
      </c>
      <c r="D27" s="715">
        <v>2007443941090.1562</v>
      </c>
      <c r="E27" s="717">
        <f>+VLOOKUP($C27,'Prueba y trabajo'!$C$4:$AF$62,(E$1-8),0)+VLOOKUP($C52,'Prueba y trabajo'!$C$4:$AF$62,(E$1-8),0)</f>
        <v>0</v>
      </c>
      <c r="F27" s="717">
        <f>+VLOOKUP($C27,'Prueba y trabajo'!$C$4:$AF$62,(F$1-8),0)+VLOOKUP($C52,'Prueba y trabajo'!$C$4:$AF$62,(F$1-8),0)</f>
        <v>207446763415.57178</v>
      </c>
      <c r="G27" s="717">
        <f>+VLOOKUP($C27,'Prueba y trabajo'!$C$4:$AF$62,(G$1-8),0)+VLOOKUP($C52,'Prueba y trabajo'!$C$4:$AF$62,(G$1-8),0)</f>
        <v>214707400135.11676</v>
      </c>
      <c r="H27" s="717">
        <f>+VLOOKUP($C27,'Prueba y trabajo'!$C$4:$AF$62,(H$1-8),0)+VLOOKUP($C52,'Prueba y trabajo'!$C$4:$AF$62,(H$1-8),0)</f>
        <v>222222159139.84583</v>
      </c>
      <c r="I27" s="717">
        <f>+VLOOKUP($C27,'Prueba y trabajo'!$C$4:$AF$62,(I$1-8),0)+VLOOKUP($C52,'Prueba y trabajo'!$C$4:$AF$62,(I$1-8),0)</f>
        <v>229999934709.74042</v>
      </c>
      <c r="J27" s="717">
        <f>+VLOOKUP($C27,'Prueba y trabajo'!$C$4:$AF$62,(J$1-8),0)+VLOOKUP($C52,'Prueba y trabajo'!$C$4:$AF$62,(J$1-8),0)</f>
        <v>238049932424.5813</v>
      </c>
      <c r="K27" s="717">
        <f>+VLOOKUP($C27,'Prueba y trabajo'!$C$4:$AF$62,(K$1-8),0)+VLOOKUP($C52,'Prueba y trabajo'!$C$4:$AF$62,(K$1-8),0)</f>
        <v>93732160892.178894</v>
      </c>
      <c r="L27" s="717">
        <f>+VLOOKUP($C27,'Prueba y trabajo'!$C$4:$AF$62,(L$1-8),0)+VLOOKUP($C52,'Prueba y trabajo'!$C$4:$AF$62,(L$1-8),0)</f>
        <v>97012786523.405151</v>
      </c>
      <c r="M27" s="717">
        <f>+VLOOKUP($C27,'Prueba y trabajo'!$C$4:$AF$62,(M$1-8),0)+VLOOKUP($C52,'Prueba y trabajo'!$C$4:$AF$62,(M$1-8),0)</f>
        <v>100408234051.7243</v>
      </c>
      <c r="N27" s="717">
        <f>+VLOOKUP($C27,'Prueba y trabajo'!$C$4:$AF$62,(N$1-8),0)+VLOOKUP($C52,'Prueba y trabajo'!$C$4:$AF$62,(N$1-8),0)</f>
        <v>103922522243.53464</v>
      </c>
      <c r="O27" s="717">
        <f>+VLOOKUP($C27,'Prueba y trabajo'!$C$4:$AF$62,(O$1-8),0)+VLOOKUP($C52,'Prueba y trabajo'!$C$4:$AF$62,(O$1-8),0)</f>
        <v>107559810522.05835</v>
      </c>
      <c r="P27" s="717">
        <f>+VLOOKUP($C27,'Prueba y trabajo'!$C$4:$AF$62,(P$1-8),0)+VLOOKUP($C52,'Prueba y trabajo'!$C$4:$AF$62,(P$1-8),0)</f>
        <v>111324403890.3304</v>
      </c>
      <c r="Q27" s="717">
        <f>+VLOOKUP($C27,'Prueba y trabajo'!$C$4:$AF$62,(Q$1-8),0)+VLOOKUP($C52,'Prueba y trabajo'!$C$4:$AF$62,(Q$1-8),0)</f>
        <v>115220758026.49196</v>
      </c>
      <c r="R27" s="717">
        <f>+VLOOKUP($C27,'Prueba y trabajo'!$C$4:$AF$62,(R$1-8),0)+VLOOKUP($C52,'Prueba y trabajo'!$C$4:$AF$62,(R$1-8),0)</f>
        <v>119253484557.41914</v>
      </c>
      <c r="S27" s="717">
        <f>+VLOOKUP($C27,'Prueba y trabajo'!$C$4:$AF$62,(S$1-8),0)+VLOOKUP($C52,'Prueba y trabajo'!$C$4:$AF$62,(S$1-8),0)</f>
        <v>123427356516.92883</v>
      </c>
      <c r="T27" s="717">
        <f>+VLOOKUP($C27,'Prueba y trabajo'!$C$4:$AF$62,(T$1-8),0)+VLOOKUP($C52,'Prueba y trabajo'!$C$4:$AF$62,(T$1-8),0)</f>
        <v>127747313995.02132</v>
      </c>
      <c r="U27" s="717">
        <f>+VLOOKUP($C27,'Prueba y trabajo'!$C$4:$AF$62,(U$1-8),0)+VLOOKUP($C52,'Prueba y trabajo'!$C$4:$AF$62,(U$1-8),0)</f>
        <v>132218469984.84705</v>
      </c>
      <c r="V27" s="717">
        <f>+VLOOKUP($C27,'Prueba y trabajo'!$C$4:$AF$62,(V$1-8),0)+VLOOKUP($C52,'Prueba y trabajo'!$C$4:$AF$62,(V$1-8),0)</f>
        <v>136846116434.31668</v>
      </c>
      <c r="W27" s="717">
        <f>+VLOOKUP($C27,'Prueba y trabajo'!$C$4:$AF$62,(W$1-8),0)+VLOOKUP($C52,'Prueba y trabajo'!$C$4:$AF$62,(W$1-8),0)</f>
        <v>141635730509.51776</v>
      </c>
      <c r="X27" s="717">
        <f>+VLOOKUP($C27,'Prueba y trabajo'!$C$4:$AF$62,(X$1-8),0)+VLOOKUP($C52,'Prueba y trabajo'!$C$4:$AF$62,(X$1-8),0)</f>
        <v>146592981077.35086</v>
      </c>
      <c r="Y27" s="728"/>
    </row>
    <row r="28" spans="1:25" ht="33.75">
      <c r="A28" s="990"/>
      <c r="B28" s="671" t="s">
        <v>974</v>
      </c>
      <c r="C28" s="672" t="s">
        <v>717</v>
      </c>
      <c r="D28" s="715">
        <v>250000000000</v>
      </c>
      <c r="E28" s="717">
        <f>+VLOOKUP($C28,'Prueba y trabajo'!$C$4:$AF$62,(E$1-8),0)</f>
        <v>0</v>
      </c>
      <c r="F28" s="717">
        <f>+VLOOKUP($C28,'Prueba y trabajo'!$C$4:$AF$62,(F$1-8),0)</f>
        <v>14040592105.263155</v>
      </c>
      <c r="G28" s="717">
        <f>+VLOOKUP($C28,'Prueba y trabajo'!$C$4:$AF$62,(G$1-8),0)</f>
        <v>14532012828.947365</v>
      </c>
      <c r="H28" s="717">
        <f>+VLOOKUP($C28,'Prueba y trabajo'!$C$4:$AF$62,(H$1-8),0)</f>
        <v>15040633277.96052</v>
      </c>
      <c r="I28" s="717">
        <f>+VLOOKUP($C28,'Prueba y trabajo'!$C$4:$AF$62,(I$1-8),0)</f>
        <v>15567055442.689137</v>
      </c>
      <c r="J28" s="717">
        <f>+VLOOKUP($C28,'Prueba y trabajo'!$C$4:$AF$62,(J$1-8),0)</f>
        <v>16111902383.183254</v>
      </c>
      <c r="K28" s="717">
        <f>+VLOOKUP($C28,'Prueba y trabajo'!$C$4:$AF$62,(K$1-8),0)</f>
        <v>16675818966.594669</v>
      </c>
      <c r="L28" s="717">
        <f>+VLOOKUP($C28,'Prueba y trabajo'!$C$4:$AF$62,(L$1-8),0)</f>
        <v>17259472630.425484</v>
      </c>
      <c r="M28" s="717">
        <f>+VLOOKUP($C28,'Prueba y trabajo'!$C$4:$AF$62,(M$1-8),0)</f>
        <v>17863554172.490372</v>
      </c>
      <c r="N28" s="717">
        <f>+VLOOKUP($C28,'Prueba y trabajo'!$C$4:$AF$62,(N$1-8),0)</f>
        <v>18488778568.527531</v>
      </c>
      <c r="O28" s="717">
        <f>+VLOOKUP($C28,'Prueba y trabajo'!$C$4:$AF$62,(O$1-8),0)</f>
        <v>19135885818.425995</v>
      </c>
      <c r="P28" s="717">
        <f>+VLOOKUP($C28,'Prueba y trabajo'!$C$4:$AF$62,(P$1-8),0)</f>
        <v>19805641822.070904</v>
      </c>
      <c r="Q28" s="717">
        <f>+VLOOKUP($C28,'Prueba y trabajo'!$C$4:$AF$62,(Q$1-8),0)</f>
        <v>20498839285.843384</v>
      </c>
      <c r="R28" s="717">
        <f>+VLOOKUP($C28,'Prueba y trabajo'!$C$4:$AF$62,(R$1-8),0)</f>
        <v>21216298660.847897</v>
      </c>
      <c r="S28" s="717">
        <f>+VLOOKUP($C28,'Prueba y trabajo'!$C$4:$AF$62,(S$1-8),0)</f>
        <v>21958869113.977577</v>
      </c>
      <c r="T28" s="717">
        <f>+VLOOKUP($C28,'Prueba y trabajo'!$C$4:$AF$62,(T$1-8),0)</f>
        <v>22727429532.966789</v>
      </c>
      <c r="U28" s="717">
        <f>+VLOOKUP($C28,'Prueba y trabajo'!$C$4:$AF$62,(U$1-8),0)</f>
        <v>23522889566.620621</v>
      </c>
      <c r="V28" s="717">
        <f>+VLOOKUP($C28,'Prueba y trabajo'!$C$4:$AF$62,(V$1-8),0)</f>
        <v>24346190701.452343</v>
      </c>
      <c r="W28" s="717">
        <f>+VLOOKUP($C28,'Prueba y trabajo'!$C$4:$AF$62,(W$1-8),0)</f>
        <v>25198307376.003174</v>
      </c>
      <c r="X28" s="717">
        <f>+VLOOKUP($C28,'Prueba y trabajo'!$C$4:$AF$62,(X$1-8),0)</f>
        <v>26080248134.16328</v>
      </c>
      <c r="Y28" s="728"/>
    </row>
    <row r="29" spans="1:25" ht="33.75">
      <c r="A29" s="990"/>
      <c r="B29" s="671" t="s">
        <v>974</v>
      </c>
      <c r="C29" s="672" t="s">
        <v>718</v>
      </c>
      <c r="D29" s="715">
        <v>250000000000</v>
      </c>
      <c r="E29" s="717">
        <f>+VLOOKUP($C29,'Prueba y trabajo'!$C$4:$AF$62,(E$1-8),0)</f>
        <v>0</v>
      </c>
      <c r="F29" s="717">
        <f>+VLOOKUP($C29,'Prueba y trabajo'!$C$4:$AF$62,(F$1-8),0)</f>
        <v>14040592105.263155</v>
      </c>
      <c r="G29" s="717">
        <f>+VLOOKUP($C29,'Prueba y trabajo'!$C$4:$AF$62,(G$1-8),0)</f>
        <v>14532012828.947365</v>
      </c>
      <c r="H29" s="717">
        <f>+VLOOKUP($C29,'Prueba y trabajo'!$C$4:$AF$62,(H$1-8),0)</f>
        <v>15040633277.96052</v>
      </c>
      <c r="I29" s="717">
        <f>+VLOOKUP($C29,'Prueba y trabajo'!$C$4:$AF$62,(I$1-8),0)</f>
        <v>15567055442.689137</v>
      </c>
      <c r="J29" s="717">
        <f>+VLOOKUP($C29,'Prueba y trabajo'!$C$4:$AF$62,(J$1-8),0)</f>
        <v>16111902383.183254</v>
      </c>
      <c r="K29" s="717">
        <f>+VLOOKUP($C29,'Prueba y trabajo'!$C$4:$AF$62,(K$1-8),0)</f>
        <v>16675818966.594669</v>
      </c>
      <c r="L29" s="717">
        <f>+VLOOKUP($C29,'Prueba y trabajo'!$C$4:$AF$62,(L$1-8),0)</f>
        <v>17259472630.425484</v>
      </c>
      <c r="M29" s="717">
        <f>+VLOOKUP($C29,'Prueba y trabajo'!$C$4:$AF$62,(M$1-8),0)</f>
        <v>17863554172.490372</v>
      </c>
      <c r="N29" s="717">
        <f>+VLOOKUP($C29,'Prueba y trabajo'!$C$4:$AF$62,(N$1-8),0)</f>
        <v>18488778568.527531</v>
      </c>
      <c r="O29" s="717">
        <f>+VLOOKUP($C29,'Prueba y trabajo'!$C$4:$AF$62,(O$1-8),0)</f>
        <v>19135885818.425995</v>
      </c>
      <c r="P29" s="717">
        <f>+VLOOKUP($C29,'Prueba y trabajo'!$C$4:$AF$62,(P$1-8),0)</f>
        <v>19805641822.070904</v>
      </c>
      <c r="Q29" s="717">
        <f>+VLOOKUP($C29,'Prueba y trabajo'!$C$4:$AF$62,(Q$1-8),0)</f>
        <v>20498839285.843384</v>
      </c>
      <c r="R29" s="717">
        <f>+VLOOKUP($C29,'Prueba y trabajo'!$C$4:$AF$62,(R$1-8),0)</f>
        <v>21216298660.847897</v>
      </c>
      <c r="S29" s="717">
        <f>+VLOOKUP($C29,'Prueba y trabajo'!$C$4:$AF$62,(S$1-8),0)</f>
        <v>21958869113.977577</v>
      </c>
      <c r="T29" s="717">
        <f>+VLOOKUP($C29,'Prueba y trabajo'!$C$4:$AF$62,(T$1-8),0)</f>
        <v>22727429532.966789</v>
      </c>
      <c r="U29" s="717">
        <f>+VLOOKUP($C29,'Prueba y trabajo'!$C$4:$AF$62,(U$1-8),0)</f>
        <v>23522889566.620621</v>
      </c>
      <c r="V29" s="717">
        <f>+VLOOKUP($C29,'Prueba y trabajo'!$C$4:$AF$62,(V$1-8),0)</f>
        <v>24346190701.452343</v>
      </c>
      <c r="W29" s="717">
        <f>+VLOOKUP($C29,'Prueba y trabajo'!$C$4:$AF$62,(W$1-8),0)</f>
        <v>25198307376.003174</v>
      </c>
      <c r="X29" s="717">
        <f>+VLOOKUP($C29,'Prueba y trabajo'!$C$4:$AF$62,(X$1-8),0)</f>
        <v>26080248134.16328</v>
      </c>
      <c r="Y29" s="728"/>
    </row>
    <row r="30" spans="1:25" ht="33.75">
      <c r="A30" s="990"/>
      <c r="B30" s="671" t="s">
        <v>976</v>
      </c>
      <c r="C30" s="672" t="s">
        <v>719</v>
      </c>
      <c r="D30" s="715">
        <v>250000000000</v>
      </c>
      <c r="E30" s="717">
        <f>+VLOOKUP($C30,'Prueba y trabajo'!$C$4:$AF$62,(E$1-8),0)</f>
        <v>0</v>
      </c>
      <c r="F30" s="717">
        <f>+VLOOKUP($C30,'Prueba y trabajo'!$C$4:$AF$62,(F$1-8),0)</f>
        <v>14040592105.263155</v>
      </c>
      <c r="G30" s="717">
        <f>+VLOOKUP($C30,'Prueba y trabajo'!$C$4:$AF$62,(G$1-8),0)</f>
        <v>14532012828.947365</v>
      </c>
      <c r="H30" s="717">
        <f>+VLOOKUP($C30,'Prueba y trabajo'!$C$4:$AF$62,(H$1-8),0)</f>
        <v>15040633277.96052</v>
      </c>
      <c r="I30" s="717">
        <f>+VLOOKUP($C30,'Prueba y trabajo'!$C$4:$AF$62,(I$1-8),0)</f>
        <v>15567055442.689137</v>
      </c>
      <c r="J30" s="717">
        <f>+VLOOKUP($C30,'Prueba y trabajo'!$C$4:$AF$62,(J$1-8),0)</f>
        <v>16111902383.183254</v>
      </c>
      <c r="K30" s="717">
        <f>+VLOOKUP($C30,'Prueba y trabajo'!$C$4:$AF$62,(K$1-8),0)</f>
        <v>16675818966.594669</v>
      </c>
      <c r="L30" s="717">
        <f>+VLOOKUP($C30,'Prueba y trabajo'!$C$4:$AF$62,(L$1-8),0)</f>
        <v>17259472630.425484</v>
      </c>
      <c r="M30" s="717">
        <f>+VLOOKUP($C30,'Prueba y trabajo'!$C$4:$AF$62,(M$1-8),0)</f>
        <v>17863554172.490372</v>
      </c>
      <c r="N30" s="717">
        <f>+VLOOKUP($C30,'Prueba y trabajo'!$C$4:$AF$62,(N$1-8),0)</f>
        <v>18488778568.527531</v>
      </c>
      <c r="O30" s="717">
        <f>+VLOOKUP($C30,'Prueba y trabajo'!$C$4:$AF$62,(O$1-8),0)</f>
        <v>19135885818.425995</v>
      </c>
      <c r="P30" s="717">
        <f>+VLOOKUP($C30,'Prueba y trabajo'!$C$4:$AF$62,(P$1-8),0)</f>
        <v>19805641822.070904</v>
      </c>
      <c r="Q30" s="717">
        <f>+VLOOKUP($C30,'Prueba y trabajo'!$C$4:$AF$62,(Q$1-8),0)</f>
        <v>20498839285.843384</v>
      </c>
      <c r="R30" s="717">
        <f>+VLOOKUP($C30,'Prueba y trabajo'!$C$4:$AF$62,(R$1-8),0)</f>
        <v>21216298660.847897</v>
      </c>
      <c r="S30" s="717">
        <f>+VLOOKUP($C30,'Prueba y trabajo'!$C$4:$AF$62,(S$1-8),0)</f>
        <v>21958869113.977577</v>
      </c>
      <c r="T30" s="717">
        <f>+VLOOKUP($C30,'Prueba y trabajo'!$C$4:$AF$62,(T$1-8),0)</f>
        <v>22727429532.966789</v>
      </c>
      <c r="U30" s="717">
        <f>+VLOOKUP($C30,'Prueba y trabajo'!$C$4:$AF$62,(U$1-8),0)</f>
        <v>23522889566.620621</v>
      </c>
      <c r="V30" s="717">
        <f>+VLOOKUP($C30,'Prueba y trabajo'!$C$4:$AF$62,(V$1-8),0)</f>
        <v>24346190701.452343</v>
      </c>
      <c r="W30" s="717">
        <f>+VLOOKUP($C30,'Prueba y trabajo'!$C$4:$AF$62,(W$1-8),0)</f>
        <v>25198307376.003174</v>
      </c>
      <c r="X30" s="717">
        <f>+VLOOKUP($C30,'Prueba y trabajo'!$C$4:$AF$62,(X$1-8),0)</f>
        <v>26080248134.16328</v>
      </c>
      <c r="Y30" s="728"/>
    </row>
    <row r="31" spans="1:25" ht="45">
      <c r="A31" s="991" t="s">
        <v>720</v>
      </c>
      <c r="B31" s="730" t="s">
        <v>972</v>
      </c>
      <c r="C31" s="731" t="s">
        <v>726</v>
      </c>
      <c r="D31" s="715">
        <v>600000000</v>
      </c>
      <c r="E31" s="717">
        <f>+VLOOKUP($C31,'Prueba y trabajo'!$C$4:$AF$62,(E$1-8),0)</f>
        <v>123816000</v>
      </c>
      <c r="F31" s="717">
        <f>+VLOOKUP($C31,'Prueba y trabajo'!$C$4:$AF$62,(F$1-8),0)</f>
        <v>128149559.99999999</v>
      </c>
      <c r="G31" s="717">
        <f>+VLOOKUP($C31,'Prueba y trabajo'!$C$4:$AF$62,(G$1-8),0)</f>
        <v>132634794.59999998</v>
      </c>
      <c r="H31" s="717">
        <f>+VLOOKUP($C31,'Prueba y trabajo'!$C$4:$AF$62,(H$1-8),0)</f>
        <v>137277012.41099995</v>
      </c>
      <c r="I31" s="717">
        <f>+VLOOKUP($C31,'Prueba y trabajo'!$C$4:$AF$62,(I$1-8),0)</f>
        <v>142081707.84538496</v>
      </c>
      <c r="J31" s="717">
        <f>+VLOOKUP($C31,'Prueba y trabajo'!$C$4:$AF$62,(J$1-8),0)</f>
        <v>0</v>
      </c>
      <c r="K31" s="717">
        <f>+VLOOKUP($C31,'Prueba y trabajo'!$C$4:$AF$62,(K$1-8),0)</f>
        <v>0</v>
      </c>
      <c r="L31" s="717">
        <f>+VLOOKUP($C31,'Prueba y trabajo'!$C$4:$AF$62,(L$1-8),0)</f>
        <v>0</v>
      </c>
      <c r="M31" s="717">
        <f>+VLOOKUP($C31,'Prueba y trabajo'!$C$4:$AF$62,(M$1-8),0)</f>
        <v>0</v>
      </c>
      <c r="N31" s="717">
        <f>+VLOOKUP($C31,'Prueba y trabajo'!$C$4:$AF$62,(N$1-8),0)</f>
        <v>0</v>
      </c>
      <c r="O31" s="717">
        <f>+VLOOKUP($C31,'Prueba y trabajo'!$C$4:$AF$62,(O$1-8),0)</f>
        <v>0</v>
      </c>
      <c r="P31" s="717">
        <f>+VLOOKUP($C31,'Prueba y trabajo'!$C$4:$AF$62,(P$1-8),0)</f>
        <v>0</v>
      </c>
      <c r="Q31" s="717">
        <f>+VLOOKUP($C31,'Prueba y trabajo'!$C$4:$AF$62,(Q$1-8),0)</f>
        <v>0</v>
      </c>
      <c r="R31" s="717">
        <f>+VLOOKUP($C31,'Prueba y trabajo'!$C$4:$AF$62,(R$1-8),0)</f>
        <v>0</v>
      </c>
      <c r="S31" s="717">
        <f>+VLOOKUP($C31,'Prueba y trabajo'!$C$4:$AF$62,(S$1-8),0)</f>
        <v>0</v>
      </c>
      <c r="T31" s="717">
        <f>+VLOOKUP($C31,'Prueba y trabajo'!$C$4:$AF$62,(T$1-8),0)</f>
        <v>0</v>
      </c>
      <c r="U31" s="717">
        <f>+VLOOKUP($C31,'Prueba y trabajo'!$C$4:$AF$62,(U$1-8),0)</f>
        <v>0</v>
      </c>
      <c r="V31" s="717">
        <f>+VLOOKUP($C31,'Prueba y trabajo'!$C$4:$AF$62,(V$1-8),0)</f>
        <v>0</v>
      </c>
      <c r="W31" s="717">
        <f>+VLOOKUP($C31,'Prueba y trabajo'!$C$4:$AF$62,(W$1-8),0)</f>
        <v>0</v>
      </c>
      <c r="X31" s="717">
        <f>+VLOOKUP($C31,'Prueba y trabajo'!$C$4:$AF$62,(X$1-8),0)</f>
        <v>0</v>
      </c>
      <c r="Y31" s="728"/>
    </row>
    <row r="32" spans="1:25" ht="56.25">
      <c r="A32" s="991"/>
      <c r="B32" s="730" t="s">
        <v>972</v>
      </c>
      <c r="C32" s="731" t="s">
        <v>727</v>
      </c>
      <c r="D32" s="715">
        <v>0</v>
      </c>
      <c r="E32" s="717">
        <f>+VLOOKUP($C32,'Prueba y trabajo'!$C$4:$AF$62,(E$1-8),0)</f>
        <v>0</v>
      </c>
      <c r="F32" s="717">
        <f>+VLOOKUP($C32,'Prueba y trabajo'!$C$4:$AF$62,(F$1-8),0)</f>
        <v>0</v>
      </c>
      <c r="G32" s="717">
        <f>+VLOOKUP($C32,'Prueba y trabajo'!$C$4:$AF$62,(G$1-8),0)</f>
        <v>0</v>
      </c>
      <c r="H32" s="717">
        <f>+VLOOKUP($C32,'Prueba y trabajo'!$C$4:$AF$62,(H$1-8),0)</f>
        <v>0</v>
      </c>
      <c r="I32" s="717">
        <f>+VLOOKUP($C32,'Prueba y trabajo'!$C$4:$AF$62,(I$1-8),0)</f>
        <v>0</v>
      </c>
      <c r="J32" s="717">
        <f>+VLOOKUP($C32,'Prueba y trabajo'!$C$4:$AF$62,(J$1-8),0)</f>
        <v>0</v>
      </c>
      <c r="K32" s="717">
        <f>+VLOOKUP($C32,'Prueba y trabajo'!$C$4:$AF$62,(K$1-8),0)</f>
        <v>0</v>
      </c>
      <c r="L32" s="717">
        <f>+VLOOKUP($C32,'Prueba y trabajo'!$C$4:$AF$62,(L$1-8),0)</f>
        <v>0</v>
      </c>
      <c r="M32" s="717">
        <f>+VLOOKUP($C32,'Prueba y trabajo'!$C$4:$AF$62,(M$1-8),0)</f>
        <v>0</v>
      </c>
      <c r="N32" s="717">
        <f>+VLOOKUP($C32,'Prueba y trabajo'!$C$4:$AF$62,(N$1-8),0)</f>
        <v>0</v>
      </c>
      <c r="O32" s="717">
        <f>+VLOOKUP($C32,'Prueba y trabajo'!$C$4:$AF$62,(O$1-8),0)</f>
        <v>0</v>
      </c>
      <c r="P32" s="717">
        <f>+VLOOKUP($C32,'Prueba y trabajo'!$C$4:$AF$62,(P$1-8),0)</f>
        <v>0</v>
      </c>
      <c r="Q32" s="717">
        <f>+VLOOKUP($C32,'Prueba y trabajo'!$C$4:$AF$62,(Q$1-8),0)</f>
        <v>0</v>
      </c>
      <c r="R32" s="717">
        <f>+VLOOKUP($C32,'Prueba y trabajo'!$C$4:$AF$62,(R$1-8),0)</f>
        <v>0</v>
      </c>
      <c r="S32" s="717">
        <f>+VLOOKUP($C32,'Prueba y trabajo'!$C$4:$AF$62,(S$1-8),0)</f>
        <v>0</v>
      </c>
      <c r="T32" s="717">
        <f>+VLOOKUP($C32,'Prueba y trabajo'!$C$4:$AF$62,(T$1-8),0)</f>
        <v>0</v>
      </c>
      <c r="U32" s="717">
        <f>+VLOOKUP($C32,'Prueba y trabajo'!$C$4:$AF$62,(U$1-8),0)</f>
        <v>0</v>
      </c>
      <c r="V32" s="717">
        <f>+VLOOKUP($C32,'Prueba y trabajo'!$C$4:$AF$62,(V$1-8),0)</f>
        <v>0</v>
      </c>
      <c r="W32" s="717">
        <f>+VLOOKUP($C32,'Prueba y trabajo'!$C$4:$AF$62,(W$1-8),0)</f>
        <v>0</v>
      </c>
      <c r="X32" s="717">
        <f>+VLOOKUP($C32,'Prueba y trabajo'!$C$4:$AF$62,(X$1-8),0)</f>
        <v>0</v>
      </c>
      <c r="Y32" s="728"/>
    </row>
    <row r="33" spans="1:25" ht="78.75">
      <c r="A33" s="991"/>
      <c r="B33" s="730" t="s">
        <v>972</v>
      </c>
      <c r="C33" s="731" t="s">
        <v>728</v>
      </c>
      <c r="D33" s="715">
        <v>0</v>
      </c>
      <c r="E33" s="717">
        <v>0</v>
      </c>
      <c r="F33" s="717">
        <v>0</v>
      </c>
      <c r="G33" s="717">
        <v>0</v>
      </c>
      <c r="H33" s="717">
        <v>0</v>
      </c>
      <c r="I33" s="717">
        <v>0</v>
      </c>
      <c r="J33" s="717">
        <v>0</v>
      </c>
      <c r="K33" s="717">
        <v>0</v>
      </c>
      <c r="L33" s="717">
        <v>0</v>
      </c>
      <c r="M33" s="717">
        <v>0</v>
      </c>
      <c r="N33" s="717">
        <v>0</v>
      </c>
      <c r="O33" s="717">
        <v>0</v>
      </c>
      <c r="P33" s="717">
        <v>0</v>
      </c>
      <c r="Q33" s="717">
        <v>0</v>
      </c>
      <c r="R33" s="717">
        <v>0</v>
      </c>
      <c r="S33" s="717">
        <v>0</v>
      </c>
      <c r="T33" s="717">
        <v>0</v>
      </c>
      <c r="U33" s="717">
        <v>0</v>
      </c>
      <c r="V33" s="717">
        <v>0</v>
      </c>
      <c r="W33" s="717">
        <v>0</v>
      </c>
      <c r="X33" s="717">
        <v>0</v>
      </c>
      <c r="Y33" s="728"/>
    </row>
    <row r="34" spans="1:25" ht="56.25">
      <c r="A34" s="991"/>
      <c r="B34" s="730" t="s">
        <v>972</v>
      </c>
      <c r="C34" s="731" t="s">
        <v>729</v>
      </c>
      <c r="D34" s="715">
        <v>600000000.00000012</v>
      </c>
      <c r="E34" s="717">
        <f>+VLOOKUP($C34,'Prueba y trabajo'!$C$4:$AF$62,(E$1-8),0)</f>
        <v>30954000.000000007</v>
      </c>
      <c r="F34" s="717">
        <f>+VLOOKUP($C34,'Prueba y trabajo'!$C$4:$AF$62,(F$1-8),0)</f>
        <v>32037390.000000004</v>
      </c>
      <c r="G34" s="717">
        <f>+VLOOKUP($C34,'Prueba y trabajo'!$C$4:$AF$62,(G$1-8),0)</f>
        <v>33158698.650000002</v>
      </c>
      <c r="H34" s="717">
        <f>+VLOOKUP($C34,'Prueba y trabajo'!$C$4:$AF$62,(H$1-8),0)</f>
        <v>34319253.102750003</v>
      </c>
      <c r="I34" s="717">
        <f>+VLOOKUP($C34,'Prueba y trabajo'!$C$4:$AF$62,(I$1-8),0)</f>
        <v>35520426.961346246</v>
      </c>
      <c r="J34" s="717">
        <f>+VLOOKUP($C34,'Prueba y trabajo'!$C$4:$AF$62,(J$1-8),0)</f>
        <v>36763641.904993363</v>
      </c>
      <c r="K34" s="717">
        <f>+VLOOKUP($C34,'Prueba y trabajo'!$C$4:$AF$62,(K$1-8),0)</f>
        <v>38050369.37166813</v>
      </c>
      <c r="L34" s="717">
        <f>+VLOOKUP($C34,'Prueba y trabajo'!$C$4:$AF$62,(L$1-8),0)</f>
        <v>39382132.299676515</v>
      </c>
      <c r="M34" s="717">
        <f>+VLOOKUP($C34,'Prueba y trabajo'!$C$4:$AF$62,(M$1-8),0)</f>
        <v>40760506.930165187</v>
      </c>
      <c r="N34" s="717">
        <f>+VLOOKUP($C34,'Prueba y trabajo'!$C$4:$AF$62,(N$1-8),0)</f>
        <v>42187124.672720961</v>
      </c>
      <c r="O34" s="717">
        <f>+VLOOKUP($C34,'Prueba y trabajo'!$C$4:$AF$62,(O$1-8),0)</f>
        <v>43663674.036266193</v>
      </c>
      <c r="P34" s="717">
        <f>+VLOOKUP($C34,'Prueba y trabajo'!$C$4:$AF$62,(P$1-8),0)</f>
        <v>45191902.627535507</v>
      </c>
      <c r="Q34" s="717">
        <f>+VLOOKUP($C34,'Prueba y trabajo'!$C$4:$AF$62,(Q$1-8),0)</f>
        <v>46773619.219499245</v>
      </c>
      <c r="R34" s="717">
        <f>+VLOOKUP($C34,'Prueba y trabajo'!$C$4:$AF$62,(R$1-8),0)</f>
        <v>48410695.892181709</v>
      </c>
      <c r="S34" s="717">
        <f>+VLOOKUP($C34,'Prueba y trabajo'!$C$4:$AF$62,(S$1-8),0)</f>
        <v>50105070.248408079</v>
      </c>
      <c r="T34" s="717">
        <f>+VLOOKUP($C34,'Prueba y trabajo'!$C$4:$AF$62,(T$1-8),0)</f>
        <v>51858747.707102351</v>
      </c>
      <c r="U34" s="717">
        <f>+VLOOKUP($C34,'Prueba y trabajo'!$C$4:$AF$62,(U$1-8),0)</f>
        <v>53673803.876850925</v>
      </c>
      <c r="V34" s="717">
        <f>+VLOOKUP($C34,'Prueba y trabajo'!$C$4:$AF$62,(V$1-8),0)</f>
        <v>55552387.012540706</v>
      </c>
      <c r="W34" s="717">
        <f>+VLOOKUP($C34,'Prueba y trabajo'!$C$4:$AF$62,(W$1-8),0)</f>
        <v>57496720.557979621</v>
      </c>
      <c r="X34" s="717">
        <f>+VLOOKUP($C34,'Prueba y trabajo'!$C$4:$AF$62,(X$1-8),0)</f>
        <v>59509105.777508907</v>
      </c>
      <c r="Y34" s="728"/>
    </row>
    <row r="35" spans="1:25" ht="22.5">
      <c r="A35" s="991"/>
      <c r="B35" s="730" t="s">
        <v>972</v>
      </c>
      <c r="C35" s="731" t="s">
        <v>730</v>
      </c>
      <c r="D35" s="715">
        <v>600000000.00000012</v>
      </c>
      <c r="E35" s="717">
        <f>+VLOOKUP($C35,'Prueba y trabajo'!$C$4:$AF$62,(E$1-8),0)</f>
        <v>30954000.000000007</v>
      </c>
      <c r="F35" s="717">
        <f>+VLOOKUP($C35,'Prueba y trabajo'!$C$4:$AF$62,(F$1-8),0)</f>
        <v>32037390.000000004</v>
      </c>
      <c r="G35" s="717">
        <f>+VLOOKUP($C35,'Prueba y trabajo'!$C$4:$AF$62,(G$1-8),0)</f>
        <v>33158698.650000002</v>
      </c>
      <c r="H35" s="717">
        <f>+VLOOKUP($C35,'Prueba y trabajo'!$C$4:$AF$62,(H$1-8),0)</f>
        <v>34319253.102750003</v>
      </c>
      <c r="I35" s="717">
        <f>+VLOOKUP($C35,'Prueba y trabajo'!$C$4:$AF$62,(I$1-8),0)</f>
        <v>35520426.961346246</v>
      </c>
      <c r="J35" s="717">
        <f>+VLOOKUP($C35,'Prueba y trabajo'!$C$4:$AF$62,(J$1-8),0)</f>
        <v>36763641.904993363</v>
      </c>
      <c r="K35" s="717">
        <f>+VLOOKUP($C35,'Prueba y trabajo'!$C$4:$AF$62,(K$1-8),0)</f>
        <v>38050369.37166813</v>
      </c>
      <c r="L35" s="717">
        <f>+VLOOKUP($C35,'Prueba y trabajo'!$C$4:$AF$62,(L$1-8),0)</f>
        <v>39382132.299676515</v>
      </c>
      <c r="M35" s="717">
        <f>+VLOOKUP($C35,'Prueba y trabajo'!$C$4:$AF$62,(M$1-8),0)</f>
        <v>40760506.930165187</v>
      </c>
      <c r="N35" s="717">
        <f>+VLOOKUP($C35,'Prueba y trabajo'!$C$4:$AF$62,(N$1-8),0)</f>
        <v>42187124.672720961</v>
      </c>
      <c r="O35" s="717">
        <f>+VLOOKUP($C35,'Prueba y trabajo'!$C$4:$AF$62,(O$1-8),0)</f>
        <v>43663674.036266193</v>
      </c>
      <c r="P35" s="717">
        <f>+VLOOKUP($C35,'Prueba y trabajo'!$C$4:$AF$62,(P$1-8),0)</f>
        <v>45191902.627535507</v>
      </c>
      <c r="Q35" s="717">
        <f>+VLOOKUP($C35,'Prueba y trabajo'!$C$4:$AF$62,(Q$1-8),0)</f>
        <v>46773619.219499245</v>
      </c>
      <c r="R35" s="717">
        <f>+VLOOKUP($C35,'Prueba y trabajo'!$C$4:$AF$62,(R$1-8),0)</f>
        <v>48410695.892181709</v>
      </c>
      <c r="S35" s="717">
        <f>+VLOOKUP($C35,'Prueba y trabajo'!$C$4:$AF$62,(S$1-8),0)</f>
        <v>50105070.248408079</v>
      </c>
      <c r="T35" s="717">
        <f>+VLOOKUP($C35,'Prueba y trabajo'!$C$4:$AF$62,(T$1-8),0)</f>
        <v>51858747.707102351</v>
      </c>
      <c r="U35" s="717">
        <f>+VLOOKUP($C35,'Prueba y trabajo'!$C$4:$AF$62,(U$1-8),0)</f>
        <v>53673803.876850925</v>
      </c>
      <c r="V35" s="717">
        <f>+VLOOKUP($C35,'Prueba y trabajo'!$C$4:$AF$62,(V$1-8),0)</f>
        <v>55552387.012540706</v>
      </c>
      <c r="W35" s="717">
        <f>+VLOOKUP($C35,'Prueba y trabajo'!$C$4:$AF$62,(W$1-8),0)</f>
        <v>57496720.557979621</v>
      </c>
      <c r="X35" s="717">
        <f>+VLOOKUP($C35,'Prueba y trabajo'!$C$4:$AF$62,(X$1-8),0)</f>
        <v>59509105.777508907</v>
      </c>
      <c r="Y35" s="728"/>
    </row>
    <row r="36" spans="1:25" ht="33.75">
      <c r="A36" s="991"/>
      <c r="B36" s="730" t="s">
        <v>972</v>
      </c>
      <c r="C36" s="731" t="s">
        <v>920</v>
      </c>
      <c r="D36" s="715">
        <v>320000000</v>
      </c>
      <c r="E36" s="717">
        <f>+VLOOKUP($C36,'Prueba y trabajo'!$C$4:$AF$62,(E$1-8),0)</f>
        <v>55029333.333333336</v>
      </c>
      <c r="F36" s="717">
        <f>+VLOOKUP($C36,'Prueba y trabajo'!$C$4:$AF$62,(F$1-8),0)</f>
        <v>56955360</v>
      </c>
      <c r="G36" s="717">
        <f>+VLOOKUP($C36,'Prueba y trabajo'!$C$4:$AF$62,(G$1-8),0)</f>
        <v>58948797.599999994</v>
      </c>
      <c r="H36" s="717">
        <f>+VLOOKUP($C36,'Prueba y trabajo'!$C$4:$AF$62,(H$1-8),0)</f>
        <v>61012005.515999988</v>
      </c>
      <c r="I36" s="717">
        <f>+VLOOKUP($C36,'Prueba y trabajo'!$C$4:$AF$62,(I$1-8),0)</f>
        <v>63147425.709059983</v>
      </c>
      <c r="J36" s="717">
        <f>+VLOOKUP($C36,'Prueba y trabajo'!$C$4:$AF$62,(J$1-8),0)</f>
        <v>65357585.608877078</v>
      </c>
      <c r="K36" s="717">
        <f>+VLOOKUP($C36,'Prueba y trabajo'!$C$4:$AF$62,(K$1-8),0)</f>
        <v>0</v>
      </c>
      <c r="L36" s="717">
        <f>+VLOOKUP($C36,'Prueba y trabajo'!$C$4:$AF$62,(L$1-8),0)</f>
        <v>0</v>
      </c>
      <c r="M36" s="717">
        <f>+VLOOKUP($C36,'Prueba y trabajo'!$C$4:$AF$62,(M$1-8),0)</f>
        <v>0</v>
      </c>
      <c r="N36" s="717">
        <f>+VLOOKUP($C36,'Prueba y trabajo'!$C$4:$AF$62,(N$1-8),0)</f>
        <v>0</v>
      </c>
      <c r="O36" s="717">
        <f>+VLOOKUP($C36,'Prueba y trabajo'!$C$4:$AF$62,(O$1-8),0)</f>
        <v>0</v>
      </c>
      <c r="P36" s="717">
        <f>+VLOOKUP($C36,'Prueba y trabajo'!$C$4:$AF$62,(P$1-8),0)</f>
        <v>0</v>
      </c>
      <c r="Q36" s="717">
        <f>+VLOOKUP($C36,'Prueba y trabajo'!$C$4:$AF$62,(Q$1-8),0)</f>
        <v>0</v>
      </c>
      <c r="R36" s="717">
        <f>+VLOOKUP($C36,'Prueba y trabajo'!$C$4:$AF$62,(R$1-8),0)</f>
        <v>0</v>
      </c>
      <c r="S36" s="717">
        <f>+VLOOKUP($C36,'Prueba y trabajo'!$C$4:$AF$62,(S$1-8),0)</f>
        <v>0</v>
      </c>
      <c r="T36" s="717">
        <f>+VLOOKUP($C36,'Prueba y trabajo'!$C$4:$AF$62,(T$1-8),0)</f>
        <v>0</v>
      </c>
      <c r="U36" s="717">
        <f>+VLOOKUP($C36,'Prueba y trabajo'!$C$4:$AF$62,(U$1-8),0)</f>
        <v>0</v>
      </c>
      <c r="V36" s="717">
        <f>+VLOOKUP($C36,'Prueba y trabajo'!$C$4:$AF$62,(V$1-8),0)</f>
        <v>0</v>
      </c>
      <c r="W36" s="717">
        <f>+VLOOKUP($C36,'Prueba y trabajo'!$C$4:$AF$62,(W$1-8),0)</f>
        <v>0</v>
      </c>
      <c r="X36" s="717">
        <f>+VLOOKUP($C36,'Prueba y trabajo'!$C$4:$AF$62,(X$1-8),0)</f>
        <v>0</v>
      </c>
      <c r="Y36" s="728"/>
    </row>
    <row r="37" spans="1:25" ht="33.75">
      <c r="A37" s="991"/>
      <c r="B37" s="730" t="s">
        <v>972</v>
      </c>
      <c r="C37" s="731" t="s">
        <v>836</v>
      </c>
      <c r="D37" s="715">
        <v>0</v>
      </c>
      <c r="E37" s="717">
        <f>+VLOOKUP($C37,'Prueba y trabajo'!$C$4:$AF$62,(E$1-8),0)</f>
        <v>0</v>
      </c>
      <c r="F37" s="717">
        <f>+VLOOKUP($C37,'Prueba y trabajo'!$C$4:$AF$62,(F$1-8),0)</f>
        <v>0</v>
      </c>
      <c r="G37" s="717">
        <f>+VLOOKUP($C37,'Prueba y trabajo'!$C$4:$AF$62,(G$1-8),0)</f>
        <v>0</v>
      </c>
      <c r="H37" s="717">
        <f>+VLOOKUP($C37,'Prueba y trabajo'!$C$4:$AF$62,(H$1-8),0)</f>
        <v>0</v>
      </c>
      <c r="I37" s="717">
        <f>+VLOOKUP($C37,'Prueba y trabajo'!$C$4:$AF$62,(I$1-8),0)</f>
        <v>0</v>
      </c>
      <c r="J37" s="717">
        <f>+VLOOKUP($C37,'Prueba y trabajo'!$C$4:$AF$62,(J$1-8),0)</f>
        <v>0</v>
      </c>
      <c r="K37" s="717">
        <f>+VLOOKUP($C37,'Prueba y trabajo'!$C$4:$AF$62,(K$1-8),0)</f>
        <v>0</v>
      </c>
      <c r="L37" s="717">
        <f>+VLOOKUP($C37,'Prueba y trabajo'!$C$4:$AF$62,(L$1-8),0)</f>
        <v>0</v>
      </c>
      <c r="M37" s="717">
        <f>+VLOOKUP($C37,'Prueba y trabajo'!$C$4:$AF$62,(M$1-8),0)</f>
        <v>0</v>
      </c>
      <c r="N37" s="717">
        <f>+VLOOKUP($C37,'Prueba y trabajo'!$C$4:$AF$62,(N$1-8),0)</f>
        <v>0</v>
      </c>
      <c r="O37" s="717">
        <f>+VLOOKUP($C37,'Prueba y trabajo'!$C$4:$AF$62,(O$1-8),0)</f>
        <v>0</v>
      </c>
      <c r="P37" s="717">
        <f>+VLOOKUP($C37,'Prueba y trabajo'!$C$4:$AF$62,(P$1-8),0)</f>
        <v>0</v>
      </c>
      <c r="Q37" s="717">
        <f>+VLOOKUP($C37,'Prueba y trabajo'!$C$4:$AF$62,(Q$1-8),0)</f>
        <v>0</v>
      </c>
      <c r="R37" s="717">
        <f>+VLOOKUP($C37,'Prueba y trabajo'!$C$4:$AF$62,(R$1-8),0)</f>
        <v>0</v>
      </c>
      <c r="S37" s="717">
        <f>+VLOOKUP($C37,'Prueba y trabajo'!$C$4:$AF$62,(S$1-8),0)</f>
        <v>0</v>
      </c>
      <c r="T37" s="717">
        <f>+VLOOKUP($C37,'Prueba y trabajo'!$C$4:$AF$62,(T$1-8),0)</f>
        <v>0</v>
      </c>
      <c r="U37" s="717">
        <f>+VLOOKUP($C37,'Prueba y trabajo'!$C$4:$AF$62,(U$1-8),0)</f>
        <v>0</v>
      </c>
      <c r="V37" s="717">
        <f>+VLOOKUP($C37,'Prueba y trabajo'!$C$4:$AF$62,(V$1-8),0)</f>
        <v>0</v>
      </c>
      <c r="W37" s="717">
        <f>+VLOOKUP($C37,'Prueba y trabajo'!$C$4:$AF$62,(W$1-8),0)</f>
        <v>0</v>
      </c>
      <c r="X37" s="717">
        <f>+VLOOKUP($C37,'Prueba y trabajo'!$C$4:$AF$62,(X$1-8),0)</f>
        <v>0</v>
      </c>
      <c r="Y37" s="728"/>
    </row>
    <row r="38" spans="1:25" ht="22.5">
      <c r="A38" s="991"/>
      <c r="B38" s="730" t="s">
        <v>976</v>
      </c>
      <c r="C38" s="731" t="s">
        <v>837</v>
      </c>
      <c r="D38" s="715">
        <v>0</v>
      </c>
      <c r="E38" s="717">
        <f>+VLOOKUP($C38,'Prueba y trabajo'!$C$4:$AF$62,(E$1-8),0)</f>
        <v>0</v>
      </c>
      <c r="F38" s="717">
        <f>+VLOOKUP($C38,'Prueba y trabajo'!$C$4:$AF$62,(F$1-8),0)</f>
        <v>0</v>
      </c>
      <c r="G38" s="717">
        <f>+VLOOKUP($C38,'Prueba y trabajo'!$C$4:$AF$62,(G$1-8),0)</f>
        <v>0</v>
      </c>
      <c r="H38" s="717">
        <f>+VLOOKUP($C38,'Prueba y trabajo'!$C$4:$AF$62,(H$1-8),0)</f>
        <v>0</v>
      </c>
      <c r="I38" s="717">
        <f>+VLOOKUP($C38,'Prueba y trabajo'!$C$4:$AF$62,(I$1-8),0)</f>
        <v>0</v>
      </c>
      <c r="J38" s="717">
        <f>+VLOOKUP($C38,'Prueba y trabajo'!$C$4:$AF$62,(J$1-8),0)</f>
        <v>0</v>
      </c>
      <c r="K38" s="717">
        <f>+VLOOKUP($C38,'Prueba y trabajo'!$C$4:$AF$62,(K$1-8),0)</f>
        <v>0</v>
      </c>
      <c r="L38" s="717">
        <f>+VLOOKUP($C38,'Prueba y trabajo'!$C$4:$AF$62,(L$1-8),0)</f>
        <v>0</v>
      </c>
      <c r="M38" s="717">
        <f>+VLOOKUP($C38,'Prueba y trabajo'!$C$4:$AF$62,(M$1-8),0)</f>
        <v>0</v>
      </c>
      <c r="N38" s="717">
        <f>+VLOOKUP($C38,'Prueba y trabajo'!$C$4:$AF$62,(N$1-8),0)</f>
        <v>0</v>
      </c>
      <c r="O38" s="717">
        <f>+VLOOKUP($C38,'Prueba y trabajo'!$C$4:$AF$62,(O$1-8),0)</f>
        <v>0</v>
      </c>
      <c r="P38" s="717">
        <f>+VLOOKUP($C38,'Prueba y trabajo'!$C$4:$AF$62,(P$1-8),0)</f>
        <v>0</v>
      </c>
      <c r="Q38" s="717">
        <f>+VLOOKUP($C38,'Prueba y trabajo'!$C$4:$AF$62,(Q$1-8),0)</f>
        <v>0</v>
      </c>
      <c r="R38" s="717">
        <f>+VLOOKUP($C38,'Prueba y trabajo'!$C$4:$AF$62,(R$1-8),0)</f>
        <v>0</v>
      </c>
      <c r="S38" s="717">
        <f>+VLOOKUP($C38,'Prueba y trabajo'!$C$4:$AF$62,(S$1-8),0)</f>
        <v>0</v>
      </c>
      <c r="T38" s="717">
        <f>+VLOOKUP($C38,'Prueba y trabajo'!$C$4:$AF$62,(T$1-8),0)</f>
        <v>0</v>
      </c>
      <c r="U38" s="717">
        <f>+VLOOKUP($C38,'Prueba y trabajo'!$C$4:$AF$62,(U$1-8),0)</f>
        <v>0</v>
      </c>
      <c r="V38" s="717">
        <f>+VLOOKUP($C38,'Prueba y trabajo'!$C$4:$AF$62,(V$1-8),0)</f>
        <v>0</v>
      </c>
      <c r="W38" s="717">
        <f>+VLOOKUP($C38,'Prueba y trabajo'!$C$4:$AF$62,(W$1-8),0)</f>
        <v>0</v>
      </c>
      <c r="X38" s="717">
        <f>+VLOOKUP($C38,'Prueba y trabajo'!$C$4:$AF$62,(X$1-8),0)</f>
        <v>0</v>
      </c>
      <c r="Y38" s="728"/>
    </row>
    <row r="39" spans="1:25" ht="33.75">
      <c r="A39" s="991"/>
      <c r="B39" s="730" t="s">
        <v>972</v>
      </c>
      <c r="C39" s="731" t="s">
        <v>838</v>
      </c>
      <c r="D39" s="715">
        <v>319999999.99999982</v>
      </c>
      <c r="E39" s="717">
        <f>+VLOOKUP($C39,'Prueba y trabajo'!$C$4:$AF$62,(E$1-8),0)</f>
        <v>16508799.999999991</v>
      </c>
      <c r="F39" s="717">
        <f>+VLOOKUP($C39,'Prueba y trabajo'!$C$4:$AF$62,(F$1-8),0)</f>
        <v>17086607.999999989</v>
      </c>
      <c r="G39" s="717">
        <f>+VLOOKUP($C39,'Prueba y trabajo'!$C$4:$AF$62,(G$1-8),0)</f>
        <v>17684639.279999986</v>
      </c>
      <c r="H39" s="717">
        <f>+VLOOKUP($C39,'Prueba y trabajo'!$C$4:$AF$62,(H$1-8),0)</f>
        <v>18303601.654799987</v>
      </c>
      <c r="I39" s="717">
        <f>+VLOOKUP($C39,'Prueba y trabajo'!$C$4:$AF$62,(I$1-8),0)</f>
        <v>18944227.712717984</v>
      </c>
      <c r="J39" s="717">
        <f>+VLOOKUP($C39,'Prueba y trabajo'!$C$4:$AF$62,(J$1-8),0)</f>
        <v>19607275.682663109</v>
      </c>
      <c r="K39" s="717">
        <f>+VLOOKUP($C39,'Prueba y trabajo'!$C$4:$AF$62,(K$1-8),0)</f>
        <v>20293530.33155632</v>
      </c>
      <c r="L39" s="717">
        <f>+VLOOKUP($C39,'Prueba y trabajo'!$C$4:$AF$62,(L$1-8),0)</f>
        <v>21003803.89316079</v>
      </c>
      <c r="M39" s="717">
        <f>+VLOOKUP($C39,'Prueba y trabajo'!$C$4:$AF$62,(M$1-8),0)</f>
        <v>21738937.029421415</v>
      </c>
      <c r="N39" s="717">
        <f>+VLOOKUP($C39,'Prueba y trabajo'!$C$4:$AF$62,(N$1-8),0)</f>
        <v>22499799.825451158</v>
      </c>
      <c r="O39" s="717">
        <f>+VLOOKUP($C39,'Prueba y trabajo'!$C$4:$AF$62,(O$1-8),0)</f>
        <v>23287292.81934195</v>
      </c>
      <c r="P39" s="717">
        <f>+VLOOKUP($C39,'Prueba y trabajo'!$C$4:$AF$62,(P$1-8),0)</f>
        <v>24102348.068018917</v>
      </c>
      <c r="Q39" s="717">
        <f>+VLOOKUP($C39,'Prueba y trabajo'!$C$4:$AF$62,(Q$1-8),0)</f>
        <v>24945930.250399578</v>
      </c>
      <c r="R39" s="717">
        <f>+VLOOKUP($C39,'Prueba y trabajo'!$C$4:$AF$62,(R$1-8),0)</f>
        <v>25819037.809163559</v>
      </c>
      <c r="S39" s="717">
        <f>+VLOOKUP($C39,'Prueba y trabajo'!$C$4:$AF$62,(S$1-8),0)</f>
        <v>26722704.132484287</v>
      </c>
      <c r="T39" s="717">
        <f>+VLOOKUP($C39,'Prueba y trabajo'!$C$4:$AF$62,(T$1-8),0)</f>
        <v>27657998.777121231</v>
      </c>
      <c r="U39" s="717">
        <f>+VLOOKUP($C39,'Prueba y trabajo'!$C$4:$AF$62,(U$1-8),0)</f>
        <v>28626028.734320469</v>
      </c>
      <c r="V39" s="717">
        <f>+VLOOKUP($C39,'Prueba y trabajo'!$C$4:$AF$62,(V$1-8),0)</f>
        <v>29627939.740021687</v>
      </c>
      <c r="W39" s="717">
        <f>+VLOOKUP($C39,'Prueba y trabajo'!$C$4:$AF$62,(W$1-8),0)</f>
        <v>30664917.63092244</v>
      </c>
      <c r="X39" s="717">
        <f>+VLOOKUP($C39,'Prueba y trabajo'!$C$4:$AF$62,(X$1-8),0)</f>
        <v>31738189.748004723</v>
      </c>
      <c r="Y39" s="728"/>
    </row>
    <row r="40" spans="1:25" ht="45">
      <c r="A40" s="991"/>
      <c r="B40" s="730" t="s">
        <v>972</v>
      </c>
      <c r="C40" s="731" t="s">
        <v>839</v>
      </c>
      <c r="D40" s="715">
        <v>160000000</v>
      </c>
      <c r="E40" s="717">
        <f>+VLOOKUP($C40,'Prueba y trabajo'!$C$4:$AF$62,(E$1-8),0)</f>
        <v>0</v>
      </c>
      <c r="F40" s="717">
        <f>+VLOOKUP($C40,'Prueba y trabajo'!$C$4:$AF$62,(F$1-8),0)</f>
        <v>8985978.9473684188</v>
      </c>
      <c r="G40" s="717">
        <f>+VLOOKUP($C40,'Prueba y trabajo'!$C$4:$AF$62,(G$1-8),0)</f>
        <v>9300488.2105263136</v>
      </c>
      <c r="H40" s="717">
        <f>+VLOOKUP($C40,'Prueba y trabajo'!$C$4:$AF$62,(H$1-8),0)</f>
        <v>9626005.297894733</v>
      </c>
      <c r="I40" s="717">
        <f>+VLOOKUP($C40,'Prueba y trabajo'!$C$4:$AF$62,(I$1-8),0)</f>
        <v>9962915.4833210483</v>
      </c>
      <c r="J40" s="717">
        <f>+VLOOKUP($C40,'Prueba y trabajo'!$C$4:$AF$62,(J$1-8),0)</f>
        <v>10311617.525237283</v>
      </c>
      <c r="K40" s="717">
        <f>+VLOOKUP($C40,'Prueba y trabajo'!$C$4:$AF$62,(K$1-8),0)</f>
        <v>10672524.138620589</v>
      </c>
      <c r="L40" s="717">
        <f>+VLOOKUP($C40,'Prueba y trabajo'!$C$4:$AF$62,(L$1-8),0)</f>
        <v>11046062.483472308</v>
      </c>
      <c r="M40" s="717">
        <f>+VLOOKUP($C40,'Prueba y trabajo'!$C$4:$AF$62,(M$1-8),0)</f>
        <v>11432674.670393838</v>
      </c>
      <c r="N40" s="717">
        <f>+VLOOKUP($C40,'Prueba y trabajo'!$C$4:$AF$62,(N$1-8),0)</f>
        <v>11832818.283857619</v>
      </c>
      <c r="O40" s="717">
        <f>+VLOOKUP($C40,'Prueba y trabajo'!$C$4:$AF$62,(O$1-8),0)</f>
        <v>12246966.923792636</v>
      </c>
      <c r="P40" s="717">
        <f>+VLOOKUP($C40,'Prueba y trabajo'!$C$4:$AF$62,(P$1-8),0)</f>
        <v>12675610.766125377</v>
      </c>
      <c r="Q40" s="717">
        <f>+VLOOKUP($C40,'Prueba y trabajo'!$C$4:$AF$62,(Q$1-8),0)</f>
        <v>13119257.142939765</v>
      </c>
      <c r="R40" s="717">
        <f>+VLOOKUP($C40,'Prueba y trabajo'!$C$4:$AF$62,(R$1-8),0)</f>
        <v>13578431.142942654</v>
      </c>
      <c r="S40" s="717">
        <f>+VLOOKUP($C40,'Prueba y trabajo'!$C$4:$AF$62,(S$1-8),0)</f>
        <v>14053676.232945649</v>
      </c>
      <c r="T40" s="717">
        <f>+VLOOKUP($C40,'Prueba y trabajo'!$C$4:$AF$62,(T$1-8),0)</f>
        <v>14545554.901098745</v>
      </c>
      <c r="U40" s="717">
        <f>+VLOOKUP($C40,'Prueba y trabajo'!$C$4:$AF$62,(U$1-8),0)</f>
        <v>15054649.322637197</v>
      </c>
      <c r="V40" s="717">
        <f>+VLOOKUP($C40,'Prueba y trabajo'!$C$4:$AF$62,(V$1-8),0)</f>
        <v>15581562.048929499</v>
      </c>
      <c r="W40" s="717">
        <f>+VLOOKUP($C40,'Prueba y trabajo'!$C$4:$AF$62,(W$1-8),0)</f>
        <v>16126916.72064203</v>
      </c>
      <c r="X40" s="717">
        <f>+VLOOKUP($C40,'Prueba y trabajo'!$C$4:$AF$62,(X$1-8),0)</f>
        <v>16691358.8058645</v>
      </c>
      <c r="Y40" s="728"/>
    </row>
    <row r="41" spans="1:25" ht="22.5">
      <c r="A41" s="991"/>
      <c r="B41" s="730" t="s">
        <v>972</v>
      </c>
      <c r="C41" s="731" t="s">
        <v>840</v>
      </c>
      <c r="D41" s="715">
        <v>200000000</v>
      </c>
      <c r="E41" s="717">
        <f>+VLOOKUP($C41,'Prueba y trabajo'!$C$4:$AF$62,(E$1-8),0)</f>
        <v>10318000</v>
      </c>
      <c r="F41" s="717">
        <f>+VLOOKUP($C41,'Prueba y trabajo'!$C$4:$AF$62,(F$1-8),0)</f>
        <v>10679130</v>
      </c>
      <c r="G41" s="717">
        <f>+VLOOKUP($C41,'Prueba y trabajo'!$C$4:$AF$62,(G$1-8),0)</f>
        <v>11052899.549999999</v>
      </c>
      <c r="H41" s="717">
        <f>+VLOOKUP($C41,'Prueba y trabajo'!$C$4:$AF$62,(H$1-8),0)</f>
        <v>11439751.034249997</v>
      </c>
      <c r="I41" s="717">
        <f>+VLOOKUP($C41,'Prueba y trabajo'!$C$4:$AF$62,(I$1-8),0)</f>
        <v>11840142.320448747</v>
      </c>
      <c r="J41" s="717">
        <f>+VLOOKUP($C41,'Prueba y trabajo'!$C$4:$AF$62,(J$1-8),0)</f>
        <v>12254547.301664451</v>
      </c>
      <c r="K41" s="717">
        <f>+VLOOKUP($C41,'Prueba y trabajo'!$C$4:$AF$62,(K$1-8),0)</f>
        <v>12683456.457222708</v>
      </c>
      <c r="L41" s="717">
        <f>+VLOOKUP($C41,'Prueba y trabajo'!$C$4:$AF$62,(L$1-8),0)</f>
        <v>13127377.433225501</v>
      </c>
      <c r="M41" s="717">
        <f>+VLOOKUP($C41,'Prueba y trabajo'!$C$4:$AF$62,(M$1-8),0)</f>
        <v>13586835.643388391</v>
      </c>
      <c r="N41" s="717">
        <f>+VLOOKUP($C41,'Prueba y trabajo'!$C$4:$AF$62,(N$1-8),0)</f>
        <v>14062374.890906982</v>
      </c>
      <c r="O41" s="717">
        <f>+VLOOKUP($C41,'Prueba y trabajo'!$C$4:$AF$62,(O$1-8),0)</f>
        <v>14554558.012088727</v>
      </c>
      <c r="P41" s="717">
        <f>+VLOOKUP($C41,'Prueba y trabajo'!$C$4:$AF$62,(P$1-8),0)</f>
        <v>15063967.542511832</v>
      </c>
      <c r="Q41" s="717">
        <f>+VLOOKUP($C41,'Prueba y trabajo'!$C$4:$AF$62,(Q$1-8),0)</f>
        <v>15591206.406499745</v>
      </c>
      <c r="R41" s="717">
        <f>+VLOOKUP($C41,'Prueba y trabajo'!$C$4:$AF$62,(R$1-8),0)</f>
        <v>16136898.630727233</v>
      </c>
      <c r="S41" s="717">
        <f>+VLOOKUP($C41,'Prueba y trabajo'!$C$4:$AF$62,(S$1-8),0)</f>
        <v>16701690.082802689</v>
      </c>
      <c r="T41" s="717">
        <f>+VLOOKUP($C41,'Prueba y trabajo'!$C$4:$AF$62,(T$1-8),0)</f>
        <v>17286249.235700779</v>
      </c>
      <c r="U41" s="717">
        <f>+VLOOKUP($C41,'Prueba y trabajo'!$C$4:$AF$62,(U$1-8),0)</f>
        <v>17891267.958950303</v>
      </c>
      <c r="V41" s="717">
        <f>+VLOOKUP($C41,'Prueba y trabajo'!$C$4:$AF$62,(V$1-8),0)</f>
        <v>18517462.337513562</v>
      </c>
      <c r="W41" s="717">
        <f>+VLOOKUP($C41,'Prueba y trabajo'!$C$4:$AF$62,(W$1-8),0)</f>
        <v>19165573.519326538</v>
      </c>
      <c r="X41" s="717">
        <f>+VLOOKUP($C41,'Prueba y trabajo'!$C$4:$AF$62,(X$1-8),0)</f>
        <v>19836368.592502963</v>
      </c>
      <c r="Y41" s="728"/>
    </row>
    <row r="42" spans="1:25" ht="33.75">
      <c r="A42" s="991"/>
      <c r="B42" s="730" t="s">
        <v>972</v>
      </c>
      <c r="C42" s="731" t="s">
        <v>841</v>
      </c>
      <c r="D42" s="715">
        <v>0</v>
      </c>
      <c r="E42" s="717">
        <f>+VLOOKUP($C42,'Prueba y trabajo'!$C$4:$AF$62,(E$1-8),0)</f>
        <v>0</v>
      </c>
      <c r="F42" s="717">
        <f>+VLOOKUP($C42,'Prueba y trabajo'!$C$4:$AF$62,(F$1-8),0)</f>
        <v>0</v>
      </c>
      <c r="G42" s="717">
        <f>+VLOOKUP($C42,'Prueba y trabajo'!$C$4:$AF$62,(G$1-8),0)</f>
        <v>0</v>
      </c>
      <c r="H42" s="717">
        <f>+VLOOKUP($C42,'Prueba y trabajo'!$C$4:$AF$62,(H$1-8),0)</f>
        <v>0</v>
      </c>
      <c r="I42" s="717">
        <f>+VLOOKUP($C42,'Prueba y trabajo'!$C$4:$AF$62,(I$1-8),0)</f>
        <v>0</v>
      </c>
      <c r="J42" s="717">
        <f>+VLOOKUP($C42,'Prueba y trabajo'!$C$4:$AF$62,(J$1-8),0)</f>
        <v>0</v>
      </c>
      <c r="K42" s="717">
        <f>+VLOOKUP($C42,'Prueba y trabajo'!$C$4:$AF$62,(K$1-8),0)</f>
        <v>0</v>
      </c>
      <c r="L42" s="717">
        <f>+VLOOKUP($C42,'Prueba y trabajo'!$C$4:$AF$62,(L$1-8),0)</f>
        <v>0</v>
      </c>
      <c r="M42" s="717">
        <f>+VLOOKUP($C42,'Prueba y trabajo'!$C$4:$AF$62,(M$1-8),0)</f>
        <v>0</v>
      </c>
      <c r="N42" s="717">
        <f>+VLOOKUP($C42,'Prueba y trabajo'!$C$4:$AF$62,(N$1-8),0)</f>
        <v>0</v>
      </c>
      <c r="O42" s="717">
        <f>+VLOOKUP($C42,'Prueba y trabajo'!$C$4:$AF$62,(O$1-8),0)</f>
        <v>0</v>
      </c>
      <c r="P42" s="717">
        <f>+VLOOKUP($C42,'Prueba y trabajo'!$C$4:$AF$62,(P$1-8),0)</f>
        <v>0</v>
      </c>
      <c r="Q42" s="717">
        <f>+VLOOKUP($C42,'Prueba y trabajo'!$C$4:$AF$62,(Q$1-8),0)</f>
        <v>0</v>
      </c>
      <c r="R42" s="717">
        <f>+VLOOKUP($C42,'Prueba y trabajo'!$C$4:$AF$62,(R$1-8),0)</f>
        <v>0</v>
      </c>
      <c r="S42" s="717">
        <f>+VLOOKUP($C42,'Prueba y trabajo'!$C$4:$AF$62,(S$1-8),0)</f>
        <v>0</v>
      </c>
      <c r="T42" s="717">
        <f>+VLOOKUP($C42,'Prueba y trabajo'!$C$4:$AF$62,(T$1-8),0)</f>
        <v>0</v>
      </c>
      <c r="U42" s="717">
        <f>+VLOOKUP($C42,'Prueba y trabajo'!$C$4:$AF$62,(U$1-8),0)</f>
        <v>0</v>
      </c>
      <c r="V42" s="717">
        <f>+VLOOKUP($C42,'Prueba y trabajo'!$C$4:$AF$62,(V$1-8),0)</f>
        <v>0</v>
      </c>
      <c r="W42" s="717">
        <f>+VLOOKUP($C42,'Prueba y trabajo'!$C$4:$AF$62,(W$1-8),0)</f>
        <v>0</v>
      </c>
      <c r="X42" s="717">
        <f>+VLOOKUP($C42,'Prueba y trabajo'!$C$4:$AF$62,(X$1-8),0)</f>
        <v>0</v>
      </c>
      <c r="Y42" s="728"/>
    </row>
    <row r="43" spans="1:25" ht="45">
      <c r="A43" s="991"/>
      <c r="B43" s="730" t="s">
        <v>972</v>
      </c>
      <c r="C43" s="731" t="s">
        <v>932</v>
      </c>
      <c r="D43" s="715">
        <v>1200000000.0000002</v>
      </c>
      <c r="E43" s="717">
        <f>+VLOOKUP($C43,'Prueba y trabajo'!$C$4:$AF$62,(E$1-8),0)</f>
        <v>0</v>
      </c>
      <c r="F43" s="717">
        <f>+VLOOKUP($C43,'Prueba y trabajo'!$C$4:$AF$62,(F$1-8),0)</f>
        <v>67394842.105263159</v>
      </c>
      <c r="G43" s="717">
        <f>+VLOOKUP($C43,'Prueba y trabajo'!$C$4:$AF$62,(G$1-8),0)</f>
        <v>69753661.578947365</v>
      </c>
      <c r="H43" s="717">
        <f>+VLOOKUP($C43,'Prueba y trabajo'!$C$4:$AF$62,(H$1-8),0)</f>
        <v>72195039.734210521</v>
      </c>
      <c r="I43" s="717">
        <f>+VLOOKUP($C43,'Prueba y trabajo'!$C$4:$AF$62,(I$1-8),0)</f>
        <v>74721866.124907881</v>
      </c>
      <c r="J43" s="717">
        <f>+VLOOKUP($C43,'Prueba y trabajo'!$C$4:$AF$62,(J$1-8),0)</f>
        <v>77337131.439279646</v>
      </c>
      <c r="K43" s="717">
        <f>+VLOOKUP($C43,'Prueba y trabajo'!$C$4:$AF$62,(K$1-8),0)</f>
        <v>80043931.039654449</v>
      </c>
      <c r="L43" s="717">
        <f>+VLOOKUP($C43,'Prueba y trabajo'!$C$4:$AF$62,(L$1-8),0)</f>
        <v>82845468.626042336</v>
      </c>
      <c r="M43" s="717">
        <f>+VLOOKUP($C43,'Prueba y trabajo'!$C$4:$AF$62,(M$1-8),0)</f>
        <v>85745060.027953804</v>
      </c>
      <c r="N43" s="717">
        <f>+VLOOKUP($C43,'Prueba y trabajo'!$C$4:$AF$62,(N$1-8),0)</f>
        <v>88746137.128932178</v>
      </c>
      <c r="O43" s="717">
        <f>+VLOOKUP($C43,'Prueba y trabajo'!$C$4:$AF$62,(O$1-8),0)</f>
        <v>91852251.928444803</v>
      </c>
      <c r="P43" s="717">
        <f>+VLOOKUP($C43,'Prueba y trabajo'!$C$4:$AF$62,(P$1-8),0)</f>
        <v>95067080.745940372</v>
      </c>
      <c r="Q43" s="717">
        <f>+VLOOKUP($C43,'Prueba y trabajo'!$C$4:$AF$62,(Q$1-8),0)</f>
        <v>98394428.572048277</v>
      </c>
      <c r="R43" s="717">
        <f>+VLOOKUP($C43,'Prueba y trabajo'!$C$4:$AF$62,(R$1-8),0)</f>
        <v>101838233.57206994</v>
      </c>
      <c r="S43" s="717">
        <f>+VLOOKUP($C43,'Prueba y trabajo'!$C$4:$AF$62,(S$1-8),0)</f>
        <v>105402571.74709241</v>
      </c>
      <c r="T43" s="717">
        <f>+VLOOKUP($C43,'Prueba y trabajo'!$C$4:$AF$62,(T$1-8),0)</f>
        <v>109091661.75824063</v>
      </c>
      <c r="U43" s="717">
        <f>+VLOOKUP($C43,'Prueba y trabajo'!$C$4:$AF$62,(U$1-8),0)</f>
        <v>112909869.91977902</v>
      </c>
      <c r="V43" s="717">
        <f>+VLOOKUP($C43,'Prueba y trabajo'!$C$4:$AF$62,(V$1-8),0)</f>
        <v>116861715.36697128</v>
      </c>
      <c r="W43" s="717">
        <f>+VLOOKUP($C43,'Prueba y trabajo'!$C$4:$AF$62,(W$1-8),0)</f>
        <v>120951875.40481527</v>
      </c>
      <c r="X43" s="717">
        <f>+VLOOKUP($C43,'Prueba y trabajo'!$C$4:$AF$62,(X$1-8),0)</f>
        <v>125185191.04398379</v>
      </c>
      <c r="Y43" s="728"/>
    </row>
    <row r="44" spans="1:25" ht="22.5">
      <c r="A44" s="991"/>
      <c r="B44" s="730" t="s">
        <v>972</v>
      </c>
      <c r="C44" s="731" t="s">
        <v>736</v>
      </c>
      <c r="D44" s="715">
        <v>1500000000.0000005</v>
      </c>
      <c r="E44" s="717">
        <f>+VLOOKUP($C44,'Prueba y trabajo'!$C$4:$AF$62,(E$1-8),0)</f>
        <v>0</v>
      </c>
      <c r="F44" s="717">
        <f>+VLOOKUP($C44,'Prueba y trabajo'!$C$4:$AF$62,(F$1-8),0)</f>
        <v>84243552.631578952</v>
      </c>
      <c r="G44" s="717">
        <f>+VLOOKUP($C44,'Prueba y trabajo'!$C$4:$AF$62,(G$1-8),0)</f>
        <v>87192076.973684207</v>
      </c>
      <c r="H44" s="717">
        <f>+VLOOKUP($C44,'Prueba y trabajo'!$C$4:$AF$62,(H$1-8),0)</f>
        <v>90243799.667763144</v>
      </c>
      <c r="I44" s="717">
        <f>+VLOOKUP($C44,'Prueba y trabajo'!$C$4:$AF$62,(I$1-8),0)</f>
        <v>93402332.656134844</v>
      </c>
      <c r="J44" s="717">
        <f>+VLOOKUP($C44,'Prueba y trabajo'!$C$4:$AF$62,(J$1-8),0)</f>
        <v>96671414.29909955</v>
      </c>
      <c r="K44" s="717">
        <f>+VLOOKUP($C44,'Prueba y trabajo'!$C$4:$AF$62,(K$1-8),0)</f>
        <v>100054913.79956804</v>
      </c>
      <c r="L44" s="717">
        <f>+VLOOKUP($C44,'Prueba y trabajo'!$C$4:$AF$62,(L$1-8),0)</f>
        <v>103556835.78255291</v>
      </c>
      <c r="M44" s="717">
        <f>+VLOOKUP($C44,'Prueba y trabajo'!$C$4:$AF$62,(M$1-8),0)</f>
        <v>107181325.03494225</v>
      </c>
      <c r="N44" s="717">
        <f>+VLOOKUP($C44,'Prueba y trabajo'!$C$4:$AF$62,(N$1-8),0)</f>
        <v>110932671.41116521</v>
      </c>
      <c r="O44" s="717">
        <f>+VLOOKUP($C44,'Prueba y trabajo'!$C$4:$AF$62,(O$1-8),0)</f>
        <v>114815314.91055599</v>
      </c>
      <c r="P44" s="717">
        <f>+VLOOKUP($C44,'Prueba y trabajo'!$C$4:$AF$62,(P$1-8),0)</f>
        <v>118833850.93242545</v>
      </c>
      <c r="Q44" s="717">
        <f>+VLOOKUP($C44,'Prueba y trabajo'!$C$4:$AF$62,(Q$1-8),0)</f>
        <v>122993035.71506034</v>
      </c>
      <c r="R44" s="717">
        <f>+VLOOKUP($C44,'Prueba y trabajo'!$C$4:$AF$62,(R$1-8),0)</f>
        <v>127297791.96508741</v>
      </c>
      <c r="S44" s="717">
        <f>+VLOOKUP($C44,'Prueba y trabajo'!$C$4:$AF$62,(S$1-8),0)</f>
        <v>131753214.6838655</v>
      </c>
      <c r="T44" s="717">
        <f>+VLOOKUP($C44,'Prueba y trabajo'!$C$4:$AF$62,(T$1-8),0)</f>
        <v>136364577.19780076</v>
      </c>
      <c r="U44" s="717">
        <f>+VLOOKUP($C44,'Prueba y trabajo'!$C$4:$AF$62,(U$1-8),0)</f>
        <v>141137337.39972377</v>
      </c>
      <c r="V44" s="717">
        <f>+VLOOKUP($C44,'Prueba y trabajo'!$C$4:$AF$62,(V$1-8),0)</f>
        <v>146077144.2087141</v>
      </c>
      <c r="W44" s="717">
        <f>+VLOOKUP($C44,'Prueba y trabajo'!$C$4:$AF$62,(W$1-8),0)</f>
        <v>151189844.25601909</v>
      </c>
      <c r="X44" s="717">
        <f>+VLOOKUP($C44,'Prueba y trabajo'!$C$4:$AF$62,(X$1-8),0)</f>
        <v>156481488.80497971</v>
      </c>
      <c r="Y44" s="728"/>
    </row>
    <row r="45" spans="1:25" ht="22.5">
      <c r="A45" s="991"/>
      <c r="B45" s="730" t="s">
        <v>972</v>
      </c>
      <c r="C45" s="731" t="s">
        <v>933</v>
      </c>
      <c r="D45" s="715">
        <v>1500000000.0000005</v>
      </c>
      <c r="E45" s="717">
        <f>+VLOOKUP($C45,'Prueba y trabajo'!$C$4:$AF$62,(E$1-8),0)</f>
        <v>0</v>
      </c>
      <c r="F45" s="717">
        <f>+VLOOKUP($C45,'Prueba y trabajo'!$C$4:$AF$62,(F$1-8),0)</f>
        <v>84243552.631578952</v>
      </c>
      <c r="G45" s="717">
        <f>+VLOOKUP($C45,'Prueba y trabajo'!$C$4:$AF$62,(G$1-8),0)</f>
        <v>87192076.973684207</v>
      </c>
      <c r="H45" s="717">
        <f>+VLOOKUP($C45,'Prueba y trabajo'!$C$4:$AF$62,(H$1-8),0)</f>
        <v>90243799.667763144</v>
      </c>
      <c r="I45" s="717">
        <f>+VLOOKUP($C45,'Prueba y trabajo'!$C$4:$AF$62,(I$1-8),0)</f>
        <v>93402332.656134844</v>
      </c>
      <c r="J45" s="717">
        <f>+VLOOKUP($C45,'Prueba y trabajo'!$C$4:$AF$62,(J$1-8),0)</f>
        <v>96671414.29909955</v>
      </c>
      <c r="K45" s="717">
        <f>+VLOOKUP($C45,'Prueba y trabajo'!$C$4:$AF$62,(K$1-8),0)</f>
        <v>100054913.79956804</v>
      </c>
      <c r="L45" s="717">
        <f>+VLOOKUP($C45,'Prueba y trabajo'!$C$4:$AF$62,(L$1-8),0)</f>
        <v>103556835.78255291</v>
      </c>
      <c r="M45" s="717">
        <f>+VLOOKUP($C45,'Prueba y trabajo'!$C$4:$AF$62,(M$1-8),0)</f>
        <v>107181325.03494225</v>
      </c>
      <c r="N45" s="717">
        <f>+VLOOKUP($C45,'Prueba y trabajo'!$C$4:$AF$62,(N$1-8),0)</f>
        <v>110932671.41116521</v>
      </c>
      <c r="O45" s="717">
        <f>+VLOOKUP($C45,'Prueba y trabajo'!$C$4:$AF$62,(O$1-8),0)</f>
        <v>114815314.91055599</v>
      </c>
      <c r="P45" s="717">
        <f>+VLOOKUP($C45,'Prueba y trabajo'!$C$4:$AF$62,(P$1-8),0)</f>
        <v>118833850.93242545</v>
      </c>
      <c r="Q45" s="717">
        <f>+VLOOKUP($C45,'Prueba y trabajo'!$C$4:$AF$62,(Q$1-8),0)</f>
        <v>122993035.71506034</v>
      </c>
      <c r="R45" s="717">
        <f>+VLOOKUP($C45,'Prueba y trabajo'!$C$4:$AF$62,(R$1-8),0)</f>
        <v>127297791.96508741</v>
      </c>
      <c r="S45" s="717">
        <f>+VLOOKUP($C45,'Prueba y trabajo'!$C$4:$AF$62,(S$1-8),0)</f>
        <v>131753214.6838655</v>
      </c>
      <c r="T45" s="717">
        <f>+VLOOKUP($C45,'Prueba y trabajo'!$C$4:$AF$62,(T$1-8),0)</f>
        <v>136364577.19780076</v>
      </c>
      <c r="U45" s="717">
        <f>+VLOOKUP($C45,'Prueba y trabajo'!$C$4:$AF$62,(U$1-8),0)</f>
        <v>141137337.39972377</v>
      </c>
      <c r="V45" s="717">
        <f>+VLOOKUP($C45,'Prueba y trabajo'!$C$4:$AF$62,(V$1-8),0)</f>
        <v>146077144.2087141</v>
      </c>
      <c r="W45" s="717">
        <f>+VLOOKUP($C45,'Prueba y trabajo'!$C$4:$AF$62,(W$1-8),0)</f>
        <v>151189844.25601909</v>
      </c>
      <c r="X45" s="717">
        <f>+VLOOKUP($C45,'Prueba y trabajo'!$C$4:$AF$62,(X$1-8),0)</f>
        <v>156481488.80497971</v>
      </c>
      <c r="Y45" s="728"/>
    </row>
    <row r="46" spans="1:25" ht="45">
      <c r="A46" s="991"/>
      <c r="B46" s="730" t="s">
        <v>972</v>
      </c>
      <c r="C46" s="731" t="s">
        <v>738</v>
      </c>
      <c r="D46" s="715">
        <v>1500000000.0000005</v>
      </c>
      <c r="E46" s="717">
        <f>+VLOOKUP($C46,'Prueba y trabajo'!$C$4:$AF$62,(E$1-8),0)</f>
        <v>0</v>
      </c>
      <c r="F46" s="717">
        <f>+VLOOKUP($C46,'Prueba y trabajo'!$C$4:$AF$62,(F$1-8),0)</f>
        <v>84243552.631578952</v>
      </c>
      <c r="G46" s="717">
        <f>+VLOOKUP($C46,'Prueba y trabajo'!$C$4:$AF$62,(G$1-8),0)</f>
        <v>87192076.973684207</v>
      </c>
      <c r="H46" s="717">
        <f>+VLOOKUP($C46,'Prueba y trabajo'!$C$4:$AF$62,(H$1-8),0)</f>
        <v>90243799.667763144</v>
      </c>
      <c r="I46" s="717">
        <f>+VLOOKUP($C46,'Prueba y trabajo'!$C$4:$AF$62,(I$1-8),0)</f>
        <v>93402332.656134844</v>
      </c>
      <c r="J46" s="717">
        <f>+VLOOKUP($C46,'Prueba y trabajo'!$C$4:$AF$62,(J$1-8),0)</f>
        <v>96671414.29909955</v>
      </c>
      <c r="K46" s="717">
        <f>+VLOOKUP($C46,'Prueba y trabajo'!$C$4:$AF$62,(K$1-8),0)</f>
        <v>100054913.79956804</v>
      </c>
      <c r="L46" s="717">
        <f>+VLOOKUP($C46,'Prueba y trabajo'!$C$4:$AF$62,(L$1-8),0)</f>
        <v>103556835.78255291</v>
      </c>
      <c r="M46" s="717">
        <f>+VLOOKUP($C46,'Prueba y trabajo'!$C$4:$AF$62,(M$1-8),0)</f>
        <v>107181325.03494225</v>
      </c>
      <c r="N46" s="717">
        <f>+VLOOKUP($C46,'Prueba y trabajo'!$C$4:$AF$62,(N$1-8),0)</f>
        <v>110932671.41116521</v>
      </c>
      <c r="O46" s="717">
        <f>+VLOOKUP($C46,'Prueba y trabajo'!$C$4:$AF$62,(O$1-8),0)</f>
        <v>114815314.91055599</v>
      </c>
      <c r="P46" s="717">
        <f>+VLOOKUP($C46,'Prueba y trabajo'!$C$4:$AF$62,(P$1-8),0)</f>
        <v>118833850.93242545</v>
      </c>
      <c r="Q46" s="717">
        <f>+VLOOKUP($C46,'Prueba y trabajo'!$C$4:$AF$62,(Q$1-8),0)</f>
        <v>122993035.71506034</v>
      </c>
      <c r="R46" s="717">
        <f>+VLOOKUP($C46,'Prueba y trabajo'!$C$4:$AF$62,(R$1-8),0)</f>
        <v>127297791.96508741</v>
      </c>
      <c r="S46" s="717">
        <f>+VLOOKUP($C46,'Prueba y trabajo'!$C$4:$AF$62,(S$1-8),0)</f>
        <v>131753214.6838655</v>
      </c>
      <c r="T46" s="717">
        <f>+VLOOKUP($C46,'Prueba y trabajo'!$C$4:$AF$62,(T$1-8),0)</f>
        <v>136364577.19780076</v>
      </c>
      <c r="U46" s="717">
        <f>+VLOOKUP($C46,'Prueba y trabajo'!$C$4:$AF$62,(U$1-8),0)</f>
        <v>141137337.39972377</v>
      </c>
      <c r="V46" s="717">
        <f>+VLOOKUP($C46,'Prueba y trabajo'!$C$4:$AF$62,(V$1-8),0)</f>
        <v>146077144.2087141</v>
      </c>
      <c r="W46" s="717">
        <f>+VLOOKUP($C46,'Prueba y trabajo'!$C$4:$AF$62,(W$1-8),0)</f>
        <v>151189844.25601909</v>
      </c>
      <c r="X46" s="717">
        <f>+VLOOKUP($C46,'Prueba y trabajo'!$C$4:$AF$62,(X$1-8),0)</f>
        <v>156481488.80497971</v>
      </c>
      <c r="Y46" s="728"/>
    </row>
    <row r="47" spans="1:25" ht="56.25">
      <c r="A47" s="991"/>
      <c r="B47" s="730" t="s">
        <v>972</v>
      </c>
      <c r="C47" s="731" t="s">
        <v>930</v>
      </c>
      <c r="D47" s="715">
        <v>0</v>
      </c>
      <c r="E47" s="717">
        <f>+VLOOKUP($C47,'Prueba y trabajo'!$C$4:$AF$62,(E$1-8),0)</f>
        <v>0</v>
      </c>
      <c r="F47" s="717">
        <f>+VLOOKUP($C47,'Prueba y trabajo'!$C$4:$AF$62,(F$1-8),0)</f>
        <v>0</v>
      </c>
      <c r="G47" s="717">
        <f>+VLOOKUP($C47,'Prueba y trabajo'!$C$4:$AF$62,(G$1-8),0)</f>
        <v>0</v>
      </c>
      <c r="H47" s="717">
        <f>+VLOOKUP($C47,'Prueba y trabajo'!$C$4:$AF$62,(H$1-8),0)</f>
        <v>0</v>
      </c>
      <c r="I47" s="717">
        <f>+VLOOKUP($C47,'Prueba y trabajo'!$C$4:$AF$62,(I$1-8),0)</f>
        <v>0</v>
      </c>
      <c r="J47" s="717">
        <f>+VLOOKUP($C47,'Prueba y trabajo'!$C$4:$AF$62,(J$1-8),0)</f>
        <v>0</v>
      </c>
      <c r="K47" s="717">
        <f>+VLOOKUP($C47,'Prueba y trabajo'!$C$4:$AF$62,(K$1-8),0)</f>
        <v>0</v>
      </c>
      <c r="L47" s="717">
        <f>+VLOOKUP($C47,'Prueba y trabajo'!$C$4:$AF$62,(L$1-8),0)</f>
        <v>0</v>
      </c>
      <c r="M47" s="717">
        <f>+VLOOKUP($C47,'Prueba y trabajo'!$C$4:$AF$62,(M$1-8),0)</f>
        <v>0</v>
      </c>
      <c r="N47" s="717">
        <f>+VLOOKUP($C47,'Prueba y trabajo'!$C$4:$AF$62,(N$1-8),0)</f>
        <v>0</v>
      </c>
      <c r="O47" s="717">
        <f>+VLOOKUP($C47,'Prueba y trabajo'!$C$4:$AF$62,(O$1-8),0)</f>
        <v>0</v>
      </c>
      <c r="P47" s="717">
        <f>+VLOOKUP($C47,'Prueba y trabajo'!$C$4:$AF$62,(P$1-8),0)</f>
        <v>0</v>
      </c>
      <c r="Q47" s="717">
        <f>+VLOOKUP($C47,'Prueba y trabajo'!$C$4:$AF$62,(Q$1-8),0)</f>
        <v>0</v>
      </c>
      <c r="R47" s="717">
        <f>+VLOOKUP($C47,'Prueba y trabajo'!$C$4:$AF$62,(R$1-8),0)</f>
        <v>0</v>
      </c>
      <c r="S47" s="717">
        <f>+VLOOKUP($C47,'Prueba y trabajo'!$C$4:$AF$62,(S$1-8),0)</f>
        <v>0</v>
      </c>
      <c r="T47" s="717">
        <f>+VLOOKUP($C47,'Prueba y trabajo'!$C$4:$AF$62,(T$1-8),0)</f>
        <v>0</v>
      </c>
      <c r="U47" s="717">
        <f>+VLOOKUP($C47,'Prueba y trabajo'!$C$4:$AF$62,(U$1-8),0)</f>
        <v>0</v>
      </c>
      <c r="V47" s="717">
        <f>+VLOOKUP($C47,'Prueba y trabajo'!$C$4:$AF$62,(V$1-8),0)</f>
        <v>0</v>
      </c>
      <c r="W47" s="717">
        <f>+VLOOKUP($C47,'Prueba y trabajo'!$C$4:$AF$62,(W$1-8),0)</f>
        <v>0</v>
      </c>
      <c r="X47" s="717">
        <f>+VLOOKUP($C47,'Prueba y trabajo'!$C$4:$AF$62,(X$1-8),0)</f>
        <v>0</v>
      </c>
      <c r="Y47" s="728"/>
    </row>
    <row r="48" spans="1:25" ht="22.5">
      <c r="A48" s="991"/>
      <c r="B48" s="730" t="s">
        <v>972</v>
      </c>
      <c r="C48" s="731" t="s">
        <v>934</v>
      </c>
      <c r="D48" s="715">
        <v>150000000</v>
      </c>
      <c r="E48" s="717">
        <f>+VLOOKUP($C48,'Prueba y trabajo'!$C$4:$AF$62,(E$1-8),0)</f>
        <v>0</v>
      </c>
      <c r="F48" s="717">
        <f>+VLOOKUP($C48,'Prueba y trabajo'!$C$4:$AF$62,(F$1-8),0)</f>
        <v>8424355.263157893</v>
      </c>
      <c r="G48" s="717">
        <f>+VLOOKUP($C48,'Prueba y trabajo'!$C$4:$AF$62,(G$1-8),0)</f>
        <v>8719207.6973684188</v>
      </c>
      <c r="H48" s="717">
        <f>+VLOOKUP($C48,'Prueba y trabajo'!$C$4:$AF$62,(H$1-8),0)</f>
        <v>9024379.9667763133</v>
      </c>
      <c r="I48" s="717">
        <f>+VLOOKUP($C48,'Prueba y trabajo'!$C$4:$AF$62,(I$1-8),0)</f>
        <v>9340233.2656134833</v>
      </c>
      <c r="J48" s="717">
        <f>+VLOOKUP($C48,'Prueba y trabajo'!$C$4:$AF$62,(J$1-8),0)</f>
        <v>9667141.4299099538</v>
      </c>
      <c r="K48" s="717">
        <f>+VLOOKUP($C48,'Prueba y trabajo'!$C$4:$AF$62,(K$1-8),0)</f>
        <v>10005491.379956802</v>
      </c>
      <c r="L48" s="717">
        <f>+VLOOKUP($C48,'Prueba y trabajo'!$C$4:$AF$62,(L$1-8),0)</f>
        <v>10355683.57825529</v>
      </c>
      <c r="M48" s="717">
        <f>+VLOOKUP($C48,'Prueba y trabajo'!$C$4:$AF$62,(M$1-8),0)</f>
        <v>10718132.503494224</v>
      </c>
      <c r="N48" s="717">
        <f>+VLOOKUP($C48,'Prueba y trabajo'!$C$4:$AF$62,(N$1-8),0)</f>
        <v>11093267.14111652</v>
      </c>
      <c r="O48" s="717">
        <f>+VLOOKUP($C48,'Prueba y trabajo'!$C$4:$AF$62,(O$1-8),0)</f>
        <v>11481531.491055597</v>
      </c>
      <c r="P48" s="717">
        <f>+VLOOKUP($C48,'Prueba y trabajo'!$C$4:$AF$62,(P$1-8),0)</f>
        <v>11883385.093242543</v>
      </c>
      <c r="Q48" s="717">
        <f>+VLOOKUP($C48,'Prueba y trabajo'!$C$4:$AF$62,(Q$1-8),0)</f>
        <v>12299303.571506033</v>
      </c>
      <c r="R48" s="717">
        <f>+VLOOKUP($C48,'Prueba y trabajo'!$C$4:$AF$62,(R$1-8),0)</f>
        <v>12729779.196508741</v>
      </c>
      <c r="S48" s="717">
        <f>+VLOOKUP($C48,'Prueba y trabajo'!$C$4:$AF$62,(S$1-8),0)</f>
        <v>13175321.468386548</v>
      </c>
      <c r="T48" s="717">
        <f>+VLOOKUP($C48,'Prueba y trabajo'!$C$4:$AF$62,(T$1-8),0)</f>
        <v>13636457.719780074</v>
      </c>
      <c r="U48" s="717">
        <f>+VLOOKUP($C48,'Prueba y trabajo'!$C$4:$AF$62,(U$1-8),0)</f>
        <v>14113733.739972375</v>
      </c>
      <c r="V48" s="717">
        <f>+VLOOKUP($C48,'Prueba y trabajo'!$C$4:$AF$62,(V$1-8),0)</f>
        <v>14607714.420871407</v>
      </c>
      <c r="W48" s="717">
        <f>+VLOOKUP($C48,'Prueba y trabajo'!$C$4:$AF$62,(W$1-8),0)</f>
        <v>15118984.425601905</v>
      </c>
      <c r="X48" s="717">
        <f>+VLOOKUP($C48,'Prueba y trabajo'!$C$4:$AF$62,(X$1-8),0)</f>
        <v>15648148.88049797</v>
      </c>
      <c r="Y48" s="728"/>
    </row>
    <row r="49" spans="1:26" ht="33.75">
      <c r="A49" s="991"/>
      <c r="B49" s="730" t="s">
        <v>972</v>
      </c>
      <c r="C49" s="731" t="s">
        <v>931</v>
      </c>
      <c r="D49" s="715">
        <v>150000000</v>
      </c>
      <c r="E49" s="717">
        <f>+VLOOKUP($C49,'Prueba y trabajo'!$C$4:$AF$62,(E$1-8),0)</f>
        <v>0</v>
      </c>
      <c r="F49" s="717">
        <f>+VLOOKUP($C49,'Prueba y trabajo'!$C$4:$AF$62,(F$1-8),0)</f>
        <v>32012549.999999993</v>
      </c>
      <c r="G49" s="717">
        <f>+VLOOKUP($C49,'Prueba y trabajo'!$C$4:$AF$62,(G$1-8),0)</f>
        <v>33132989.249999993</v>
      </c>
      <c r="H49" s="717">
        <f>+VLOOKUP($C49,'Prueba y trabajo'!$C$4:$AF$62,(H$1-8),0)</f>
        <v>34292643.873749986</v>
      </c>
      <c r="I49" s="717">
        <f>+VLOOKUP($C49,'Prueba y trabajo'!$C$4:$AF$62,(I$1-8),0)</f>
        <v>35492886.409331232</v>
      </c>
      <c r="J49" s="717">
        <f>+VLOOKUP($C49,'Prueba y trabajo'!$C$4:$AF$62,(J$1-8),0)</f>
        <v>36735137.433657825</v>
      </c>
      <c r="K49" s="717">
        <f>+VLOOKUP($C49,'Prueba y trabajo'!$C$4:$AF$62,(K$1-8),0)</f>
        <v>0</v>
      </c>
      <c r="L49" s="717">
        <f>+VLOOKUP($C49,'Prueba y trabajo'!$C$4:$AF$62,(L$1-8),0)</f>
        <v>0</v>
      </c>
      <c r="M49" s="717">
        <f>+VLOOKUP($C49,'Prueba y trabajo'!$C$4:$AF$62,(M$1-8),0)</f>
        <v>0</v>
      </c>
      <c r="N49" s="717">
        <f>+VLOOKUP($C49,'Prueba y trabajo'!$C$4:$AF$62,(N$1-8),0)</f>
        <v>0</v>
      </c>
      <c r="O49" s="717">
        <f>+VLOOKUP($C49,'Prueba y trabajo'!$C$4:$AF$62,(O$1-8),0)</f>
        <v>0</v>
      </c>
      <c r="P49" s="717">
        <f>+VLOOKUP($C49,'Prueba y trabajo'!$C$4:$AF$62,(P$1-8),0)</f>
        <v>0</v>
      </c>
      <c r="Q49" s="717">
        <f>+VLOOKUP($C49,'Prueba y trabajo'!$C$4:$AF$62,(Q$1-8),0)</f>
        <v>0</v>
      </c>
      <c r="R49" s="717">
        <f>+VLOOKUP($C49,'Prueba y trabajo'!$C$4:$AF$62,(R$1-8),0)</f>
        <v>0</v>
      </c>
      <c r="S49" s="717">
        <f>+VLOOKUP($C49,'Prueba y trabajo'!$C$4:$AF$62,(S$1-8),0)</f>
        <v>0</v>
      </c>
      <c r="T49" s="717">
        <f>+VLOOKUP($C49,'Prueba y trabajo'!$C$4:$AF$62,(T$1-8),0)</f>
        <v>0</v>
      </c>
      <c r="U49" s="717">
        <f>+VLOOKUP($C49,'Prueba y trabajo'!$C$4:$AF$62,(U$1-8),0)</f>
        <v>0</v>
      </c>
      <c r="V49" s="717">
        <f>+VLOOKUP($C49,'Prueba y trabajo'!$C$4:$AF$62,(V$1-8),0)</f>
        <v>0</v>
      </c>
      <c r="W49" s="717">
        <f>+VLOOKUP($C49,'Prueba y trabajo'!$C$4:$AF$62,(W$1-8),0)</f>
        <v>0</v>
      </c>
      <c r="X49" s="717">
        <f>+VLOOKUP($C49,'Prueba y trabajo'!$C$4:$AF$62,(X$1-8),0)</f>
        <v>0</v>
      </c>
      <c r="Y49" s="728"/>
    </row>
    <row r="50" spans="1:26" ht="33.75">
      <c r="A50" s="991"/>
      <c r="B50" s="730" t="s">
        <v>972</v>
      </c>
      <c r="C50" s="731" t="s">
        <v>943</v>
      </c>
      <c r="D50" s="715">
        <v>0</v>
      </c>
      <c r="E50" s="717">
        <f>+VLOOKUP($C50,'Prueba y trabajo'!$C$4:$AF$62,(E$1-8),0)</f>
        <v>0</v>
      </c>
      <c r="F50" s="717">
        <f>+VLOOKUP($C50,'Prueba y trabajo'!$C$4:$AF$62,(F$1-8),0)</f>
        <v>0</v>
      </c>
      <c r="G50" s="717">
        <f>+VLOOKUP($C50,'Prueba y trabajo'!$C$4:$AF$62,(G$1-8),0)</f>
        <v>0</v>
      </c>
      <c r="H50" s="717">
        <f>+VLOOKUP($C50,'Prueba y trabajo'!$C$4:$AF$62,(H$1-8),0)</f>
        <v>0</v>
      </c>
      <c r="I50" s="717">
        <f>+VLOOKUP($C50,'Prueba y trabajo'!$C$4:$AF$62,(I$1-8),0)</f>
        <v>0</v>
      </c>
      <c r="J50" s="717">
        <f>+VLOOKUP($C50,'Prueba y trabajo'!$C$4:$AF$62,(J$1-8),0)</f>
        <v>0</v>
      </c>
      <c r="K50" s="717">
        <f>+VLOOKUP($C50,'Prueba y trabajo'!$C$4:$AF$62,(K$1-8),0)</f>
        <v>0</v>
      </c>
      <c r="L50" s="717">
        <f>+VLOOKUP($C50,'Prueba y trabajo'!$C$4:$AF$62,(L$1-8),0)</f>
        <v>0</v>
      </c>
      <c r="M50" s="717">
        <f>+VLOOKUP($C50,'Prueba y trabajo'!$C$4:$AF$62,(M$1-8),0)</f>
        <v>0</v>
      </c>
      <c r="N50" s="717">
        <f>+VLOOKUP($C50,'Prueba y trabajo'!$C$4:$AF$62,(N$1-8),0)</f>
        <v>0</v>
      </c>
      <c r="O50" s="717">
        <f>+VLOOKUP($C50,'Prueba y trabajo'!$C$4:$AF$62,(O$1-8),0)</f>
        <v>0</v>
      </c>
      <c r="P50" s="717">
        <f>+VLOOKUP($C50,'Prueba y trabajo'!$C$4:$AF$62,(P$1-8),0)</f>
        <v>0</v>
      </c>
      <c r="Q50" s="717">
        <f>+VLOOKUP($C50,'Prueba y trabajo'!$C$4:$AF$62,(Q$1-8),0)</f>
        <v>0</v>
      </c>
      <c r="R50" s="717">
        <f>+VLOOKUP($C50,'Prueba y trabajo'!$C$4:$AF$62,(R$1-8),0)</f>
        <v>0</v>
      </c>
      <c r="S50" s="717">
        <f>+VLOOKUP($C50,'Prueba y trabajo'!$C$4:$AF$62,(S$1-8),0)</f>
        <v>0</v>
      </c>
      <c r="T50" s="717">
        <f>+VLOOKUP($C50,'Prueba y trabajo'!$C$4:$AF$62,(T$1-8),0)</f>
        <v>0</v>
      </c>
      <c r="U50" s="717">
        <f>+VLOOKUP($C50,'Prueba y trabajo'!$C$4:$AF$62,(U$1-8),0)</f>
        <v>0</v>
      </c>
      <c r="V50" s="717">
        <f>+VLOOKUP($C50,'Prueba y trabajo'!$C$4:$AF$62,(V$1-8),0)</f>
        <v>0</v>
      </c>
      <c r="W50" s="717">
        <f>+VLOOKUP($C50,'Prueba y trabajo'!$C$4:$AF$62,(W$1-8),0)</f>
        <v>0</v>
      </c>
      <c r="X50" s="717">
        <f>+VLOOKUP($C50,'Prueba y trabajo'!$C$4:$AF$62,(X$1-8),0)</f>
        <v>0</v>
      </c>
      <c r="Y50" s="728"/>
    </row>
    <row r="51" spans="1:26" ht="33.75">
      <c r="A51" s="991"/>
      <c r="B51" s="730" t="s">
        <v>972</v>
      </c>
      <c r="C51" s="731" t="s">
        <v>944</v>
      </c>
      <c r="D51" s="715">
        <v>0</v>
      </c>
      <c r="E51" s="717">
        <f>+VLOOKUP($C51,'Prueba y trabajo'!$C$4:$AF$62,(E$1-8),0)</f>
        <v>0</v>
      </c>
      <c r="F51" s="717">
        <f>+VLOOKUP($C51,'Prueba y trabajo'!$C$4:$AF$62,(F$1-8),0)</f>
        <v>0</v>
      </c>
      <c r="G51" s="717">
        <f>+VLOOKUP($C51,'Prueba y trabajo'!$C$4:$AF$62,(G$1-8),0)</f>
        <v>0</v>
      </c>
      <c r="H51" s="717">
        <f>+VLOOKUP($C51,'Prueba y trabajo'!$C$4:$AF$62,(H$1-8),0)</f>
        <v>0</v>
      </c>
      <c r="I51" s="717">
        <f>+VLOOKUP($C51,'Prueba y trabajo'!$C$4:$AF$62,(I$1-8),0)</f>
        <v>0</v>
      </c>
      <c r="J51" s="717">
        <f>+VLOOKUP($C51,'Prueba y trabajo'!$C$4:$AF$62,(J$1-8),0)</f>
        <v>0</v>
      </c>
      <c r="K51" s="717">
        <f>+VLOOKUP($C51,'Prueba y trabajo'!$C$4:$AF$62,(K$1-8),0)</f>
        <v>0</v>
      </c>
      <c r="L51" s="717">
        <f>+VLOOKUP($C51,'Prueba y trabajo'!$C$4:$AF$62,(L$1-8),0)</f>
        <v>0</v>
      </c>
      <c r="M51" s="717">
        <f>+VLOOKUP($C51,'Prueba y trabajo'!$C$4:$AF$62,(M$1-8),0)</f>
        <v>0</v>
      </c>
      <c r="N51" s="717">
        <f>+VLOOKUP($C51,'Prueba y trabajo'!$C$4:$AF$62,(N$1-8),0)</f>
        <v>0</v>
      </c>
      <c r="O51" s="717">
        <f>+VLOOKUP($C51,'Prueba y trabajo'!$C$4:$AF$62,(O$1-8),0)</f>
        <v>0</v>
      </c>
      <c r="P51" s="717">
        <f>+VLOOKUP($C51,'Prueba y trabajo'!$C$4:$AF$62,(P$1-8),0)</f>
        <v>0</v>
      </c>
      <c r="Q51" s="717">
        <f>+VLOOKUP($C51,'Prueba y trabajo'!$C$4:$AF$62,(Q$1-8),0)</f>
        <v>0</v>
      </c>
      <c r="R51" s="717">
        <f>+VLOOKUP($C51,'Prueba y trabajo'!$C$4:$AF$62,(R$1-8),0)</f>
        <v>0</v>
      </c>
      <c r="S51" s="717">
        <f>+VLOOKUP($C51,'Prueba y trabajo'!$C$4:$AF$62,(S$1-8),0)</f>
        <v>0</v>
      </c>
      <c r="T51" s="717">
        <f>+VLOOKUP($C51,'Prueba y trabajo'!$C$4:$AF$62,(T$1-8),0)</f>
        <v>0</v>
      </c>
      <c r="U51" s="717">
        <f>+VLOOKUP($C51,'Prueba y trabajo'!$C$4:$AF$62,(U$1-8),0)</f>
        <v>0</v>
      </c>
      <c r="V51" s="717">
        <f>+VLOOKUP($C51,'Prueba y trabajo'!$C$4:$AF$62,(V$1-8),0)</f>
        <v>0</v>
      </c>
      <c r="W51" s="717">
        <f>+VLOOKUP($C51,'Prueba y trabajo'!$C$4:$AF$62,(W$1-8),0)</f>
        <v>0</v>
      </c>
      <c r="X51" s="717">
        <f>+VLOOKUP($C51,'Prueba y trabajo'!$C$4:$AF$62,(X$1-8),0)</f>
        <v>0</v>
      </c>
      <c r="Y51" s="728"/>
    </row>
    <row r="52" spans="1:26">
      <c r="A52" s="732"/>
      <c r="B52" s="734"/>
      <c r="C52" s="723" t="s">
        <v>982</v>
      </c>
      <c r="D52" s="719" t="s">
        <v>983</v>
      </c>
      <c r="E52" s="718">
        <f>+SUM(E2:E51)</f>
        <v>267580133.33333334</v>
      </c>
      <c r="F52" s="718">
        <f t="shared" ref="F52:X52" si="1">+SUM(F2:F51)</f>
        <v>4605597940425.6123</v>
      </c>
      <c r="G52" s="718">
        <f t="shared" si="1"/>
        <v>4766793868340.5098</v>
      </c>
      <c r="H52" s="718">
        <f t="shared" si="1"/>
        <v>4933631653732.4316</v>
      </c>
      <c r="I52" s="718">
        <f t="shared" si="1"/>
        <v>5106308761613.0625</v>
      </c>
      <c r="J52" s="718">
        <f t="shared" si="1"/>
        <v>5284882513701.9004</v>
      </c>
      <c r="K52" s="718">
        <f t="shared" si="1"/>
        <v>2147084021906.2786</v>
      </c>
      <c r="L52" s="718">
        <f t="shared" si="1"/>
        <v>2222231962672.998</v>
      </c>
      <c r="M52" s="718">
        <f t="shared" si="1"/>
        <v>2300010081366.5527</v>
      </c>
      <c r="N52" s="718">
        <f t="shared" si="1"/>
        <v>2380510434214.3804</v>
      </c>
      <c r="O52" s="718">
        <f t="shared" si="1"/>
        <v>2463828299411.8823</v>
      </c>
      <c r="P52" s="718">
        <f t="shared" si="1"/>
        <v>2550062289891.2993</v>
      </c>
      <c r="Q52" s="718">
        <f t="shared" si="1"/>
        <v>2639314470037.4946</v>
      </c>
      <c r="R52" s="718">
        <f t="shared" si="1"/>
        <v>2731690476488.8052</v>
      </c>
      <c r="S52" s="718">
        <f t="shared" si="1"/>
        <v>2827299643165.9155</v>
      </c>
      <c r="T52" s="718">
        <f t="shared" si="1"/>
        <v>2926255130676.7222</v>
      </c>
      <c r="U52" s="718">
        <f t="shared" si="1"/>
        <v>3028674060250.4072</v>
      </c>
      <c r="V52" s="718">
        <f t="shared" si="1"/>
        <v>3134677652359.1685</v>
      </c>
      <c r="W52" s="718">
        <f t="shared" si="1"/>
        <v>3244391370191.7397</v>
      </c>
      <c r="X52" s="718">
        <f t="shared" si="1"/>
        <v>3357945068148.4512</v>
      </c>
      <c r="Y52" s="729"/>
    </row>
    <row r="53" spans="1:26">
      <c r="A53" s="732"/>
      <c r="B53" s="721"/>
      <c r="C53" s="723"/>
      <c r="D53" s="720" t="s">
        <v>972</v>
      </c>
      <c r="E53" s="717">
        <f>+SUMIF($B$2:$B$51,$D53,E$2:E$51)</f>
        <v>267580133.33333334</v>
      </c>
      <c r="F53" s="717">
        <f t="shared" ref="F53:U55" si="2">+SUMIF($B$2:$B$51,$D53,F$2:F$51)</f>
        <v>223050020550.07074</v>
      </c>
      <c r="G53" s="717">
        <f t="shared" si="2"/>
        <v>230856771269.32321</v>
      </c>
      <c r="H53" s="717">
        <f t="shared" si="2"/>
        <v>238936758263.74945</v>
      </c>
      <c r="I53" s="717">
        <f t="shared" si="2"/>
        <v>247299544802.98065</v>
      </c>
      <c r="J53" s="717">
        <f t="shared" si="2"/>
        <v>255807974303.465</v>
      </c>
      <c r="K53" s="717">
        <f t="shared" si="2"/>
        <v>264655587435.73718</v>
      </c>
      <c r="L53" s="717">
        <f t="shared" si="2"/>
        <v>273918532995.9881</v>
      </c>
      <c r="M53" s="717">
        <f t="shared" si="2"/>
        <v>283505681650.8476</v>
      </c>
      <c r="N53" s="717">
        <f t="shared" si="2"/>
        <v>293428380508.62732</v>
      </c>
      <c r="O53" s="717">
        <f t="shared" si="2"/>
        <v>303698373826.4292</v>
      </c>
      <c r="P53" s="717">
        <f t="shared" si="2"/>
        <v>314327816910.35431</v>
      </c>
      <c r="Q53" s="717">
        <f t="shared" si="2"/>
        <v>325329290502.21667</v>
      </c>
      <c r="R53" s="717">
        <f t="shared" si="2"/>
        <v>336715815669.79413</v>
      </c>
      <c r="S53" s="717">
        <f t="shared" si="2"/>
        <v>348500869218.23688</v>
      </c>
      <c r="T53" s="717">
        <f t="shared" si="2"/>
        <v>360698399640.87524</v>
      </c>
      <c r="U53" s="717">
        <f t="shared" si="2"/>
        <v>373322843628.3056</v>
      </c>
      <c r="V53" s="717">
        <f t="shared" ref="V53:X55" si="3">+SUMIF($B$2:$B$51,$D53,V$2:V$51)</f>
        <v>386389143155.29651</v>
      </c>
      <c r="W53" s="717">
        <f t="shared" si="3"/>
        <v>399912763165.73175</v>
      </c>
      <c r="X53" s="717">
        <f t="shared" si="3"/>
        <v>413909709876.53235</v>
      </c>
      <c r="Y53" s="728"/>
    </row>
    <row r="54" spans="1:26">
      <c r="A54" s="732"/>
      <c r="B54" s="722" t="s">
        <v>976</v>
      </c>
      <c r="C54" s="723"/>
      <c r="D54" s="720" t="s">
        <v>974</v>
      </c>
      <c r="E54" s="717">
        <f>+SUM(E2,E38,E30,E29,E28,E27,E26,E25,E24,E23,E22,E17,E16,E8,E7,E6)</f>
        <v>0</v>
      </c>
      <c r="F54" s="717">
        <f t="shared" ref="F54:X54" si="4">+SUM(F2,F38,F30,F29,F28,F27,F26,F25,F24,F23,F22,F17,F16,F8,F7,F6)</f>
        <v>4205193070663.2544</v>
      </c>
      <c r="G54" s="717">
        <f t="shared" si="4"/>
        <v>4352374828136.4673</v>
      </c>
      <c r="H54" s="717">
        <f t="shared" si="4"/>
        <v>4504707947121.2441</v>
      </c>
      <c r="I54" s="717">
        <f t="shared" si="4"/>
        <v>4662372725270.4854</v>
      </c>
      <c r="J54" s="717">
        <f t="shared" si="4"/>
        <v>4825555770654.9521</v>
      </c>
      <c r="K54" s="717">
        <f t="shared" si="4"/>
        <v>1671786508821.0388</v>
      </c>
      <c r="L54" s="717">
        <f t="shared" si="4"/>
        <v>1730299036629.7754</v>
      </c>
      <c r="M54" s="717">
        <f t="shared" si="4"/>
        <v>1790859502911.8167</v>
      </c>
      <c r="N54" s="717">
        <f t="shared" si="4"/>
        <v>1853539585513.7302</v>
      </c>
      <c r="O54" s="717">
        <f t="shared" si="4"/>
        <v>1918413471006.7107</v>
      </c>
      <c r="P54" s="717">
        <f t="shared" si="4"/>
        <v>1985557942491.9458</v>
      </c>
      <c r="Q54" s="717">
        <f t="shared" si="4"/>
        <v>2055052470479.1636</v>
      </c>
      <c r="R54" s="717">
        <f t="shared" si="4"/>
        <v>2126979306945.9338</v>
      </c>
      <c r="S54" s="717">
        <f t="shared" si="4"/>
        <v>2201423582689.042</v>
      </c>
      <c r="T54" s="717">
        <f t="shared" si="4"/>
        <v>2278473408083.1582</v>
      </c>
      <c r="U54" s="717">
        <f t="shared" si="4"/>
        <v>2358219977366.0679</v>
      </c>
      <c r="V54" s="717">
        <f t="shared" si="4"/>
        <v>2440757676573.8804</v>
      </c>
      <c r="W54" s="717">
        <f t="shared" si="4"/>
        <v>2526184195253.9658</v>
      </c>
      <c r="X54" s="717">
        <f t="shared" si="4"/>
        <v>2614600642087.8545</v>
      </c>
      <c r="Y54" s="728"/>
    </row>
    <row r="55" spans="1:26">
      <c r="A55" s="732"/>
      <c r="B55" s="721"/>
      <c r="C55" s="723"/>
      <c r="D55" s="720" t="s">
        <v>973</v>
      </c>
      <c r="E55" s="717">
        <f t="shared" ref="E55" si="5">+SUMIF($B$2:$B$51,$D55,E$2:E$51)</f>
        <v>0</v>
      </c>
      <c r="F55" s="717">
        <f t="shared" si="2"/>
        <v>177354849212.28857</v>
      </c>
      <c r="G55" s="717">
        <f t="shared" si="2"/>
        <v>183562268934.71869</v>
      </c>
      <c r="H55" s="717">
        <f t="shared" si="2"/>
        <v>189986948347.43384</v>
      </c>
      <c r="I55" s="717">
        <f t="shared" si="2"/>
        <v>196636491539.59399</v>
      </c>
      <c r="J55" s="717">
        <f t="shared" si="2"/>
        <v>203518768743.47977</v>
      </c>
      <c r="K55" s="717">
        <f t="shared" si="2"/>
        <v>210641925649.50159</v>
      </c>
      <c r="L55" s="717">
        <f t="shared" si="2"/>
        <v>218014393047.2341</v>
      </c>
      <c r="M55" s="717">
        <f t="shared" si="2"/>
        <v>225644896803.88727</v>
      </c>
      <c r="N55" s="717">
        <f t="shared" si="2"/>
        <v>233542468192.02325</v>
      </c>
      <c r="O55" s="717">
        <f t="shared" si="2"/>
        <v>241716454578.74405</v>
      </c>
      <c r="P55" s="717">
        <f t="shared" si="2"/>
        <v>250176530489.00012</v>
      </c>
      <c r="Q55" s="717">
        <f t="shared" si="2"/>
        <v>258932709056.11511</v>
      </c>
      <c r="R55" s="717">
        <f t="shared" si="2"/>
        <v>267995353873.07907</v>
      </c>
      <c r="S55" s="717">
        <f t="shared" si="2"/>
        <v>277375191258.63684</v>
      </c>
      <c r="T55" s="717">
        <f t="shared" si="2"/>
        <v>287083322952.68915</v>
      </c>
      <c r="U55" s="717">
        <f t="shared" si="2"/>
        <v>297131239256.0332</v>
      </c>
      <c r="V55" s="717">
        <f t="shared" si="3"/>
        <v>307530832629.99438</v>
      </c>
      <c r="W55" s="717">
        <f t="shared" si="3"/>
        <v>318294411772.04413</v>
      </c>
      <c r="X55" s="717">
        <f t="shared" si="3"/>
        <v>329434716184.06567</v>
      </c>
      <c r="Y55" s="728"/>
    </row>
    <row r="56" spans="1:26">
      <c r="A56" s="732"/>
      <c r="B56" s="721"/>
      <c r="C56" s="723"/>
      <c r="Y56" s="728"/>
    </row>
    <row r="57" spans="1:26">
      <c r="A57" s="732"/>
      <c r="B57" s="722"/>
      <c r="C57" s="723"/>
      <c r="E57" s="667"/>
      <c r="Y57" s="728"/>
    </row>
    <row r="58" spans="1:26">
      <c r="A58" s="732"/>
      <c r="B58" s="722" t="s">
        <v>976</v>
      </c>
      <c r="C58" s="723"/>
      <c r="Y58" s="728"/>
    </row>
    <row r="59" spans="1:26">
      <c r="A59" s="732"/>
      <c r="B59" s="721"/>
      <c r="C59" s="723"/>
      <c r="D59" s="671" t="s">
        <v>972</v>
      </c>
      <c r="E59" s="718">
        <f>+E53</f>
        <v>267580133.33333334</v>
      </c>
      <c r="F59" s="718">
        <f t="shared" ref="F59:X59" si="6">+F53</f>
        <v>223050020550.07074</v>
      </c>
      <c r="G59" s="718">
        <f t="shared" si="6"/>
        <v>230856771269.32321</v>
      </c>
      <c r="H59" s="718">
        <f t="shared" si="6"/>
        <v>238936758263.74945</v>
      </c>
      <c r="I59" s="718">
        <f t="shared" si="6"/>
        <v>247299544802.98065</v>
      </c>
      <c r="J59" s="718">
        <f t="shared" si="6"/>
        <v>255807974303.465</v>
      </c>
      <c r="K59" s="718">
        <f t="shared" si="6"/>
        <v>264655587435.73718</v>
      </c>
      <c r="L59" s="718">
        <f t="shared" si="6"/>
        <v>273918532995.9881</v>
      </c>
      <c r="M59" s="718">
        <f t="shared" si="6"/>
        <v>283505681650.8476</v>
      </c>
      <c r="N59" s="718">
        <f t="shared" si="6"/>
        <v>293428380508.62732</v>
      </c>
      <c r="O59" s="718">
        <f t="shared" si="6"/>
        <v>303698373826.4292</v>
      </c>
      <c r="P59" s="718">
        <f t="shared" si="6"/>
        <v>314327816910.35431</v>
      </c>
      <c r="Q59" s="718">
        <f t="shared" si="6"/>
        <v>325329290502.21667</v>
      </c>
      <c r="R59" s="718">
        <f t="shared" si="6"/>
        <v>336715815669.79413</v>
      </c>
      <c r="S59" s="718">
        <f t="shared" si="6"/>
        <v>348500869218.23688</v>
      </c>
      <c r="T59" s="718">
        <f t="shared" si="6"/>
        <v>360698399640.87524</v>
      </c>
      <c r="U59" s="718">
        <f t="shared" si="6"/>
        <v>373322843628.3056</v>
      </c>
      <c r="V59" s="718">
        <f t="shared" si="6"/>
        <v>386389143155.29651</v>
      </c>
      <c r="W59" s="718">
        <f t="shared" si="6"/>
        <v>399912763165.73175</v>
      </c>
      <c r="X59" s="718">
        <f t="shared" si="6"/>
        <v>413909709876.53235</v>
      </c>
      <c r="Y59" s="728"/>
    </row>
    <row r="60" spans="1:26">
      <c r="A60" s="732"/>
      <c r="B60" s="734"/>
      <c r="C60" s="723"/>
      <c r="D60" s="671" t="s">
        <v>973</v>
      </c>
      <c r="E60" s="718">
        <f>+E55</f>
        <v>0</v>
      </c>
      <c r="F60" s="718">
        <f t="shared" ref="F60:X60" si="7">+F55</f>
        <v>177354849212.28857</v>
      </c>
      <c r="G60" s="718">
        <f t="shared" si="7"/>
        <v>183562268934.71869</v>
      </c>
      <c r="H60" s="718">
        <f t="shared" si="7"/>
        <v>189986948347.43384</v>
      </c>
      <c r="I60" s="718">
        <f t="shared" si="7"/>
        <v>196636491539.59399</v>
      </c>
      <c r="J60" s="718">
        <f t="shared" si="7"/>
        <v>203518768743.47977</v>
      </c>
      <c r="K60" s="718">
        <f t="shared" si="7"/>
        <v>210641925649.50159</v>
      </c>
      <c r="L60" s="718">
        <f t="shared" si="7"/>
        <v>218014393047.2341</v>
      </c>
      <c r="M60" s="718">
        <f t="shared" si="7"/>
        <v>225644896803.88727</v>
      </c>
      <c r="N60" s="718">
        <f t="shared" si="7"/>
        <v>233542468192.02325</v>
      </c>
      <c r="O60" s="718">
        <f t="shared" si="7"/>
        <v>241716454578.74405</v>
      </c>
      <c r="P60" s="718">
        <f t="shared" si="7"/>
        <v>250176530489.00012</v>
      </c>
      <c r="Q60" s="718">
        <f t="shared" si="7"/>
        <v>258932709056.11511</v>
      </c>
      <c r="R60" s="718">
        <f t="shared" si="7"/>
        <v>267995353873.07907</v>
      </c>
      <c r="S60" s="718">
        <f t="shared" si="7"/>
        <v>277375191258.63684</v>
      </c>
      <c r="T60" s="718">
        <f t="shared" si="7"/>
        <v>287083322952.68915</v>
      </c>
      <c r="U60" s="718">
        <f t="shared" si="7"/>
        <v>297131239256.0332</v>
      </c>
      <c r="V60" s="718">
        <f t="shared" si="7"/>
        <v>307530832629.99438</v>
      </c>
      <c r="W60" s="718">
        <f t="shared" si="7"/>
        <v>318294411772.04413</v>
      </c>
      <c r="X60" s="718">
        <f t="shared" si="7"/>
        <v>329434716184.06567</v>
      </c>
      <c r="Y60" s="728"/>
    </row>
    <row r="61" spans="1:26">
      <c r="A61" s="732"/>
      <c r="B61" s="734"/>
      <c r="C61" s="724">
        <v>0.25</v>
      </c>
      <c r="D61" s="727" t="s">
        <v>984</v>
      </c>
      <c r="E61" s="718">
        <f>+SUM(E59:E60)+$C$61*E2</f>
        <v>267580133.33333334</v>
      </c>
      <c r="F61" s="718">
        <f t="shared" ref="F61:X61" si="8">+SUM(F59:F60)+$C$61*F2</f>
        <v>1067671592374.1484</v>
      </c>
      <c r="G61" s="718">
        <f t="shared" si="8"/>
        <v>1105040098107.2437</v>
      </c>
      <c r="H61" s="718">
        <f t="shared" si="8"/>
        <v>1143716501540.9971</v>
      </c>
      <c r="I61" s="718">
        <f t="shared" si="8"/>
        <v>1183746579094.9319</v>
      </c>
      <c r="J61" s="718">
        <f t="shared" si="8"/>
        <v>1225030654795.6345</v>
      </c>
      <c r="K61" s="718">
        <f t="shared" si="8"/>
        <v>475297513085.23877</v>
      </c>
      <c r="L61" s="718">
        <f t="shared" si="8"/>
        <v>491932926043.22217</v>
      </c>
      <c r="M61" s="718">
        <f t="shared" si="8"/>
        <v>509150578454.73486</v>
      </c>
      <c r="N61" s="718">
        <f t="shared" si="8"/>
        <v>526970848700.65057</v>
      </c>
      <c r="O61" s="718">
        <f t="shared" si="8"/>
        <v>545414828405.17322</v>
      </c>
      <c r="P61" s="718">
        <f t="shared" si="8"/>
        <v>564504347399.35449</v>
      </c>
      <c r="Q61" s="718">
        <f t="shared" si="8"/>
        <v>584261999558.33179</v>
      </c>
      <c r="R61" s="718">
        <f t="shared" si="8"/>
        <v>604711169542.87317</v>
      </c>
      <c r="S61" s="718">
        <f t="shared" si="8"/>
        <v>625876060476.87378</v>
      </c>
      <c r="T61" s="718">
        <f t="shared" si="8"/>
        <v>647781722593.56445</v>
      </c>
      <c r="U61" s="718">
        <f t="shared" si="8"/>
        <v>670454082884.33887</v>
      </c>
      <c r="V61" s="718">
        <f t="shared" si="8"/>
        <v>693919975785.29089</v>
      </c>
      <c r="W61" s="718">
        <f t="shared" si="8"/>
        <v>718207174937.77588</v>
      </c>
      <c r="X61" s="718">
        <f t="shared" si="8"/>
        <v>743344426060.59802</v>
      </c>
      <c r="Y61" s="728"/>
      <c r="Z61" s="673"/>
    </row>
    <row r="62" spans="1:26">
      <c r="A62" s="732"/>
      <c r="B62" s="734"/>
      <c r="C62" s="725" t="e">
        <f>+SUM('[1]Modelo Financiero vigencias'!$E$37:$I$37)</f>
        <v>#REF!</v>
      </c>
      <c r="Y62" s="728"/>
    </row>
    <row r="63" spans="1:26">
      <c r="A63" s="732"/>
      <c r="B63" s="733"/>
      <c r="C63" s="726">
        <f>+C61*D2</f>
        <v>3126586554078.5845</v>
      </c>
      <c r="Y63" s="728"/>
    </row>
    <row r="64" spans="1:26">
      <c r="A64" s="735" t="s">
        <v>972</v>
      </c>
      <c r="B64" s="716">
        <f>+COUNTIF($B$2:$B$51,A64)</f>
        <v>32</v>
      </c>
      <c r="C64" s="737">
        <f>+SUMIF($B$2:$B$51,A64,$D$2:$D$51)</f>
        <v>3968809753514.8032</v>
      </c>
      <c r="Y64" s="728"/>
    </row>
    <row r="65" spans="1:25">
      <c r="A65" s="735" t="s">
        <v>974</v>
      </c>
      <c r="B65" s="716">
        <f>+COUNT(D2,D38,D30,D29,D28,D27,D26,D25,D24,D23,D22,D17,D16,D8,D7,D6)</f>
        <v>16</v>
      </c>
      <c r="C65" s="737">
        <f>+SUM(D2,D38,D30,D29,D28,D27,D26,D25,D24,D23,D22,D17,D16,D8,D7,D6)</f>
        <v>38171613966388.773</v>
      </c>
      <c r="Y65" s="728"/>
    </row>
    <row r="66" spans="1:25">
      <c r="A66" s="735" t="s">
        <v>973</v>
      </c>
      <c r="B66" s="716">
        <f t="shared" ref="B66" si="9">+COUNTIF($B$2:$B$51,A66)</f>
        <v>2</v>
      </c>
      <c r="C66" s="737">
        <f>+SUMIF($B$2:$B$51,A66,$D$2:$D$51)</f>
        <v>3157894764740.8442</v>
      </c>
      <c r="Y66" s="728"/>
    </row>
    <row r="67" spans="1:25">
      <c r="A67" s="736" t="s">
        <v>981</v>
      </c>
      <c r="B67" s="716">
        <f>+SUM(B64:B66)</f>
        <v>50</v>
      </c>
      <c r="C67" s="737">
        <f>+SUM(C64:C66)</f>
        <v>45298318484644.422</v>
      </c>
      <c r="Y67" s="728"/>
    </row>
    <row r="68" spans="1:25">
      <c r="A68" s="668"/>
      <c r="C68" s="666"/>
      <c r="Y68" s="728"/>
    </row>
    <row r="69" spans="1:25">
      <c r="A69" s="732"/>
      <c r="B69" s="733"/>
      <c r="C69" s="732"/>
    </row>
    <row r="70" spans="1:25">
      <c r="A70" s="732"/>
      <c r="B70" s="733"/>
      <c r="C70" s="732"/>
    </row>
    <row r="71" spans="1:25">
      <c r="A71" s="732"/>
      <c r="B71" s="733"/>
      <c r="C71" s="732"/>
    </row>
    <row r="72" spans="1:25">
      <c r="A72" s="732"/>
      <c r="B72" s="733"/>
      <c r="C72" s="732"/>
    </row>
    <row r="73" spans="1:25">
      <c r="A73" s="732"/>
      <c r="B73" s="733"/>
      <c r="C73" s="732"/>
    </row>
    <row r="74" spans="1:25">
      <c r="A74" s="732"/>
      <c r="B74" s="733"/>
      <c r="C74" s="732"/>
    </row>
    <row r="75" spans="1:25">
      <c r="A75" s="732"/>
      <c r="B75" s="733"/>
      <c r="C75" s="732"/>
    </row>
    <row r="76" spans="1:25">
      <c r="A76" s="732"/>
      <c r="B76" s="733"/>
      <c r="C76" s="732"/>
    </row>
    <row r="77" spans="1:25">
      <c r="A77" s="732"/>
      <c r="B77" s="733"/>
      <c r="C77" s="732"/>
    </row>
    <row r="78" spans="1:25">
      <c r="A78" s="732"/>
      <c r="B78" s="733"/>
      <c r="C78" s="732"/>
    </row>
    <row r="79" spans="1:25">
      <c r="A79" s="732"/>
      <c r="B79" s="733"/>
      <c r="C79" s="732"/>
    </row>
    <row r="80" spans="1:25">
      <c r="A80" s="732"/>
      <c r="B80" s="733"/>
      <c r="C80" s="732"/>
    </row>
    <row r="81" spans="1:3">
      <c r="A81" s="732"/>
      <c r="B81" s="733"/>
      <c r="C81" s="732"/>
    </row>
    <row r="82" spans="1:3">
      <c r="A82" s="732"/>
      <c r="B82" s="733"/>
      <c r="C82" s="732"/>
    </row>
    <row r="83" spans="1:3">
      <c r="A83" s="732"/>
      <c r="B83" s="733"/>
      <c r="C83" s="732"/>
    </row>
    <row r="84" spans="1:3">
      <c r="A84" s="732"/>
      <c r="B84" s="733"/>
      <c r="C84" s="732"/>
    </row>
    <row r="85" spans="1:3">
      <c r="A85" s="732"/>
      <c r="B85" s="733"/>
      <c r="C85" s="732"/>
    </row>
  </sheetData>
  <autoFilter ref="A1:D58"/>
  <mergeCells count="3">
    <mergeCell ref="A2:A8"/>
    <mergeCell ref="A9:A30"/>
    <mergeCell ref="A31:A5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C1:W38"/>
  <sheetViews>
    <sheetView workbookViewId="0">
      <selection activeCell="C11" sqref="C11"/>
    </sheetView>
  </sheetViews>
  <sheetFormatPr baseColWidth="10" defaultColWidth="10.85546875" defaultRowHeight="15"/>
  <cols>
    <col min="1" max="2" width="2.7109375" style="697" customWidth="1"/>
    <col min="3" max="3" width="85.28515625" style="697" bestFit="1" customWidth="1"/>
    <col min="4" max="4" width="18" style="697" bestFit="1" customWidth="1"/>
    <col min="5" max="23" width="17.140625" style="697" bestFit="1" customWidth="1"/>
    <col min="24" max="16384" width="10.85546875" style="697"/>
  </cols>
  <sheetData>
    <row r="1" spans="3:23">
      <c r="C1" s="708" t="s">
        <v>1023</v>
      </c>
      <c r="D1" s="708">
        <v>2019</v>
      </c>
      <c r="E1" s="708">
        <f>+D1+1</f>
        <v>2020</v>
      </c>
      <c r="F1" s="708">
        <f t="shared" ref="F1:W1" si="0">+E1+1</f>
        <v>2021</v>
      </c>
      <c r="G1" s="708">
        <f t="shared" si="0"/>
        <v>2022</v>
      </c>
      <c r="H1" s="708">
        <f t="shared" si="0"/>
        <v>2023</v>
      </c>
      <c r="I1" s="708">
        <f t="shared" si="0"/>
        <v>2024</v>
      </c>
      <c r="J1" s="708">
        <f t="shared" si="0"/>
        <v>2025</v>
      </c>
      <c r="K1" s="708">
        <f t="shared" si="0"/>
        <v>2026</v>
      </c>
      <c r="L1" s="708">
        <f t="shared" si="0"/>
        <v>2027</v>
      </c>
      <c r="M1" s="708">
        <f t="shared" si="0"/>
        <v>2028</v>
      </c>
      <c r="N1" s="708">
        <f t="shared" si="0"/>
        <v>2029</v>
      </c>
      <c r="O1" s="708">
        <f t="shared" si="0"/>
        <v>2030</v>
      </c>
      <c r="P1" s="708">
        <f t="shared" si="0"/>
        <v>2031</v>
      </c>
      <c r="Q1" s="708">
        <f t="shared" si="0"/>
        <v>2032</v>
      </c>
      <c r="R1" s="708">
        <f t="shared" si="0"/>
        <v>2033</v>
      </c>
      <c r="S1" s="708">
        <f t="shared" si="0"/>
        <v>2034</v>
      </c>
      <c r="T1" s="708">
        <f t="shared" si="0"/>
        <v>2035</v>
      </c>
      <c r="U1" s="708">
        <f t="shared" si="0"/>
        <v>2036</v>
      </c>
      <c r="V1" s="708">
        <f t="shared" si="0"/>
        <v>2037</v>
      </c>
      <c r="W1" s="708">
        <f t="shared" si="0"/>
        <v>2038</v>
      </c>
    </row>
    <row r="2" spans="3:23">
      <c r="C2" s="705" t="s">
        <v>985</v>
      </c>
      <c r="D2" s="698">
        <f>+'Productos y flujo anual'!E52</f>
        <v>267580133.33333334</v>
      </c>
      <c r="E2" s="698">
        <f>+'Productos y flujo anual'!F52</f>
        <v>4605597940425.6123</v>
      </c>
      <c r="F2" s="698">
        <f>+'Productos y flujo anual'!G52</f>
        <v>4766793868340.5098</v>
      </c>
      <c r="G2" s="698">
        <f>+'Productos y flujo anual'!H52</f>
        <v>4933631653732.4316</v>
      </c>
      <c r="H2" s="698">
        <f>+'Productos y flujo anual'!I52</f>
        <v>5106308761613.0625</v>
      </c>
      <c r="I2" s="698">
        <f>+'Productos y flujo anual'!J52</f>
        <v>5284882513701.9004</v>
      </c>
      <c r="J2" s="698">
        <f>+'Productos y flujo anual'!K52</f>
        <v>2147084021906.2786</v>
      </c>
      <c r="K2" s="698">
        <f>+'Productos y flujo anual'!L52</f>
        <v>2222231962672.998</v>
      </c>
      <c r="L2" s="698">
        <f>+'Productos y flujo anual'!M52</f>
        <v>2300010081366.5527</v>
      </c>
      <c r="M2" s="698">
        <f>+'Productos y flujo anual'!N52</f>
        <v>2380510434214.3804</v>
      </c>
      <c r="N2" s="698">
        <f>+'Productos y flujo anual'!O52</f>
        <v>2463828299411.8823</v>
      </c>
      <c r="O2" s="698">
        <f>+'Productos y flujo anual'!P52</f>
        <v>2550062289891.2993</v>
      </c>
      <c r="P2" s="698">
        <f>+'Productos y flujo anual'!Q52</f>
        <v>2639314470037.4946</v>
      </c>
      <c r="Q2" s="698">
        <f>+'Productos y flujo anual'!R52</f>
        <v>2731690476488.8052</v>
      </c>
      <c r="R2" s="698">
        <f>+'Productos y flujo anual'!S52</f>
        <v>2827299643165.9155</v>
      </c>
      <c r="S2" s="698">
        <f>+'Productos y flujo anual'!T52</f>
        <v>2926255130676.7222</v>
      </c>
      <c r="T2" s="698">
        <f>+'Productos y flujo anual'!U52</f>
        <v>3028674060250.4072</v>
      </c>
      <c r="U2" s="698">
        <f>+'Productos y flujo anual'!V52</f>
        <v>3134677652359.1685</v>
      </c>
      <c r="V2" s="698">
        <f>+'Productos y flujo anual'!W52</f>
        <v>3244391370191.7397</v>
      </c>
      <c r="W2" s="698">
        <f>+'Productos y flujo anual'!X52</f>
        <v>3357945068148.4512</v>
      </c>
    </row>
    <row r="3" spans="3:23">
      <c r="C3" s="712" t="s">
        <v>972</v>
      </c>
      <c r="D3" s="698">
        <f>+'Productos y flujo anual'!E53</f>
        <v>267580133.33333334</v>
      </c>
      <c r="E3" s="698">
        <f>+'Productos y flujo anual'!F53</f>
        <v>223050020550.07074</v>
      </c>
      <c r="F3" s="698">
        <f>+'Productos y flujo anual'!G53</f>
        <v>230856771269.32321</v>
      </c>
      <c r="G3" s="698">
        <f>+'Productos y flujo anual'!H53</f>
        <v>238936758263.74945</v>
      </c>
      <c r="H3" s="698">
        <f>+'Productos y flujo anual'!I53</f>
        <v>247299544802.98065</v>
      </c>
      <c r="I3" s="698">
        <f>+'Productos y flujo anual'!J53</f>
        <v>255807974303.465</v>
      </c>
      <c r="J3" s="698">
        <f>+'Productos y flujo anual'!K53</f>
        <v>264655587435.73718</v>
      </c>
      <c r="K3" s="698">
        <f>+'Productos y flujo anual'!L53</f>
        <v>273918532995.9881</v>
      </c>
      <c r="L3" s="698">
        <f>+'Productos y flujo anual'!M53</f>
        <v>283505681650.8476</v>
      </c>
      <c r="M3" s="698">
        <f>+'Productos y flujo anual'!N53</f>
        <v>293428380508.62732</v>
      </c>
      <c r="N3" s="698">
        <f>+'Productos y flujo anual'!O53</f>
        <v>303698373826.4292</v>
      </c>
      <c r="O3" s="698">
        <f>+'Productos y flujo anual'!P53</f>
        <v>314327816910.35431</v>
      </c>
      <c r="P3" s="698">
        <f>+'Productos y flujo anual'!Q53</f>
        <v>325329290502.21667</v>
      </c>
      <c r="Q3" s="698">
        <f>+'Productos y flujo anual'!R53</f>
        <v>336715815669.79413</v>
      </c>
      <c r="R3" s="698">
        <f>+'Productos y flujo anual'!S53</f>
        <v>348500869218.23688</v>
      </c>
      <c r="S3" s="698">
        <f>+'Productos y flujo anual'!T53</f>
        <v>360698399640.87524</v>
      </c>
      <c r="T3" s="698">
        <f>+'Productos y flujo anual'!U53</f>
        <v>373322843628.3056</v>
      </c>
      <c r="U3" s="698">
        <f>+'Productos y flujo anual'!V53</f>
        <v>386389143155.29651</v>
      </c>
      <c r="V3" s="698">
        <f>+'Productos y flujo anual'!W53</f>
        <v>399912763165.73175</v>
      </c>
      <c r="W3" s="698">
        <f>+'Productos y flujo anual'!X53</f>
        <v>413909709876.53235</v>
      </c>
    </row>
    <row r="4" spans="3:23">
      <c r="C4" s="712" t="s">
        <v>974</v>
      </c>
      <c r="D4" s="698">
        <f>+'Productos y flujo anual'!E54</f>
        <v>0</v>
      </c>
      <c r="E4" s="698">
        <f>+'Productos y flujo anual'!F54</f>
        <v>4205193070663.2544</v>
      </c>
      <c r="F4" s="698">
        <f>+'Productos y flujo anual'!G54</f>
        <v>4352374828136.4673</v>
      </c>
      <c r="G4" s="698">
        <f>+'Productos y flujo anual'!H54</f>
        <v>4504707947121.2441</v>
      </c>
      <c r="H4" s="698">
        <f>+'Productos y flujo anual'!I54</f>
        <v>4662372725270.4854</v>
      </c>
      <c r="I4" s="698">
        <f>+'Productos y flujo anual'!J54</f>
        <v>4825555770654.9521</v>
      </c>
      <c r="J4" s="698">
        <f>+'Productos y flujo anual'!K54</f>
        <v>1671786508821.0388</v>
      </c>
      <c r="K4" s="698">
        <f>+'Productos y flujo anual'!L54</f>
        <v>1730299036629.7754</v>
      </c>
      <c r="L4" s="698">
        <f>+'Productos y flujo anual'!M54</f>
        <v>1790859502911.8167</v>
      </c>
      <c r="M4" s="698">
        <f>+'Productos y flujo anual'!N54</f>
        <v>1853539585513.7302</v>
      </c>
      <c r="N4" s="698">
        <f>+'Productos y flujo anual'!O54</f>
        <v>1918413471006.7107</v>
      </c>
      <c r="O4" s="698">
        <f>+'Productos y flujo anual'!P54</f>
        <v>1985557942491.9458</v>
      </c>
      <c r="P4" s="698">
        <f>+'Productos y flujo anual'!Q54</f>
        <v>2055052470479.1636</v>
      </c>
      <c r="Q4" s="698">
        <f>+'Productos y flujo anual'!R54</f>
        <v>2126979306945.9338</v>
      </c>
      <c r="R4" s="698">
        <f>+'Productos y flujo anual'!S54</f>
        <v>2201423582689.042</v>
      </c>
      <c r="S4" s="698">
        <f>+'Productos y flujo anual'!T54</f>
        <v>2278473408083.1582</v>
      </c>
      <c r="T4" s="698">
        <f>+'Productos y flujo anual'!U54</f>
        <v>2358219977366.0679</v>
      </c>
      <c r="U4" s="698">
        <f>+'Productos y flujo anual'!V54</f>
        <v>2440757676573.8804</v>
      </c>
      <c r="V4" s="698">
        <f>+'Productos y flujo anual'!W54</f>
        <v>2526184195253.9658</v>
      </c>
      <c r="W4" s="698">
        <f>+'Productos y flujo anual'!X54</f>
        <v>2614600642087.8545</v>
      </c>
    </row>
    <row r="5" spans="3:23">
      <c r="C5" s="712" t="s">
        <v>973</v>
      </c>
      <c r="D5" s="698">
        <f>+'Productos y flujo anual'!E55</f>
        <v>0</v>
      </c>
      <c r="E5" s="698">
        <f>+'Productos y flujo anual'!F55</f>
        <v>177354849212.28857</v>
      </c>
      <c r="F5" s="698">
        <f>+'Productos y flujo anual'!G55</f>
        <v>183562268934.71869</v>
      </c>
      <c r="G5" s="698">
        <f>+'Productos y flujo anual'!H55</f>
        <v>189986948347.43384</v>
      </c>
      <c r="H5" s="698">
        <f>+'Productos y flujo anual'!I55</f>
        <v>196636491539.59399</v>
      </c>
      <c r="I5" s="698">
        <f>+'Productos y flujo anual'!J55</f>
        <v>203518768743.47977</v>
      </c>
      <c r="J5" s="698">
        <f>+'Productos y flujo anual'!K55</f>
        <v>210641925649.50159</v>
      </c>
      <c r="K5" s="698">
        <f>+'Productos y flujo anual'!L55</f>
        <v>218014393047.2341</v>
      </c>
      <c r="L5" s="698">
        <f>+'Productos y flujo anual'!M55</f>
        <v>225644896803.88727</v>
      </c>
      <c r="M5" s="698">
        <f>+'Productos y flujo anual'!N55</f>
        <v>233542468192.02325</v>
      </c>
      <c r="N5" s="698">
        <f>+'Productos y flujo anual'!O55</f>
        <v>241716454578.74405</v>
      </c>
      <c r="O5" s="698">
        <f>+'Productos y flujo anual'!P55</f>
        <v>250176530489.00012</v>
      </c>
      <c r="P5" s="698">
        <f>+'Productos y flujo anual'!Q55</f>
        <v>258932709056.11511</v>
      </c>
      <c r="Q5" s="698">
        <f>+'Productos y flujo anual'!R55</f>
        <v>267995353873.07907</v>
      </c>
      <c r="R5" s="698">
        <f>+'Productos y flujo anual'!S55</f>
        <v>277375191258.63684</v>
      </c>
      <c r="S5" s="698">
        <f>+'Productos y flujo anual'!T55</f>
        <v>287083322952.68915</v>
      </c>
      <c r="T5" s="698">
        <f>+'Productos y flujo anual'!U55</f>
        <v>297131239256.0332</v>
      </c>
      <c r="U5" s="698">
        <f>+'Productos y flujo anual'!V55</f>
        <v>307530832629.99438</v>
      </c>
      <c r="V5" s="698">
        <f>+'Productos y flujo anual'!W55</f>
        <v>318294411772.04413</v>
      </c>
      <c r="W5" s="698">
        <f>+'Productos y flujo anual'!X55</f>
        <v>329434716184.06567</v>
      </c>
    </row>
    <row r="7" spans="3:23">
      <c r="C7" s="706" t="s">
        <v>1026</v>
      </c>
      <c r="D7" s="699">
        <f>+Proyección_Ingresos!D22</f>
        <v>1811192280943.064</v>
      </c>
      <c r="E7" s="699">
        <f>+Proyección_Ingresos!E22</f>
        <v>1874584010776.0708</v>
      </c>
      <c r="F7" s="699">
        <f>+Proyección_Ingresos!F22</f>
        <v>1940194451153.2329</v>
      </c>
      <c r="G7" s="699">
        <f>+Proyección_Ingresos!G22</f>
        <v>2008101256943.5959</v>
      </c>
      <c r="H7" s="699">
        <f>+Proyección_Ingresos!H22</f>
        <v>2078384800936.6218</v>
      </c>
      <c r="I7" s="699">
        <f>+Proyección_Ingresos!I22</f>
        <v>2151128268969.4033</v>
      </c>
      <c r="J7" s="699">
        <f>+Proyección_Ingresos!J22</f>
        <v>2226417758383.3325</v>
      </c>
      <c r="K7" s="699">
        <f>+Proyección_Ingresos!K22</f>
        <v>2304342379926.749</v>
      </c>
      <c r="L7" s="699">
        <f>+Proyección_Ingresos!L22</f>
        <v>2384994363224.1851</v>
      </c>
      <c r="M7" s="699">
        <f>+Proyección_Ingresos!M22</f>
        <v>2468469165937.0312</v>
      </c>
      <c r="N7" s="699">
        <f>+Proyección_Ingresos!N22</f>
        <v>2554865586744.8271</v>
      </c>
      <c r="O7" s="699">
        <f>+Proyección_Ingresos!O22</f>
        <v>2644285882280.896</v>
      </c>
      <c r="P7" s="699">
        <f>+Proyección_Ingresos!P22</f>
        <v>2736835888160.7271</v>
      </c>
      <c r="Q7" s="699">
        <f>+Proyección_Ingresos!Q22</f>
        <v>2832625144246.3525</v>
      </c>
      <c r="R7" s="699">
        <f>+Proyección_Ingresos!R22</f>
        <v>2931767024294.9746</v>
      </c>
      <c r="S7" s="699">
        <f>+Proyección_Ingresos!S22</f>
        <v>3034378870145.2983</v>
      </c>
      <c r="T7" s="699">
        <f>+Proyección_Ingresos!T22</f>
        <v>3140582130600.3838</v>
      </c>
      <c r="U7" s="699">
        <f>+Proyección_Ingresos!U22</f>
        <v>3250502505171.397</v>
      </c>
      <c r="V7" s="699">
        <f>+Proyección_Ingresos!V22</f>
        <v>3364270092852.3955</v>
      </c>
      <c r="W7" s="699">
        <f>+Proyección_Ingresos!W22</f>
        <v>3482019546102.229</v>
      </c>
    </row>
    <row r="8" spans="3:23">
      <c r="C8" s="712" t="s">
        <v>1008</v>
      </c>
      <c r="D8" s="699">
        <f>+D7</f>
        <v>1811192280943.064</v>
      </c>
      <c r="E8" s="699">
        <f>+E7+D10</f>
        <v>3685508711585.8018</v>
      </c>
      <c r="F8" s="699">
        <f t="shared" ref="F8:W8" si="1">+F7+E10</f>
        <v>1940194451153.2329</v>
      </c>
      <c r="G8" s="699">
        <f t="shared" si="1"/>
        <v>2008101256943.5959</v>
      </c>
      <c r="H8" s="699">
        <f t="shared" si="1"/>
        <v>2078384800936.6218</v>
      </c>
      <c r="I8" s="699">
        <f t="shared" si="1"/>
        <v>2151128268969.4033</v>
      </c>
      <c r="J8" s="699">
        <f t="shared" si="1"/>
        <v>2226417758383.3325</v>
      </c>
      <c r="K8" s="699">
        <f t="shared" si="1"/>
        <v>2383676116403.8042</v>
      </c>
      <c r="L8" s="699">
        <f t="shared" si="1"/>
        <v>2546438516954.9917</v>
      </c>
      <c r="M8" s="699">
        <f t="shared" si="1"/>
        <v>2714897601525.4712</v>
      </c>
      <c r="N8" s="699">
        <f t="shared" si="1"/>
        <v>2889252754055.9175</v>
      </c>
      <c r="O8" s="699">
        <f t="shared" si="1"/>
        <v>3069710336924.9297</v>
      </c>
      <c r="P8" s="699">
        <f t="shared" si="1"/>
        <v>3256483935194.3564</v>
      </c>
      <c r="Q8" s="699">
        <f t="shared" si="1"/>
        <v>3449794609403.2134</v>
      </c>
      <c r="R8" s="699">
        <f t="shared" si="1"/>
        <v>3649871157209.3809</v>
      </c>
      <c r="S8" s="699">
        <f t="shared" si="1"/>
        <v>3856950384188.7637</v>
      </c>
      <c r="T8" s="699">
        <f t="shared" si="1"/>
        <v>4071277384112.4253</v>
      </c>
      <c r="U8" s="699">
        <f t="shared" si="1"/>
        <v>4293105829033.4155</v>
      </c>
      <c r="V8" s="699">
        <f t="shared" si="1"/>
        <v>4522698269526.6406</v>
      </c>
      <c r="W8" s="699">
        <f t="shared" si="1"/>
        <v>4760326445437.1279</v>
      </c>
    </row>
    <row r="9" spans="3:23">
      <c r="C9" s="712" t="s">
        <v>1006</v>
      </c>
      <c r="D9" s="699">
        <f>+D3</f>
        <v>267580133.33333334</v>
      </c>
      <c r="E9" s="699">
        <f>+IF(SUM(E3:E5)&gt;E8,E8,SUM(E3:E5))</f>
        <v>3685508711585.8018</v>
      </c>
      <c r="F9" s="699">
        <f t="shared" ref="F9:W9" si="2">+IF(SUM(F3:F5)&gt;F8,F8,SUM(F3:F5))</f>
        <v>1940194451153.2329</v>
      </c>
      <c r="G9" s="699">
        <f t="shared" si="2"/>
        <v>2008101256943.5959</v>
      </c>
      <c r="H9" s="699">
        <f t="shared" si="2"/>
        <v>2078384800936.6218</v>
      </c>
      <c r="I9" s="699">
        <f t="shared" si="2"/>
        <v>2151128268969.4033</v>
      </c>
      <c r="J9" s="699">
        <f t="shared" si="2"/>
        <v>2147084021906.2773</v>
      </c>
      <c r="K9" s="699">
        <f t="shared" si="2"/>
        <v>2222231962672.9976</v>
      </c>
      <c r="L9" s="699">
        <f t="shared" si="2"/>
        <v>2300010081366.5518</v>
      </c>
      <c r="M9" s="699">
        <f t="shared" si="2"/>
        <v>2380510434214.3809</v>
      </c>
      <c r="N9" s="699">
        <f t="shared" si="2"/>
        <v>2463828299411.8838</v>
      </c>
      <c r="O9" s="699">
        <f t="shared" si="2"/>
        <v>2550062289891.3003</v>
      </c>
      <c r="P9" s="699">
        <f t="shared" si="2"/>
        <v>2639314470037.4956</v>
      </c>
      <c r="Q9" s="699">
        <f t="shared" si="2"/>
        <v>2731690476488.8071</v>
      </c>
      <c r="R9" s="699">
        <f t="shared" si="2"/>
        <v>2827299643165.9155</v>
      </c>
      <c r="S9" s="699">
        <f t="shared" si="2"/>
        <v>2926255130676.7222</v>
      </c>
      <c r="T9" s="699">
        <f t="shared" si="2"/>
        <v>3028674060250.4067</v>
      </c>
      <c r="U9" s="699">
        <f t="shared" si="2"/>
        <v>3134677652359.1709</v>
      </c>
      <c r="V9" s="699">
        <f t="shared" si="2"/>
        <v>3244391370191.7417</v>
      </c>
      <c r="W9" s="699">
        <f t="shared" si="2"/>
        <v>3357945068148.4521</v>
      </c>
    </row>
    <row r="10" spans="3:23">
      <c r="C10" s="706" t="s">
        <v>1007</v>
      </c>
      <c r="D10" s="699">
        <f>+D8-D9</f>
        <v>1810924700809.7307</v>
      </c>
      <c r="E10" s="699">
        <f>+E8-E9</f>
        <v>0</v>
      </c>
      <c r="F10" s="699">
        <f t="shared" ref="F10:W10" si="3">+F8-F9</f>
        <v>0</v>
      </c>
      <c r="G10" s="699">
        <f t="shared" si="3"/>
        <v>0</v>
      </c>
      <c r="H10" s="699">
        <f t="shared" si="3"/>
        <v>0</v>
      </c>
      <c r="I10" s="699">
        <f t="shared" si="3"/>
        <v>0</v>
      </c>
      <c r="J10" s="699">
        <f t="shared" si="3"/>
        <v>79333736477.055176</v>
      </c>
      <c r="K10" s="699">
        <f t="shared" si="3"/>
        <v>161444153730.80664</v>
      </c>
      <c r="L10" s="699">
        <f t="shared" si="3"/>
        <v>246428435588.43994</v>
      </c>
      <c r="M10" s="699">
        <f t="shared" si="3"/>
        <v>334387167311.09033</v>
      </c>
      <c r="N10" s="699">
        <f t="shared" si="3"/>
        <v>425424454644.03369</v>
      </c>
      <c r="O10" s="699">
        <f t="shared" si="3"/>
        <v>519648047033.62939</v>
      </c>
      <c r="P10" s="699">
        <f t="shared" si="3"/>
        <v>617169465156.86084</v>
      </c>
      <c r="Q10" s="699">
        <f t="shared" si="3"/>
        <v>718104132914.40625</v>
      </c>
      <c r="R10" s="699">
        <f t="shared" si="3"/>
        <v>822571514043.46533</v>
      </c>
      <c r="S10" s="699">
        <f t="shared" si="3"/>
        <v>930695253512.0415</v>
      </c>
      <c r="T10" s="699">
        <f t="shared" si="3"/>
        <v>1042603323862.0186</v>
      </c>
      <c r="U10" s="699">
        <f t="shared" si="3"/>
        <v>1158428176674.2446</v>
      </c>
      <c r="V10" s="699">
        <f t="shared" si="3"/>
        <v>1278306899334.8989</v>
      </c>
      <c r="W10" s="699">
        <f t="shared" si="3"/>
        <v>1402381377288.6758</v>
      </c>
    </row>
    <row r="12" spans="3:23">
      <c r="C12" s="706" t="s">
        <v>1009</v>
      </c>
      <c r="D12" s="700">
        <f>+IF(D10&gt;0,0,SUM(D3:D5)-D9)</f>
        <v>0</v>
      </c>
      <c r="E12" s="700">
        <f t="shared" ref="E12:W12" si="4">+IF(E10&gt;0,0,SUM(E3:E5)-E9)</f>
        <v>920089228839.81152</v>
      </c>
      <c r="F12" s="700">
        <f t="shared" si="4"/>
        <v>2826599417187.2759</v>
      </c>
      <c r="G12" s="700">
        <f t="shared" si="4"/>
        <v>2925530396788.8311</v>
      </c>
      <c r="H12" s="700">
        <f t="shared" si="4"/>
        <v>3027923960676.4375</v>
      </c>
      <c r="I12" s="700">
        <f t="shared" si="4"/>
        <v>3133754244732.4932</v>
      </c>
      <c r="J12" s="700">
        <f t="shared" si="4"/>
        <v>0</v>
      </c>
      <c r="K12" s="700">
        <f t="shared" si="4"/>
        <v>0</v>
      </c>
      <c r="L12" s="700">
        <f t="shared" si="4"/>
        <v>0</v>
      </c>
      <c r="M12" s="700">
        <f t="shared" si="4"/>
        <v>0</v>
      </c>
      <c r="N12" s="700">
        <f t="shared" si="4"/>
        <v>0</v>
      </c>
      <c r="O12" s="700">
        <f t="shared" si="4"/>
        <v>0</v>
      </c>
      <c r="P12" s="700">
        <f t="shared" si="4"/>
        <v>0</v>
      </c>
      <c r="Q12" s="700">
        <f t="shared" si="4"/>
        <v>0</v>
      </c>
      <c r="R12" s="700">
        <f t="shared" si="4"/>
        <v>0</v>
      </c>
      <c r="S12" s="700">
        <f t="shared" si="4"/>
        <v>0</v>
      </c>
      <c r="T12" s="700">
        <f t="shared" si="4"/>
        <v>0</v>
      </c>
      <c r="U12" s="700">
        <f t="shared" si="4"/>
        <v>0</v>
      </c>
      <c r="V12" s="700">
        <f t="shared" si="4"/>
        <v>0</v>
      </c>
      <c r="W12" s="700">
        <f t="shared" si="4"/>
        <v>0</v>
      </c>
    </row>
    <row r="13" spans="3:23">
      <c r="C13" s="712" t="s">
        <v>1010</v>
      </c>
      <c r="D13" s="701"/>
      <c r="E13" s="702">
        <f>+E12/E4</f>
        <v>0.21879833181944547</v>
      </c>
      <c r="F13" s="702">
        <f t="shared" ref="F13:W13" si="5">+F12/F4</f>
        <v>0.64943841668102043</v>
      </c>
      <c r="G13" s="702">
        <f t="shared" si="5"/>
        <v>0.64943841668102054</v>
      </c>
      <c r="H13" s="702">
        <f t="shared" si="5"/>
        <v>0.64943841668102031</v>
      </c>
      <c r="I13" s="702">
        <f t="shared" si="5"/>
        <v>0.6494079425606063</v>
      </c>
      <c r="J13" s="702">
        <f t="shared" si="5"/>
        <v>0</v>
      </c>
      <c r="K13" s="702">
        <f t="shared" si="5"/>
        <v>0</v>
      </c>
      <c r="L13" s="702">
        <f t="shared" si="5"/>
        <v>0</v>
      </c>
      <c r="M13" s="702">
        <f t="shared" si="5"/>
        <v>0</v>
      </c>
      <c r="N13" s="702">
        <f t="shared" si="5"/>
        <v>0</v>
      </c>
      <c r="O13" s="702">
        <f t="shared" si="5"/>
        <v>0</v>
      </c>
      <c r="P13" s="702">
        <f t="shared" si="5"/>
        <v>0</v>
      </c>
      <c r="Q13" s="702">
        <f t="shared" si="5"/>
        <v>0</v>
      </c>
      <c r="R13" s="702">
        <f t="shared" si="5"/>
        <v>0</v>
      </c>
      <c r="S13" s="702">
        <f t="shared" si="5"/>
        <v>0</v>
      </c>
      <c r="T13" s="702">
        <f t="shared" si="5"/>
        <v>0</v>
      </c>
      <c r="U13" s="702">
        <f t="shared" si="5"/>
        <v>0</v>
      </c>
      <c r="V13" s="702">
        <f t="shared" si="5"/>
        <v>0</v>
      </c>
      <c r="W13" s="702">
        <f t="shared" si="5"/>
        <v>0</v>
      </c>
    </row>
    <row r="15" spans="3:23">
      <c r="C15" s="706" t="s">
        <v>2127</v>
      </c>
    </row>
    <row r="16" spans="3:23">
      <c r="C16" s="711" t="s">
        <v>1011</v>
      </c>
      <c r="D16" s="703"/>
      <c r="E16" s="703">
        <v>197942883887.43579</v>
      </c>
      <c r="F16" s="703">
        <v>197942883887.43579</v>
      </c>
      <c r="G16" s="703">
        <v>197942883887.43579</v>
      </c>
      <c r="H16" s="703">
        <v>197942883887.43579</v>
      </c>
      <c r="I16" s="703">
        <v>197942883887.43579</v>
      </c>
      <c r="J16" s="703">
        <v>197942883887.43579</v>
      </c>
      <c r="K16" s="703">
        <v>197942883887.43579</v>
      </c>
      <c r="L16" s="703">
        <v>197942883887.43579</v>
      </c>
      <c r="M16" s="703">
        <v>197942883887.43579</v>
      </c>
      <c r="N16" s="703">
        <v>197942883887.43579</v>
      </c>
      <c r="O16" s="703">
        <v>197942883887.43579</v>
      </c>
      <c r="P16" s="703">
        <v>197942883887.43579</v>
      </c>
      <c r="Q16" s="703">
        <v>197942883887.43579</v>
      </c>
      <c r="R16" s="703">
        <v>197942883887.43579</v>
      </c>
      <c r="S16" s="703">
        <v>197942883887.43579</v>
      </c>
      <c r="T16" s="703">
        <v>197942883887.43579</v>
      </c>
      <c r="U16" s="703">
        <v>197942883887.43579</v>
      </c>
      <c r="V16" s="703">
        <v>197942883887.43579</v>
      </c>
      <c r="W16" s="703">
        <v>197942883887.43579</v>
      </c>
    </row>
    <row r="17" spans="3:23">
      <c r="C17" s="711" t="s">
        <v>1027</v>
      </c>
      <c r="D17" s="703">
        <v>19348166731.092365</v>
      </c>
      <c r="E17" s="703">
        <v>20025352566.680595</v>
      </c>
      <c r="F17" s="703">
        <v>20726239906.514416</v>
      </c>
      <c r="G17" s="703">
        <v>21451658303.24242</v>
      </c>
      <c r="H17" s="703">
        <v>22202466343.855904</v>
      </c>
      <c r="I17" s="703">
        <v>22979552665.890858</v>
      </c>
      <c r="J17" s="703">
        <v>23783837009.197037</v>
      </c>
      <c r="K17" s="703">
        <v>24616271304.518932</v>
      </c>
      <c r="L17" s="703">
        <v>25477840800.177094</v>
      </c>
      <c r="M17" s="703">
        <v>26369565228.183289</v>
      </c>
      <c r="N17" s="703">
        <v>27292500011.169701</v>
      </c>
      <c r="O17" s="703">
        <v>28247737511.560638</v>
      </c>
      <c r="P17" s="703">
        <v>29236408324.46526</v>
      </c>
      <c r="Q17" s="703">
        <v>30259682615.821541</v>
      </c>
      <c r="R17" s="703">
        <v>31318771507.375294</v>
      </c>
      <c r="S17" s="703">
        <v>32414928510.133427</v>
      </c>
      <c r="T17" s="703">
        <v>33549451007.988094</v>
      </c>
      <c r="U17" s="703">
        <v>34723681793.267677</v>
      </c>
      <c r="V17" s="703">
        <v>35939010656.032043</v>
      </c>
      <c r="W17" s="703">
        <v>37196876028.993164</v>
      </c>
    </row>
    <row r="18" spans="3:23">
      <c r="C18" s="711" t="s">
        <v>1012</v>
      </c>
      <c r="D18" s="703">
        <v>40490718407.099998</v>
      </c>
      <c r="E18" s="703">
        <v>41907893551.348495</v>
      </c>
      <c r="F18" s="703">
        <v>43374669825.645691</v>
      </c>
      <c r="G18" s="703">
        <v>44892783269.543289</v>
      </c>
      <c r="H18" s="703">
        <v>46464030683.977303</v>
      </c>
      <c r="I18" s="703">
        <v>48090271757.916504</v>
      </c>
      <c r="J18" s="703">
        <v>49773431269.443581</v>
      </c>
      <c r="K18" s="703">
        <v>51515501363.8741</v>
      </c>
      <c r="L18" s="703">
        <v>53318543911.609688</v>
      </c>
      <c r="M18" s="703">
        <v>55184692948.516022</v>
      </c>
      <c r="N18" s="703">
        <v>57116157201.714081</v>
      </c>
      <c r="O18" s="703">
        <v>59115222703.774071</v>
      </c>
      <c r="P18" s="703">
        <v>61184255498.406158</v>
      </c>
      <c r="Q18" s="703">
        <v>63325704440.850372</v>
      </c>
      <c r="R18" s="703">
        <v>65542104096.280128</v>
      </c>
      <c r="S18" s="703">
        <v>67836077739.649925</v>
      </c>
      <c r="T18" s="703">
        <v>70210340460.537674</v>
      </c>
      <c r="U18" s="703">
        <v>72667702376.656494</v>
      </c>
      <c r="V18" s="703">
        <v>75211071959.839462</v>
      </c>
      <c r="W18" s="703">
        <v>77843459478.433838</v>
      </c>
    </row>
    <row r="19" spans="3:23">
      <c r="C19" s="711" t="s">
        <v>1013</v>
      </c>
      <c r="D19" s="703"/>
      <c r="E19" s="703"/>
      <c r="F19" s="703"/>
      <c r="G19" s="703"/>
      <c r="H19" s="703"/>
      <c r="I19" s="703"/>
      <c r="J19" s="703"/>
      <c r="K19" s="703"/>
      <c r="L19" s="703"/>
      <c r="M19" s="703"/>
      <c r="N19" s="703"/>
      <c r="O19" s="703"/>
      <c r="P19" s="703"/>
      <c r="Q19" s="703"/>
      <c r="R19" s="703"/>
      <c r="S19" s="703"/>
      <c r="T19" s="703"/>
      <c r="U19" s="703"/>
      <c r="V19" s="703"/>
      <c r="W19" s="703"/>
    </row>
    <row r="20" spans="3:23">
      <c r="C20" s="711" t="s">
        <v>1014</v>
      </c>
      <c r="D20" s="703"/>
      <c r="E20" s="703">
        <v>50000000000</v>
      </c>
      <c r="F20" s="703"/>
      <c r="G20" s="703"/>
      <c r="H20" s="703">
        <v>55000000000.000008</v>
      </c>
      <c r="I20" s="703"/>
      <c r="J20" s="703"/>
      <c r="K20" s="703">
        <v>60500000000.000015</v>
      </c>
      <c r="L20" s="703"/>
      <c r="M20" s="703"/>
      <c r="N20" s="703">
        <v>66550000000.000023</v>
      </c>
      <c r="O20" s="703"/>
      <c r="P20" s="703"/>
      <c r="Q20" s="703">
        <v>73205000000.000031</v>
      </c>
      <c r="R20" s="703"/>
      <c r="S20" s="703"/>
      <c r="T20" s="703">
        <v>80525500000.000046</v>
      </c>
      <c r="U20" s="703"/>
      <c r="V20" s="703"/>
      <c r="W20" s="703">
        <v>88578050000.000061</v>
      </c>
    </row>
    <row r="21" spans="3:23">
      <c r="C21" s="711" t="s">
        <v>1015</v>
      </c>
      <c r="D21" s="703">
        <v>77625000</v>
      </c>
      <c r="E21" s="703">
        <v>80341875</v>
      </c>
      <c r="F21" s="703">
        <v>83153840.625</v>
      </c>
      <c r="G21" s="703">
        <v>86064225.046875</v>
      </c>
      <c r="H21" s="703">
        <v>89076472.923515618</v>
      </c>
      <c r="I21" s="703">
        <v>92194149.475838661</v>
      </c>
      <c r="J21" s="703">
        <v>95420944.707493007</v>
      </c>
      <c r="K21" s="703">
        <v>98760677.772255257</v>
      </c>
      <c r="L21" s="703">
        <v>102217301.49428418</v>
      </c>
      <c r="M21" s="703">
        <v>105794907.04658411</v>
      </c>
      <c r="N21" s="703">
        <v>109497728.79321454</v>
      </c>
      <c r="O21" s="703">
        <v>113330149.30097705</v>
      </c>
      <c r="P21" s="703">
        <v>117296704.52651124</v>
      </c>
      <c r="Q21" s="703">
        <v>121402089.18493912</v>
      </c>
      <c r="R21" s="703">
        <v>125651162.30641198</v>
      </c>
      <c r="S21" s="703">
        <v>130048952.98713639</v>
      </c>
      <c r="T21" s="703">
        <v>134600666.34168616</v>
      </c>
      <c r="U21" s="703">
        <v>139311689.66364518</v>
      </c>
      <c r="V21" s="703">
        <v>144187598.80187276</v>
      </c>
      <c r="W21" s="703">
        <v>149234164.7599383</v>
      </c>
    </row>
    <row r="22" spans="3:23">
      <c r="C22" s="704" t="s">
        <v>1019</v>
      </c>
      <c r="D22" s="707">
        <v>59916510138.192368</v>
      </c>
      <c r="E22" s="707">
        <v>309956471880.4649</v>
      </c>
      <c r="F22" s="707">
        <v>262126947460.22089</v>
      </c>
      <c r="G22" s="707">
        <v>264373389685.26837</v>
      </c>
      <c r="H22" s="707">
        <v>321698457388.1925</v>
      </c>
      <c r="I22" s="707">
        <v>269104902460.71899</v>
      </c>
      <c r="J22" s="707">
        <v>271595573110.78387</v>
      </c>
      <c r="K22" s="707">
        <v>334673417233.60107</v>
      </c>
      <c r="L22" s="707">
        <v>276841485900.71686</v>
      </c>
      <c r="M22" s="707">
        <v>279602936971.1817</v>
      </c>
      <c r="N22" s="707">
        <v>349011038829.11279</v>
      </c>
      <c r="O22" s="707">
        <v>285419174252.07147</v>
      </c>
      <c r="P22" s="707">
        <v>288480844414.83374</v>
      </c>
      <c r="Q22" s="707">
        <v>364854673033.2926</v>
      </c>
      <c r="R22" s="707">
        <v>294929410653.39764</v>
      </c>
      <c r="S22" s="707">
        <v>298323939090.20624</v>
      </c>
      <c r="T22" s="707">
        <v>382362776022.30328</v>
      </c>
      <c r="U22" s="707">
        <v>305473579747.02362</v>
      </c>
      <c r="V22" s="707">
        <v>309237154102.10919</v>
      </c>
      <c r="W22" s="707">
        <v>401710503559.6228</v>
      </c>
    </row>
    <row r="24" spans="3:23">
      <c r="C24" s="705" t="s">
        <v>1016</v>
      </c>
      <c r="D24" s="700">
        <f>+IF(D22&gt;D12,D12,D22)</f>
        <v>0</v>
      </c>
      <c r="E24" s="700">
        <f t="shared" ref="E24:W24" si="6">+IF(E22&gt;E12,E12,E22)</f>
        <v>309956471880.4649</v>
      </c>
      <c r="F24" s="700">
        <f t="shared" si="6"/>
        <v>262126947460.22089</v>
      </c>
      <c r="G24" s="700">
        <f t="shared" si="6"/>
        <v>264373389685.26837</v>
      </c>
      <c r="H24" s="700">
        <f t="shared" si="6"/>
        <v>321698457388.1925</v>
      </c>
      <c r="I24" s="700">
        <f t="shared" si="6"/>
        <v>269104902460.71899</v>
      </c>
      <c r="J24" s="700">
        <f t="shared" si="6"/>
        <v>0</v>
      </c>
      <c r="K24" s="700">
        <f t="shared" si="6"/>
        <v>0</v>
      </c>
      <c r="L24" s="700">
        <f t="shared" si="6"/>
        <v>0</v>
      </c>
      <c r="M24" s="700">
        <f t="shared" si="6"/>
        <v>0</v>
      </c>
      <c r="N24" s="700">
        <f t="shared" si="6"/>
        <v>0</v>
      </c>
      <c r="O24" s="700">
        <f t="shared" si="6"/>
        <v>0</v>
      </c>
      <c r="P24" s="700">
        <f t="shared" si="6"/>
        <v>0</v>
      </c>
      <c r="Q24" s="700">
        <f t="shared" si="6"/>
        <v>0</v>
      </c>
      <c r="R24" s="700">
        <f t="shared" si="6"/>
        <v>0</v>
      </c>
      <c r="S24" s="700">
        <f t="shared" si="6"/>
        <v>0</v>
      </c>
      <c r="T24" s="700">
        <f t="shared" si="6"/>
        <v>0</v>
      </c>
      <c r="U24" s="700">
        <f t="shared" si="6"/>
        <v>0</v>
      </c>
      <c r="V24" s="700">
        <f t="shared" si="6"/>
        <v>0</v>
      </c>
      <c r="W24" s="700">
        <f t="shared" si="6"/>
        <v>0</v>
      </c>
    </row>
    <row r="26" spans="3:23">
      <c r="C26" s="705" t="s">
        <v>1017</v>
      </c>
      <c r="D26" s="699">
        <f>+D12-D24</f>
        <v>0</v>
      </c>
      <c r="E26" s="699">
        <f t="shared" ref="E26:W26" si="7">+E12-E24</f>
        <v>610132756959.34668</v>
      </c>
      <c r="F26" s="699">
        <f t="shared" si="7"/>
        <v>2564472469727.0552</v>
      </c>
      <c r="G26" s="699">
        <f t="shared" si="7"/>
        <v>2661157007103.5625</v>
      </c>
      <c r="H26" s="699">
        <f t="shared" si="7"/>
        <v>2706225503288.2451</v>
      </c>
      <c r="I26" s="699">
        <f t="shared" si="7"/>
        <v>2864649342271.7744</v>
      </c>
      <c r="J26" s="699">
        <f t="shared" si="7"/>
        <v>0</v>
      </c>
      <c r="K26" s="699">
        <f t="shared" si="7"/>
        <v>0</v>
      </c>
      <c r="L26" s="699">
        <f t="shared" si="7"/>
        <v>0</v>
      </c>
      <c r="M26" s="699">
        <f t="shared" si="7"/>
        <v>0</v>
      </c>
      <c r="N26" s="699">
        <f t="shared" si="7"/>
        <v>0</v>
      </c>
      <c r="O26" s="699">
        <f t="shared" si="7"/>
        <v>0</v>
      </c>
      <c r="P26" s="699">
        <f t="shared" si="7"/>
        <v>0</v>
      </c>
      <c r="Q26" s="699">
        <f t="shared" si="7"/>
        <v>0</v>
      </c>
      <c r="R26" s="699">
        <f t="shared" si="7"/>
        <v>0</v>
      </c>
      <c r="S26" s="699">
        <f t="shared" si="7"/>
        <v>0</v>
      </c>
      <c r="T26" s="699">
        <f t="shared" si="7"/>
        <v>0</v>
      </c>
      <c r="U26" s="699">
        <f t="shared" si="7"/>
        <v>0</v>
      </c>
      <c r="V26" s="699">
        <f t="shared" si="7"/>
        <v>0</v>
      </c>
      <c r="W26" s="699">
        <f t="shared" si="7"/>
        <v>0</v>
      </c>
    </row>
    <row r="27" spans="3:23">
      <c r="C27" s="712" t="s">
        <v>1018</v>
      </c>
      <c r="E27" s="702">
        <f>+E26/E4</f>
        <v>0.14509030779486062</v>
      </c>
      <c r="F27" s="702">
        <f t="shared" ref="F27:W27" si="8">+F26/F4</f>
        <v>0.58921222803438356</v>
      </c>
      <c r="G27" s="702">
        <f t="shared" si="8"/>
        <v>0.59075017478196068</v>
      </c>
      <c r="H27" s="702">
        <f t="shared" si="8"/>
        <v>0.58043954500253836</v>
      </c>
      <c r="I27" s="702">
        <f t="shared" si="8"/>
        <v>0.59364132929355151</v>
      </c>
      <c r="J27" s="702">
        <f t="shared" si="8"/>
        <v>0</v>
      </c>
      <c r="K27" s="702">
        <f t="shared" si="8"/>
        <v>0</v>
      </c>
      <c r="L27" s="702">
        <f t="shared" si="8"/>
        <v>0</v>
      </c>
      <c r="M27" s="702">
        <f t="shared" si="8"/>
        <v>0</v>
      </c>
      <c r="N27" s="702">
        <f t="shared" si="8"/>
        <v>0</v>
      </c>
      <c r="O27" s="702">
        <f t="shared" si="8"/>
        <v>0</v>
      </c>
      <c r="P27" s="702">
        <f t="shared" si="8"/>
        <v>0</v>
      </c>
      <c r="Q27" s="702">
        <f t="shared" si="8"/>
        <v>0</v>
      </c>
      <c r="R27" s="702">
        <f t="shared" si="8"/>
        <v>0</v>
      </c>
      <c r="S27" s="702">
        <f t="shared" si="8"/>
        <v>0</v>
      </c>
      <c r="T27" s="702">
        <f t="shared" si="8"/>
        <v>0</v>
      </c>
      <c r="U27" s="702">
        <f t="shared" si="8"/>
        <v>0</v>
      </c>
      <c r="V27" s="702">
        <f t="shared" si="8"/>
        <v>0</v>
      </c>
      <c r="W27" s="702">
        <f t="shared" si="8"/>
        <v>0</v>
      </c>
    </row>
    <row r="29" spans="3:23">
      <c r="C29" s="705" t="s">
        <v>1020</v>
      </c>
      <c r="D29" s="698">
        <f t="shared" ref="D29:H29" si="9">+D10+D22-D24</f>
        <v>1870841210947.9231</v>
      </c>
      <c r="E29" s="698">
        <f t="shared" si="9"/>
        <v>0</v>
      </c>
      <c r="F29" s="698">
        <f t="shared" si="9"/>
        <v>0</v>
      </c>
      <c r="G29" s="698">
        <f t="shared" si="9"/>
        <v>0</v>
      </c>
      <c r="H29" s="698">
        <f t="shared" si="9"/>
        <v>0</v>
      </c>
      <c r="I29" s="698">
        <f>+I10+I22-I24</f>
        <v>0</v>
      </c>
      <c r="J29" s="698">
        <f t="shared" ref="J29:W29" si="10">+J10+J22-J24</f>
        <v>350929309587.83905</v>
      </c>
      <c r="K29" s="698">
        <f t="shared" si="10"/>
        <v>496117570964.40771</v>
      </c>
      <c r="L29" s="698">
        <f t="shared" si="10"/>
        <v>523269921489.1568</v>
      </c>
      <c r="M29" s="698">
        <f t="shared" si="10"/>
        <v>613990104282.27197</v>
      </c>
      <c r="N29" s="698">
        <f t="shared" si="10"/>
        <v>774435493473.14648</v>
      </c>
      <c r="O29" s="698">
        <f t="shared" si="10"/>
        <v>805067221285.70093</v>
      </c>
      <c r="P29" s="698">
        <f t="shared" si="10"/>
        <v>905650309571.69458</v>
      </c>
      <c r="Q29" s="698">
        <f t="shared" si="10"/>
        <v>1082958805947.6989</v>
      </c>
      <c r="R29" s="698">
        <f t="shared" si="10"/>
        <v>1117500924696.863</v>
      </c>
      <c r="S29" s="698">
        <f t="shared" si="10"/>
        <v>1229019192602.2478</v>
      </c>
      <c r="T29" s="698">
        <f t="shared" si="10"/>
        <v>1424966099884.3218</v>
      </c>
      <c r="U29" s="698">
        <f t="shared" si="10"/>
        <v>1463901756421.2683</v>
      </c>
      <c r="V29" s="698">
        <f t="shared" si="10"/>
        <v>1587544053437.0081</v>
      </c>
      <c r="W29" s="698">
        <f t="shared" si="10"/>
        <v>1804091880848.2986</v>
      </c>
    </row>
    <row r="31" spans="3:23">
      <c r="C31" s="705" t="s">
        <v>1021</v>
      </c>
      <c r="D31" s="699">
        <f>+SUM(D26:W26)*(1.05)^7</f>
        <v>16050283855439.818</v>
      </c>
    </row>
    <row r="32" spans="3:23">
      <c r="C32" s="705" t="s">
        <v>1025</v>
      </c>
      <c r="D32" s="699">
        <f>+SUM(D29:W29)</f>
        <v>16050283855439.848</v>
      </c>
    </row>
    <row r="33" spans="3:4">
      <c r="C33" s="713" t="s">
        <v>1024</v>
      </c>
      <c r="D33" s="709">
        <f>+D32-D31</f>
        <v>2.9296875E-2</v>
      </c>
    </row>
    <row r="34" spans="3:4">
      <c r="C34" s="705" t="s">
        <v>1022</v>
      </c>
      <c r="D34" s="710">
        <v>0.69343437603161229</v>
      </c>
    </row>
    <row r="35" spans="3:4">
      <c r="C35" s="992" t="s">
        <v>2128</v>
      </c>
    </row>
    <row r="36" spans="3:4">
      <c r="C36" s="992"/>
    </row>
    <row r="37" spans="3:4">
      <c r="C37" s="992"/>
    </row>
    <row r="38" spans="3:4">
      <c r="C38" s="992"/>
    </row>
  </sheetData>
  <mergeCells count="1">
    <mergeCell ref="C35:C38"/>
  </mergeCells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63"/>
  <sheetViews>
    <sheetView workbookViewId="0">
      <selection activeCell="F4" sqref="F4:F6"/>
    </sheetView>
  </sheetViews>
  <sheetFormatPr baseColWidth="10" defaultRowHeight="15"/>
  <cols>
    <col min="4" max="4" width="18" style="655" bestFit="1" customWidth="1"/>
    <col min="5" max="5" width="13.42578125" bestFit="1" customWidth="1"/>
    <col min="6" max="6" width="18" bestFit="1" customWidth="1"/>
  </cols>
  <sheetData>
    <row r="1" spans="3:6">
      <c r="D1" s="655" t="s">
        <v>98</v>
      </c>
    </row>
    <row r="4" spans="3:6">
      <c r="C4" t="s">
        <v>972</v>
      </c>
      <c r="D4" s="655">
        <v>12506346216314.338</v>
      </c>
      <c r="E4" t="s">
        <v>972</v>
      </c>
      <c r="F4" s="655">
        <f>+SUMIF($C$4:$C$63,E4,$D$4:$D$63)</f>
        <v>20119195475223.742</v>
      </c>
    </row>
    <row r="5" spans="3:6">
      <c r="C5" t="s">
        <v>972</v>
      </c>
      <c r="D5" s="655">
        <v>1664462262775.8003</v>
      </c>
      <c r="E5" t="s">
        <v>973</v>
      </c>
      <c r="F5" s="655">
        <f t="shared" ref="F5:F6" si="0">+SUMIF($C$4:$C$63,E5,$D$4:$D$63)</f>
        <v>3157894764740.8442</v>
      </c>
    </row>
    <row r="6" spans="3:6">
      <c r="C6" t="s">
        <v>973</v>
      </c>
      <c r="D6" s="655">
        <v>1355054586631.4846</v>
      </c>
      <c r="E6" t="s">
        <v>974</v>
      </c>
      <c r="F6" s="655">
        <f t="shared" si="0"/>
        <v>20355562527939.703</v>
      </c>
    </row>
    <row r="7" spans="3:6">
      <c r="C7" t="s">
        <v>973</v>
      </c>
      <c r="D7" s="655">
        <v>1802840178109.3596</v>
      </c>
    </row>
    <row r="8" spans="3:6">
      <c r="C8" t="s">
        <v>972</v>
      </c>
      <c r="D8" s="655">
        <v>1971904911731.9592</v>
      </c>
    </row>
    <row r="9" spans="3:6">
      <c r="C9" t="s">
        <v>972</v>
      </c>
    </row>
    <row r="10" spans="3:6">
      <c r="C10" t="s">
        <v>974</v>
      </c>
    </row>
    <row r="11" spans="3:6">
      <c r="C11" t="s">
        <v>974</v>
      </c>
      <c r="D11" s="655">
        <v>18193328379462.684</v>
      </c>
    </row>
    <row r="12" spans="3:6">
      <c r="C12" t="s">
        <v>974</v>
      </c>
    </row>
    <row r="13" spans="3:6">
      <c r="C13" t="s">
        <v>972</v>
      </c>
    </row>
    <row r="14" spans="3:6">
      <c r="C14" t="s">
        <v>972</v>
      </c>
      <c r="D14" s="655">
        <v>480119018070.99982</v>
      </c>
    </row>
    <row r="15" spans="3:6">
      <c r="C15" t="s">
        <v>972</v>
      </c>
      <c r="D15" s="655">
        <v>0</v>
      </c>
    </row>
    <row r="16" spans="3:6">
      <c r="C16" t="s">
        <v>972</v>
      </c>
      <c r="D16" s="655">
        <v>563432534413.08325</v>
      </c>
    </row>
    <row r="17" spans="3:4">
      <c r="C17" t="s">
        <v>972</v>
      </c>
      <c r="D17" s="655">
        <v>563432534413.08325</v>
      </c>
    </row>
    <row r="18" spans="3:4">
      <c r="C18" t="s">
        <v>972</v>
      </c>
      <c r="D18" s="655">
        <v>7200000000</v>
      </c>
    </row>
    <row r="19" spans="3:4">
      <c r="C19" t="s">
        <v>975</v>
      </c>
      <c r="D19" s="655">
        <v>563432534413.08325</v>
      </c>
    </row>
    <row r="20" spans="3:4">
      <c r="C20" t="s">
        <v>972</v>
      </c>
      <c r="D20" s="655">
        <v>7200000000</v>
      </c>
    </row>
    <row r="21" spans="3:4">
      <c r="C21" t="s">
        <v>972</v>
      </c>
      <c r="D21" s="655">
        <v>563432534413.08325</v>
      </c>
    </row>
    <row r="22" spans="3:4">
      <c r="C22" t="s">
        <v>972</v>
      </c>
      <c r="D22" s="655">
        <v>1005448110004.7241</v>
      </c>
    </row>
    <row r="23" spans="3:4">
      <c r="C23" t="s">
        <v>974</v>
      </c>
      <c r="D23" s="655">
        <v>7023389713.9099998</v>
      </c>
    </row>
    <row r="24" spans="3:4">
      <c r="C24" t="s">
        <v>972</v>
      </c>
      <c r="D24" s="655">
        <v>7200000000</v>
      </c>
    </row>
    <row r="25" spans="3:4">
      <c r="C25" t="s">
        <v>972</v>
      </c>
      <c r="D25" s="655">
        <v>8312591181.9088402</v>
      </c>
    </row>
    <row r="26" spans="3:4">
      <c r="C26" t="s">
        <v>972</v>
      </c>
      <c r="D26" s="655">
        <v>9523809523.8095264</v>
      </c>
    </row>
    <row r="27" spans="3:4">
      <c r="C27" t="s">
        <v>972</v>
      </c>
      <c r="D27" s="655">
        <v>2380952380.9523816</v>
      </c>
    </row>
    <row r="28" spans="3:4">
      <c r="C28" t="s">
        <v>974</v>
      </c>
      <c r="D28" s="655">
        <v>249999999999.99997</v>
      </c>
    </row>
    <row r="29" spans="3:4">
      <c r="C29" t="s">
        <v>972</v>
      </c>
      <c r="D29" s="655">
        <v>249999999999.99997</v>
      </c>
    </row>
    <row r="30" spans="3:4">
      <c r="C30" t="s">
        <v>974</v>
      </c>
      <c r="D30" s="655">
        <v>249999999999.99997</v>
      </c>
    </row>
    <row r="31" spans="3:4">
      <c r="C31" t="s">
        <v>976</v>
      </c>
      <c r="D31" s="655">
        <v>249999999999.99997</v>
      </c>
    </row>
    <row r="32" spans="3:4">
      <c r="C32" t="s">
        <v>974</v>
      </c>
      <c r="D32" s="655">
        <v>249999999999.99997</v>
      </c>
    </row>
    <row r="33" spans="3:4">
      <c r="C33" t="s">
        <v>974</v>
      </c>
      <c r="D33" s="655">
        <v>1405210758763.1079</v>
      </c>
    </row>
    <row r="34" spans="3:4">
      <c r="D34" s="655">
        <v>602233182327.04626</v>
      </c>
    </row>
    <row r="35" spans="3:4">
      <c r="C35" t="s">
        <v>972</v>
      </c>
      <c r="D35" s="655">
        <v>249999999999.99997</v>
      </c>
    </row>
    <row r="36" spans="3:4">
      <c r="C36" t="s">
        <v>972</v>
      </c>
      <c r="D36" s="655">
        <v>249999999999.99997</v>
      </c>
    </row>
    <row r="37" spans="3:4">
      <c r="C37" t="s">
        <v>976</v>
      </c>
      <c r="D37" s="655">
        <v>249999999999.99997</v>
      </c>
    </row>
    <row r="38" spans="3:4">
      <c r="D38" s="655">
        <v>0</v>
      </c>
    </row>
    <row r="39" spans="3:4">
      <c r="C39" t="s">
        <v>972</v>
      </c>
      <c r="D39" s="655">
        <v>600000000</v>
      </c>
    </row>
    <row r="40" spans="3:4">
      <c r="C40" t="s">
        <v>972</v>
      </c>
      <c r="D40" s="655">
        <v>0</v>
      </c>
    </row>
    <row r="41" spans="3:4">
      <c r="C41" t="s">
        <v>972</v>
      </c>
      <c r="D41" s="655">
        <v>0</v>
      </c>
    </row>
    <row r="42" spans="3:4">
      <c r="C42" t="s">
        <v>972</v>
      </c>
      <c r="D42" s="655">
        <v>600000000.00000012</v>
      </c>
    </row>
    <row r="43" spans="3:4">
      <c r="C43" t="s">
        <v>972</v>
      </c>
      <c r="D43" s="655">
        <v>600000000.00000012</v>
      </c>
    </row>
    <row r="44" spans="3:4">
      <c r="C44" t="s">
        <v>972</v>
      </c>
      <c r="D44" s="655">
        <v>320000000</v>
      </c>
    </row>
    <row r="45" spans="3:4">
      <c r="C45" t="s">
        <v>972</v>
      </c>
      <c r="D45" s="655">
        <v>0</v>
      </c>
    </row>
    <row r="46" spans="3:4">
      <c r="C46" t="s">
        <v>976</v>
      </c>
      <c r="D46" s="655">
        <v>0</v>
      </c>
    </row>
    <row r="47" spans="3:4">
      <c r="C47" t="s">
        <v>972</v>
      </c>
      <c r="D47" s="655">
        <v>319999999.99999982</v>
      </c>
    </row>
    <row r="48" spans="3:4">
      <c r="C48" t="s">
        <v>972</v>
      </c>
      <c r="D48" s="655">
        <v>160000000</v>
      </c>
    </row>
    <row r="49" spans="3:4">
      <c r="D49" s="655">
        <v>160000000</v>
      </c>
    </row>
    <row r="50" spans="3:4">
      <c r="D50" s="655">
        <v>500000000</v>
      </c>
    </row>
    <row r="51" spans="3:4">
      <c r="D51" s="655">
        <v>1000000000</v>
      </c>
    </row>
    <row r="52" spans="3:4">
      <c r="C52" t="s">
        <v>972</v>
      </c>
      <c r="D52" s="655">
        <v>200000000</v>
      </c>
    </row>
    <row r="53" spans="3:4">
      <c r="C53" t="s">
        <v>972</v>
      </c>
      <c r="D53" s="655">
        <v>0</v>
      </c>
    </row>
    <row r="54" spans="3:4">
      <c r="C54" t="s">
        <v>972</v>
      </c>
      <c r="D54" s="655">
        <v>1200000000.0000002</v>
      </c>
    </row>
    <row r="55" spans="3:4">
      <c r="C55" t="s">
        <v>972</v>
      </c>
      <c r="D55" s="655">
        <v>1500000000.0000005</v>
      </c>
    </row>
    <row r="56" spans="3:4">
      <c r="C56" t="s">
        <v>972</v>
      </c>
      <c r="D56" s="655">
        <v>1500000000.0000005</v>
      </c>
    </row>
    <row r="57" spans="3:4">
      <c r="C57" t="s">
        <v>972</v>
      </c>
      <c r="D57" s="655">
        <v>1500000000.0000005</v>
      </c>
    </row>
    <row r="58" spans="3:4">
      <c r="C58" t="s">
        <v>972</v>
      </c>
      <c r="D58" s="655">
        <v>0</v>
      </c>
    </row>
    <row r="59" spans="3:4">
      <c r="C59" t="s">
        <v>972</v>
      </c>
      <c r="D59" s="655">
        <v>150000000</v>
      </c>
    </row>
    <row r="60" spans="3:4">
      <c r="C60" t="s">
        <v>972</v>
      </c>
      <c r="D60" s="655">
        <v>150000000</v>
      </c>
    </row>
    <row r="61" spans="3:4">
      <c r="C61" t="s">
        <v>972</v>
      </c>
      <c r="D61" s="655">
        <v>0</v>
      </c>
    </row>
    <row r="62" spans="3:4">
      <c r="C62" t="s">
        <v>972</v>
      </c>
      <c r="D62" s="655">
        <v>0</v>
      </c>
    </row>
    <row r="63" spans="3:4">
      <c r="D63" s="655">
        <v>8999999999.9999981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72"/>
  <sheetViews>
    <sheetView workbookViewId="0">
      <selection activeCell="AE3" sqref="AE3:AE62"/>
    </sheetView>
  </sheetViews>
  <sheetFormatPr baseColWidth="10" defaultRowHeight="15"/>
  <cols>
    <col min="1" max="1" width="44.85546875" style="57" customWidth="1"/>
    <col min="2" max="2" width="36.42578125" style="58" customWidth="1"/>
    <col min="3" max="3" width="50.42578125" style="61" customWidth="1"/>
    <col min="4" max="4" width="20.28515625" style="63" customWidth="1"/>
    <col min="7" max="7" width="18" bestFit="1" customWidth="1"/>
    <col min="8" max="8" width="4.140625" bestFit="1" customWidth="1"/>
    <col min="9" max="9" width="18" bestFit="1" customWidth="1"/>
    <col min="10" max="10" width="25.42578125" bestFit="1" customWidth="1"/>
    <col min="11" max="11" width="18" bestFit="1" customWidth="1"/>
    <col min="12" max="15" width="17" bestFit="1" customWidth="1"/>
    <col min="16" max="16" width="18" bestFit="1" customWidth="1"/>
    <col min="17" max="23" width="17" bestFit="1" customWidth="1"/>
    <col min="24" max="24" width="18" bestFit="1" customWidth="1"/>
    <col min="25" max="30" width="17" bestFit="1" customWidth="1"/>
    <col min="31" max="31" width="18" bestFit="1" customWidth="1"/>
  </cols>
  <sheetData>
    <row r="1" spans="1:39">
      <c r="A1" s="632" t="s">
        <v>4</v>
      </c>
      <c r="B1" s="633"/>
      <c r="C1" s="633"/>
      <c r="D1" s="829" t="s">
        <v>98</v>
      </c>
      <c r="L1">
        <v>1</v>
      </c>
      <c r="M1">
        <f>+L1+1</f>
        <v>2</v>
      </c>
      <c r="N1">
        <f t="shared" ref="N1:AM1" si="0">+M1+1</f>
        <v>3</v>
      </c>
      <c r="O1">
        <f t="shared" si="0"/>
        <v>4</v>
      </c>
      <c r="P1">
        <f t="shared" si="0"/>
        <v>5</v>
      </c>
      <c r="Q1">
        <f t="shared" si="0"/>
        <v>6</v>
      </c>
      <c r="R1">
        <f t="shared" si="0"/>
        <v>7</v>
      </c>
      <c r="S1">
        <f t="shared" si="0"/>
        <v>8</v>
      </c>
      <c r="T1">
        <f t="shared" si="0"/>
        <v>9</v>
      </c>
      <c r="U1">
        <f t="shared" si="0"/>
        <v>10</v>
      </c>
      <c r="V1">
        <f t="shared" si="0"/>
        <v>11</v>
      </c>
      <c r="W1">
        <f t="shared" si="0"/>
        <v>12</v>
      </c>
      <c r="X1">
        <f t="shared" si="0"/>
        <v>13</v>
      </c>
      <c r="Y1">
        <f t="shared" si="0"/>
        <v>14</v>
      </c>
      <c r="Z1">
        <f t="shared" si="0"/>
        <v>15</v>
      </c>
      <c r="AA1">
        <f t="shared" si="0"/>
        <v>16</v>
      </c>
      <c r="AB1">
        <f t="shared" si="0"/>
        <v>17</v>
      </c>
      <c r="AC1">
        <f t="shared" si="0"/>
        <v>18</v>
      </c>
      <c r="AD1">
        <f t="shared" si="0"/>
        <v>19</v>
      </c>
      <c r="AE1">
        <f t="shared" si="0"/>
        <v>20</v>
      </c>
      <c r="AF1">
        <f t="shared" si="0"/>
        <v>21</v>
      </c>
      <c r="AG1">
        <f t="shared" si="0"/>
        <v>22</v>
      </c>
      <c r="AH1">
        <f t="shared" si="0"/>
        <v>23</v>
      </c>
      <c r="AI1">
        <f t="shared" si="0"/>
        <v>24</v>
      </c>
      <c r="AJ1">
        <f t="shared" si="0"/>
        <v>25</v>
      </c>
      <c r="AK1">
        <f t="shared" si="0"/>
        <v>26</v>
      </c>
      <c r="AL1">
        <f t="shared" si="0"/>
        <v>27</v>
      </c>
      <c r="AM1">
        <f t="shared" si="0"/>
        <v>28</v>
      </c>
    </row>
    <row r="2" spans="1:39">
      <c r="A2" s="944" t="s">
        <v>93</v>
      </c>
      <c r="B2" s="830" t="s">
        <v>127</v>
      </c>
      <c r="C2" s="831" t="s">
        <v>94</v>
      </c>
      <c r="D2" s="838"/>
      <c r="K2" s="993" t="s">
        <v>953</v>
      </c>
      <c r="L2" s="993"/>
      <c r="M2" s="993"/>
      <c r="N2" s="993"/>
      <c r="O2" s="993"/>
      <c r="P2" s="993" t="s">
        <v>954</v>
      </c>
      <c r="Q2" s="993"/>
      <c r="R2" s="993"/>
      <c r="S2" s="993"/>
      <c r="T2" s="993"/>
      <c r="U2" s="993"/>
      <c r="V2" s="993"/>
      <c r="W2" s="993"/>
      <c r="X2" s="993" t="s">
        <v>955</v>
      </c>
      <c r="Y2" s="993"/>
      <c r="Z2" s="993"/>
      <c r="AA2" s="993"/>
      <c r="AB2" s="993"/>
      <c r="AC2" s="993"/>
      <c r="AD2" s="993"/>
    </row>
    <row r="3" spans="1:39" ht="15.75" thickBot="1">
      <c r="A3" s="817"/>
      <c r="B3" s="977"/>
      <c r="C3" s="831"/>
      <c r="D3" s="980"/>
      <c r="I3" t="s">
        <v>952</v>
      </c>
      <c r="K3" s="647">
        <v>19</v>
      </c>
      <c r="L3" s="647">
        <v>20</v>
      </c>
      <c r="M3" s="647">
        <v>21</v>
      </c>
      <c r="N3" s="647">
        <v>22</v>
      </c>
      <c r="O3" s="647">
        <v>23</v>
      </c>
      <c r="P3" s="651">
        <v>24</v>
      </c>
      <c r="Q3" s="651">
        <f>+P3+1</f>
        <v>25</v>
      </c>
      <c r="R3" s="651">
        <f t="shared" ref="R3:AD3" si="1">+Q3+1</f>
        <v>26</v>
      </c>
      <c r="S3" s="651">
        <f t="shared" si="1"/>
        <v>27</v>
      </c>
      <c r="T3" s="651">
        <f t="shared" si="1"/>
        <v>28</v>
      </c>
      <c r="U3" s="651">
        <f t="shared" si="1"/>
        <v>29</v>
      </c>
      <c r="V3" s="651">
        <f t="shared" si="1"/>
        <v>30</v>
      </c>
      <c r="W3" s="651">
        <f t="shared" si="1"/>
        <v>31</v>
      </c>
      <c r="X3" s="649">
        <f t="shared" si="1"/>
        <v>32</v>
      </c>
      <c r="Y3" s="649">
        <f t="shared" si="1"/>
        <v>33</v>
      </c>
      <c r="Z3" s="649">
        <f t="shared" si="1"/>
        <v>34</v>
      </c>
      <c r="AA3" s="649">
        <f t="shared" si="1"/>
        <v>35</v>
      </c>
      <c r="AB3" s="649">
        <f t="shared" si="1"/>
        <v>36</v>
      </c>
      <c r="AC3" s="649">
        <f t="shared" si="1"/>
        <v>37</v>
      </c>
      <c r="AD3" s="649">
        <f t="shared" si="1"/>
        <v>38</v>
      </c>
    </row>
    <row r="4" spans="1:39" ht="42.75">
      <c r="A4" s="277" t="s">
        <v>909</v>
      </c>
      <c r="B4" s="268" t="s">
        <v>910</v>
      </c>
      <c r="C4" s="269" t="s">
        <v>243</v>
      </c>
      <c r="D4" s="614">
        <v>12506346216314.338</v>
      </c>
      <c r="G4" s="653">
        <f>+D4</f>
        <v>12506346216314.338</v>
      </c>
      <c r="H4" s="644">
        <v>5</v>
      </c>
      <c r="I4" s="645">
        <f>+G4/H4</f>
        <v>2501269243262.8677</v>
      </c>
      <c r="J4" s="646">
        <v>43831</v>
      </c>
      <c r="K4" s="647"/>
      <c r="L4" s="648">
        <f>+I4</f>
        <v>2501269243262.8677</v>
      </c>
      <c r="M4" s="648">
        <f>+L4</f>
        <v>2501269243262.8677</v>
      </c>
      <c r="N4" s="648">
        <f t="shared" ref="N4:P4" si="2">+M4</f>
        <v>2501269243262.8677</v>
      </c>
      <c r="O4" s="648">
        <f t="shared" si="2"/>
        <v>2501269243262.8677</v>
      </c>
      <c r="P4" s="652">
        <f t="shared" si="2"/>
        <v>2501269243262.8677</v>
      </c>
      <c r="Q4" s="651"/>
      <c r="R4" s="651"/>
      <c r="S4" s="651"/>
      <c r="T4" s="651"/>
      <c r="U4" s="651"/>
      <c r="V4" s="651"/>
      <c r="W4" s="651"/>
      <c r="X4" s="649"/>
      <c r="Y4" s="649"/>
      <c r="Z4" s="649"/>
      <c r="AA4" s="649"/>
      <c r="AB4" s="649"/>
      <c r="AC4" s="649"/>
      <c r="AD4" s="649"/>
    </row>
    <row r="5" spans="1:39" ht="57">
      <c r="A5" s="389" t="s">
        <v>792</v>
      </c>
      <c r="B5" s="245" t="s">
        <v>852</v>
      </c>
      <c r="C5" s="245" t="s">
        <v>862</v>
      </c>
      <c r="D5" s="432">
        <v>1664462262775.8003</v>
      </c>
      <c r="G5" s="653">
        <f t="shared" ref="G5:G8" si="3">+D5</f>
        <v>1664462262775.8003</v>
      </c>
      <c r="H5" s="644">
        <v>19</v>
      </c>
      <c r="I5" s="645">
        <f t="shared" ref="I5:I62" si="4">+D5/H5</f>
        <v>87603276988.200012</v>
      </c>
      <c r="J5" s="646">
        <v>43831</v>
      </c>
      <c r="K5" s="647"/>
      <c r="L5" s="648">
        <f>+I5</f>
        <v>87603276988.200012</v>
      </c>
      <c r="M5" s="648">
        <f>+L5</f>
        <v>87603276988.200012</v>
      </c>
      <c r="N5" s="648">
        <f t="shared" ref="N5:AD5" si="5">+M5</f>
        <v>87603276988.200012</v>
      </c>
      <c r="O5" s="648">
        <f t="shared" si="5"/>
        <v>87603276988.200012</v>
      </c>
      <c r="P5" s="652">
        <f t="shared" si="5"/>
        <v>87603276988.200012</v>
      </c>
      <c r="Q5" s="652">
        <f t="shared" si="5"/>
        <v>87603276988.200012</v>
      </c>
      <c r="R5" s="652">
        <f t="shared" si="5"/>
        <v>87603276988.200012</v>
      </c>
      <c r="S5" s="652">
        <f t="shared" si="5"/>
        <v>87603276988.200012</v>
      </c>
      <c r="T5" s="652">
        <f t="shared" si="5"/>
        <v>87603276988.200012</v>
      </c>
      <c r="U5" s="652">
        <f t="shared" si="5"/>
        <v>87603276988.200012</v>
      </c>
      <c r="V5" s="652">
        <f t="shared" si="5"/>
        <v>87603276988.200012</v>
      </c>
      <c r="W5" s="652">
        <f t="shared" si="5"/>
        <v>87603276988.200012</v>
      </c>
      <c r="X5" s="650">
        <f t="shared" si="5"/>
        <v>87603276988.200012</v>
      </c>
      <c r="Y5" s="650">
        <f t="shared" si="5"/>
        <v>87603276988.200012</v>
      </c>
      <c r="Z5" s="650">
        <f t="shared" si="5"/>
        <v>87603276988.200012</v>
      </c>
      <c r="AA5" s="650">
        <f t="shared" si="5"/>
        <v>87603276988.200012</v>
      </c>
      <c r="AB5" s="650">
        <f t="shared" si="5"/>
        <v>87603276988.200012</v>
      </c>
      <c r="AC5" s="650">
        <f t="shared" si="5"/>
        <v>87603276988.200012</v>
      </c>
      <c r="AD5" s="650">
        <f t="shared" si="5"/>
        <v>87603276988.200012</v>
      </c>
    </row>
    <row r="6" spans="1:39" ht="57">
      <c r="A6" s="390" t="s">
        <v>793</v>
      </c>
      <c r="B6" s="617" t="s">
        <v>853</v>
      </c>
      <c r="C6" s="617" t="s">
        <v>537</v>
      </c>
      <c r="D6" s="612">
        <v>1355054586631.4846</v>
      </c>
      <c r="G6" s="653">
        <f t="shared" si="3"/>
        <v>1355054586631.4846</v>
      </c>
      <c r="H6" s="644">
        <v>19</v>
      </c>
      <c r="I6" s="645">
        <f t="shared" si="4"/>
        <v>71318662454.288666</v>
      </c>
      <c r="J6" s="646">
        <v>43831</v>
      </c>
      <c r="K6" s="647"/>
      <c r="L6" s="648">
        <f>+I6</f>
        <v>71318662454.288666</v>
      </c>
      <c r="M6" s="648">
        <f t="shared" ref="M6:AD6" si="6">+L6</f>
        <v>71318662454.288666</v>
      </c>
      <c r="N6" s="648">
        <f t="shared" si="6"/>
        <v>71318662454.288666</v>
      </c>
      <c r="O6" s="648">
        <f t="shared" si="6"/>
        <v>71318662454.288666</v>
      </c>
      <c r="P6" s="652">
        <f t="shared" si="6"/>
        <v>71318662454.288666</v>
      </c>
      <c r="Q6" s="652">
        <f t="shared" si="6"/>
        <v>71318662454.288666</v>
      </c>
      <c r="R6" s="652">
        <f t="shared" si="6"/>
        <v>71318662454.288666</v>
      </c>
      <c r="S6" s="652">
        <f t="shared" si="6"/>
        <v>71318662454.288666</v>
      </c>
      <c r="T6" s="652">
        <f t="shared" si="6"/>
        <v>71318662454.288666</v>
      </c>
      <c r="U6" s="652">
        <f t="shared" si="6"/>
        <v>71318662454.288666</v>
      </c>
      <c r="V6" s="652">
        <f t="shared" si="6"/>
        <v>71318662454.288666</v>
      </c>
      <c r="W6" s="652">
        <f t="shared" si="6"/>
        <v>71318662454.288666</v>
      </c>
      <c r="X6" s="650">
        <f t="shared" si="6"/>
        <v>71318662454.288666</v>
      </c>
      <c r="Y6" s="650">
        <f t="shared" si="6"/>
        <v>71318662454.288666</v>
      </c>
      <c r="Z6" s="650">
        <f t="shared" si="6"/>
        <v>71318662454.288666</v>
      </c>
      <c r="AA6" s="650">
        <f t="shared" si="6"/>
        <v>71318662454.288666</v>
      </c>
      <c r="AB6" s="650">
        <f t="shared" si="6"/>
        <v>71318662454.288666</v>
      </c>
      <c r="AC6" s="650">
        <f t="shared" si="6"/>
        <v>71318662454.288666</v>
      </c>
      <c r="AD6" s="650">
        <f t="shared" si="6"/>
        <v>71318662454.288666</v>
      </c>
    </row>
    <row r="7" spans="1:39" ht="42.75">
      <c r="A7" s="389" t="s">
        <v>795</v>
      </c>
      <c r="B7" s="245" t="s">
        <v>854</v>
      </c>
      <c r="C7" s="245" t="s">
        <v>282</v>
      </c>
      <c r="D7" s="438">
        <v>1802840178109.3596</v>
      </c>
      <c r="G7" s="653">
        <f t="shared" si="3"/>
        <v>1802840178109.3596</v>
      </c>
      <c r="H7" s="644">
        <v>19</v>
      </c>
      <c r="I7" s="645">
        <f t="shared" si="4"/>
        <v>94886325163.650513</v>
      </c>
      <c r="J7" s="646">
        <v>43831</v>
      </c>
      <c r="K7" s="647"/>
      <c r="L7" s="648">
        <f t="shared" ref="L7:L62" si="7">+I7</f>
        <v>94886325163.650513</v>
      </c>
      <c r="M7" s="648">
        <f t="shared" ref="M7:AD7" si="8">+L7</f>
        <v>94886325163.650513</v>
      </c>
      <c r="N7" s="648">
        <f t="shared" si="8"/>
        <v>94886325163.650513</v>
      </c>
      <c r="O7" s="648">
        <f t="shared" si="8"/>
        <v>94886325163.650513</v>
      </c>
      <c r="P7" s="652">
        <f t="shared" si="8"/>
        <v>94886325163.650513</v>
      </c>
      <c r="Q7" s="652">
        <f t="shared" si="8"/>
        <v>94886325163.650513</v>
      </c>
      <c r="R7" s="652">
        <f t="shared" si="8"/>
        <v>94886325163.650513</v>
      </c>
      <c r="S7" s="652">
        <f t="shared" si="8"/>
        <v>94886325163.650513</v>
      </c>
      <c r="T7" s="652">
        <f t="shared" si="8"/>
        <v>94886325163.650513</v>
      </c>
      <c r="U7" s="652">
        <f t="shared" si="8"/>
        <v>94886325163.650513</v>
      </c>
      <c r="V7" s="652">
        <f t="shared" si="8"/>
        <v>94886325163.650513</v>
      </c>
      <c r="W7" s="652">
        <f t="shared" si="8"/>
        <v>94886325163.650513</v>
      </c>
      <c r="X7" s="650">
        <f t="shared" si="8"/>
        <v>94886325163.650513</v>
      </c>
      <c r="Y7" s="650">
        <f t="shared" si="8"/>
        <v>94886325163.650513</v>
      </c>
      <c r="Z7" s="650">
        <f t="shared" si="8"/>
        <v>94886325163.650513</v>
      </c>
      <c r="AA7" s="650">
        <f t="shared" si="8"/>
        <v>94886325163.650513</v>
      </c>
      <c r="AB7" s="650">
        <f t="shared" si="8"/>
        <v>94886325163.650513</v>
      </c>
      <c r="AC7" s="650">
        <f t="shared" si="8"/>
        <v>94886325163.650513</v>
      </c>
      <c r="AD7" s="650">
        <f t="shared" si="8"/>
        <v>94886325163.650513</v>
      </c>
    </row>
    <row r="8" spans="1:39" ht="28.5">
      <c r="A8" s="390" t="s">
        <v>794</v>
      </c>
      <c r="B8" s="617" t="s">
        <v>855</v>
      </c>
      <c r="C8" s="617" t="s">
        <v>287</v>
      </c>
      <c r="D8" s="635">
        <v>1971904911731.9592</v>
      </c>
      <c r="E8" t="s">
        <v>947</v>
      </c>
      <c r="G8" s="653">
        <f t="shared" si="3"/>
        <v>1971904911731.9592</v>
      </c>
      <c r="H8" s="644">
        <v>19</v>
      </c>
      <c r="I8" s="645">
        <f t="shared" si="4"/>
        <v>103784469038.52417</v>
      </c>
      <c r="J8" s="646">
        <v>43831</v>
      </c>
      <c r="K8" s="647"/>
      <c r="L8" s="648">
        <f t="shared" si="7"/>
        <v>103784469038.52417</v>
      </c>
      <c r="M8" s="648">
        <f t="shared" ref="M8:AD8" si="9">+L8</f>
        <v>103784469038.52417</v>
      </c>
      <c r="N8" s="648">
        <f t="shared" si="9"/>
        <v>103784469038.52417</v>
      </c>
      <c r="O8" s="648">
        <f t="shared" si="9"/>
        <v>103784469038.52417</v>
      </c>
      <c r="P8" s="652">
        <f t="shared" si="9"/>
        <v>103784469038.52417</v>
      </c>
      <c r="Q8" s="652">
        <f t="shared" si="9"/>
        <v>103784469038.52417</v>
      </c>
      <c r="R8" s="652">
        <f t="shared" si="9"/>
        <v>103784469038.52417</v>
      </c>
      <c r="S8" s="652">
        <f t="shared" si="9"/>
        <v>103784469038.52417</v>
      </c>
      <c r="T8" s="652">
        <f t="shared" si="9"/>
        <v>103784469038.52417</v>
      </c>
      <c r="U8" s="652">
        <f t="shared" si="9"/>
        <v>103784469038.52417</v>
      </c>
      <c r="V8" s="652">
        <f t="shared" si="9"/>
        <v>103784469038.52417</v>
      </c>
      <c r="W8" s="652">
        <f t="shared" si="9"/>
        <v>103784469038.52417</v>
      </c>
      <c r="X8" s="650">
        <f t="shared" si="9"/>
        <v>103784469038.52417</v>
      </c>
      <c r="Y8" s="650">
        <f t="shared" si="9"/>
        <v>103784469038.52417</v>
      </c>
      <c r="Z8" s="650">
        <f t="shared" si="9"/>
        <v>103784469038.52417</v>
      </c>
      <c r="AA8" s="650">
        <f t="shared" si="9"/>
        <v>103784469038.52417</v>
      </c>
      <c r="AB8" s="650">
        <f t="shared" si="9"/>
        <v>103784469038.52417</v>
      </c>
      <c r="AC8" s="650">
        <f t="shared" si="9"/>
        <v>103784469038.52417</v>
      </c>
      <c r="AD8" s="650">
        <f t="shared" si="9"/>
        <v>103784469038.52417</v>
      </c>
    </row>
    <row r="9" spans="1:39" ht="28.5">
      <c r="A9" s="637" t="s">
        <v>796</v>
      </c>
      <c r="B9" s="638" t="s">
        <v>856</v>
      </c>
      <c r="C9" s="638" t="s">
        <v>288</v>
      </c>
      <c r="D9" s="639"/>
      <c r="E9" t="s">
        <v>945</v>
      </c>
      <c r="H9" s="644">
        <v>19</v>
      </c>
      <c r="I9" s="645">
        <f t="shared" si="4"/>
        <v>0</v>
      </c>
      <c r="J9" s="646">
        <v>43831</v>
      </c>
      <c r="K9" s="647"/>
      <c r="L9" s="648">
        <f t="shared" si="7"/>
        <v>0</v>
      </c>
      <c r="M9" s="648">
        <f t="shared" ref="M9:AD9" si="10">+L9</f>
        <v>0</v>
      </c>
      <c r="N9" s="648">
        <f t="shared" si="10"/>
        <v>0</v>
      </c>
      <c r="O9" s="648">
        <f t="shared" si="10"/>
        <v>0</v>
      </c>
      <c r="P9" s="652">
        <f t="shared" si="10"/>
        <v>0</v>
      </c>
      <c r="Q9" s="652">
        <f t="shared" si="10"/>
        <v>0</v>
      </c>
      <c r="R9" s="652">
        <f t="shared" si="10"/>
        <v>0</v>
      </c>
      <c r="S9" s="652">
        <f t="shared" si="10"/>
        <v>0</v>
      </c>
      <c r="T9" s="652">
        <f t="shared" si="10"/>
        <v>0</v>
      </c>
      <c r="U9" s="652">
        <f t="shared" si="10"/>
        <v>0</v>
      </c>
      <c r="V9" s="652">
        <f t="shared" si="10"/>
        <v>0</v>
      </c>
      <c r="W9" s="652">
        <f t="shared" si="10"/>
        <v>0</v>
      </c>
      <c r="X9" s="650">
        <f t="shared" si="10"/>
        <v>0</v>
      </c>
      <c r="Y9" s="650">
        <f t="shared" si="10"/>
        <v>0</v>
      </c>
      <c r="Z9" s="650">
        <f t="shared" si="10"/>
        <v>0</v>
      </c>
      <c r="AA9" s="650">
        <f t="shared" si="10"/>
        <v>0</v>
      </c>
      <c r="AB9" s="650">
        <f t="shared" si="10"/>
        <v>0</v>
      </c>
      <c r="AC9" s="650">
        <f t="shared" si="10"/>
        <v>0</v>
      </c>
      <c r="AD9" s="650">
        <f t="shared" si="10"/>
        <v>0</v>
      </c>
    </row>
    <row r="10" spans="1:39" ht="42.75">
      <c r="A10" s="390" t="s">
        <v>797</v>
      </c>
      <c r="B10" s="617" t="s">
        <v>857</v>
      </c>
      <c r="C10" s="617" t="s">
        <v>289</v>
      </c>
      <c r="E10" t="s">
        <v>948</v>
      </c>
      <c r="H10" s="644">
        <v>19</v>
      </c>
      <c r="I10" s="645">
        <f t="shared" si="4"/>
        <v>0</v>
      </c>
      <c r="J10" s="646">
        <v>43831</v>
      </c>
      <c r="K10" s="647"/>
      <c r="L10" s="648">
        <f t="shared" si="7"/>
        <v>0</v>
      </c>
      <c r="M10" s="648">
        <f t="shared" ref="M10:AD10" si="11">+L10</f>
        <v>0</v>
      </c>
      <c r="N10" s="648">
        <f t="shared" si="11"/>
        <v>0</v>
      </c>
      <c r="O10" s="648">
        <f t="shared" si="11"/>
        <v>0</v>
      </c>
      <c r="P10" s="652">
        <f t="shared" si="11"/>
        <v>0</v>
      </c>
      <c r="Q10" s="652">
        <f t="shared" si="11"/>
        <v>0</v>
      </c>
      <c r="R10" s="652">
        <f t="shared" si="11"/>
        <v>0</v>
      </c>
      <c r="S10" s="652">
        <f t="shared" si="11"/>
        <v>0</v>
      </c>
      <c r="T10" s="652">
        <f t="shared" si="11"/>
        <v>0</v>
      </c>
      <c r="U10" s="652">
        <f t="shared" si="11"/>
        <v>0</v>
      </c>
      <c r="V10" s="652">
        <f t="shared" si="11"/>
        <v>0</v>
      </c>
      <c r="W10" s="652">
        <f t="shared" si="11"/>
        <v>0</v>
      </c>
      <c r="X10" s="650">
        <f t="shared" si="11"/>
        <v>0</v>
      </c>
      <c r="Y10" s="650">
        <f t="shared" si="11"/>
        <v>0</v>
      </c>
      <c r="Z10" s="650">
        <f t="shared" si="11"/>
        <v>0</v>
      </c>
      <c r="AA10" s="650">
        <f t="shared" si="11"/>
        <v>0</v>
      </c>
      <c r="AB10" s="650">
        <f t="shared" si="11"/>
        <v>0</v>
      </c>
      <c r="AC10" s="650">
        <f t="shared" si="11"/>
        <v>0</v>
      </c>
      <c r="AD10" s="650">
        <f t="shared" si="11"/>
        <v>0</v>
      </c>
    </row>
    <row r="11" spans="1:39" ht="42.75">
      <c r="A11" s="389" t="s">
        <v>798</v>
      </c>
      <c r="B11" s="245" t="s">
        <v>858</v>
      </c>
      <c r="C11" s="245" t="s">
        <v>292</v>
      </c>
      <c r="D11" s="635">
        <v>18193328379462.684</v>
      </c>
      <c r="E11" t="s">
        <v>947</v>
      </c>
      <c r="G11" s="653">
        <f>+D11</f>
        <v>18193328379462.684</v>
      </c>
      <c r="H11" s="644">
        <v>19</v>
      </c>
      <c r="I11" s="645">
        <f t="shared" si="4"/>
        <v>957543598919.08862</v>
      </c>
      <c r="J11" s="646">
        <v>43831</v>
      </c>
      <c r="K11" s="647"/>
      <c r="L11" s="648">
        <f t="shared" si="7"/>
        <v>957543598919.08862</v>
      </c>
      <c r="M11" s="648">
        <f t="shared" ref="M11:AD11" si="12">+L11</f>
        <v>957543598919.08862</v>
      </c>
      <c r="N11" s="648">
        <f t="shared" si="12"/>
        <v>957543598919.08862</v>
      </c>
      <c r="O11" s="648">
        <f t="shared" si="12"/>
        <v>957543598919.08862</v>
      </c>
      <c r="P11" s="652">
        <f t="shared" si="12"/>
        <v>957543598919.08862</v>
      </c>
      <c r="Q11" s="652">
        <f t="shared" si="12"/>
        <v>957543598919.08862</v>
      </c>
      <c r="R11" s="652">
        <f t="shared" si="12"/>
        <v>957543598919.08862</v>
      </c>
      <c r="S11" s="652">
        <f t="shared" si="12"/>
        <v>957543598919.08862</v>
      </c>
      <c r="T11" s="652">
        <f t="shared" si="12"/>
        <v>957543598919.08862</v>
      </c>
      <c r="U11" s="652">
        <f t="shared" si="12"/>
        <v>957543598919.08862</v>
      </c>
      <c r="V11" s="652">
        <f t="shared" si="12"/>
        <v>957543598919.08862</v>
      </c>
      <c r="W11" s="652">
        <f t="shared" si="12"/>
        <v>957543598919.08862</v>
      </c>
      <c r="X11" s="650">
        <f t="shared" si="12"/>
        <v>957543598919.08862</v>
      </c>
      <c r="Y11" s="650">
        <f t="shared" si="12"/>
        <v>957543598919.08862</v>
      </c>
      <c r="Z11" s="650">
        <f t="shared" si="12"/>
        <v>957543598919.08862</v>
      </c>
      <c r="AA11" s="650">
        <f t="shared" si="12"/>
        <v>957543598919.08862</v>
      </c>
      <c r="AB11" s="650">
        <f t="shared" si="12"/>
        <v>957543598919.08862</v>
      </c>
      <c r="AC11" s="650">
        <f t="shared" si="12"/>
        <v>957543598919.08862</v>
      </c>
      <c r="AD11" s="650">
        <f t="shared" si="12"/>
        <v>957543598919.08862</v>
      </c>
    </row>
    <row r="12" spans="1:39" ht="57">
      <c r="A12" s="390" t="s">
        <v>799</v>
      </c>
      <c r="B12" s="617" t="s">
        <v>859</v>
      </c>
      <c r="C12" s="615" t="s">
        <v>293</v>
      </c>
      <c r="D12" s="636"/>
      <c r="E12" t="s">
        <v>946</v>
      </c>
      <c r="H12" s="644">
        <v>19</v>
      </c>
      <c r="I12" s="645">
        <f t="shared" si="4"/>
        <v>0</v>
      </c>
      <c r="J12" s="646">
        <v>43831</v>
      </c>
      <c r="K12" s="647"/>
      <c r="L12" s="648">
        <f t="shared" si="7"/>
        <v>0</v>
      </c>
      <c r="M12" s="648">
        <f t="shared" ref="M12:AD12" si="13">+L12</f>
        <v>0</v>
      </c>
      <c r="N12" s="648">
        <f t="shared" si="13"/>
        <v>0</v>
      </c>
      <c r="O12" s="648">
        <f t="shared" si="13"/>
        <v>0</v>
      </c>
      <c r="P12" s="652">
        <f t="shared" si="13"/>
        <v>0</v>
      </c>
      <c r="Q12" s="652">
        <f t="shared" si="13"/>
        <v>0</v>
      </c>
      <c r="R12" s="652">
        <f t="shared" si="13"/>
        <v>0</v>
      </c>
      <c r="S12" s="652">
        <f t="shared" si="13"/>
        <v>0</v>
      </c>
      <c r="T12" s="652">
        <f t="shared" si="13"/>
        <v>0</v>
      </c>
      <c r="U12" s="652">
        <f t="shared" si="13"/>
        <v>0</v>
      </c>
      <c r="V12" s="652">
        <f t="shared" si="13"/>
        <v>0</v>
      </c>
      <c r="W12" s="652">
        <f t="shared" si="13"/>
        <v>0</v>
      </c>
      <c r="X12" s="650">
        <f t="shared" si="13"/>
        <v>0</v>
      </c>
      <c r="Y12" s="650">
        <f t="shared" si="13"/>
        <v>0</v>
      </c>
      <c r="Z12" s="650">
        <f t="shared" si="13"/>
        <v>0</v>
      </c>
      <c r="AA12" s="650">
        <f t="shared" si="13"/>
        <v>0</v>
      </c>
      <c r="AB12" s="650">
        <f t="shared" si="13"/>
        <v>0</v>
      </c>
      <c r="AC12" s="650">
        <f t="shared" si="13"/>
        <v>0</v>
      </c>
      <c r="AD12" s="650">
        <f t="shared" si="13"/>
        <v>0</v>
      </c>
    </row>
    <row r="13" spans="1:39" ht="42.75">
      <c r="A13" s="389" t="s">
        <v>800</v>
      </c>
      <c r="B13" s="245" t="s">
        <v>860</v>
      </c>
      <c r="C13" s="245" t="s">
        <v>177</v>
      </c>
      <c r="E13" t="s">
        <v>948</v>
      </c>
      <c r="H13" s="644">
        <v>19</v>
      </c>
      <c r="I13" s="645">
        <f t="shared" si="4"/>
        <v>0</v>
      </c>
      <c r="J13" s="646">
        <v>43831</v>
      </c>
      <c r="K13" s="647"/>
      <c r="L13" s="648">
        <f t="shared" si="7"/>
        <v>0</v>
      </c>
      <c r="M13" s="648">
        <f t="shared" ref="M13:AD13" si="14">+L13</f>
        <v>0</v>
      </c>
      <c r="N13" s="648">
        <f t="shared" si="14"/>
        <v>0</v>
      </c>
      <c r="O13" s="648">
        <f t="shared" si="14"/>
        <v>0</v>
      </c>
      <c r="P13" s="652">
        <f t="shared" si="14"/>
        <v>0</v>
      </c>
      <c r="Q13" s="652">
        <f t="shared" si="14"/>
        <v>0</v>
      </c>
      <c r="R13" s="652">
        <f t="shared" si="14"/>
        <v>0</v>
      </c>
      <c r="S13" s="652">
        <f t="shared" si="14"/>
        <v>0</v>
      </c>
      <c r="T13" s="652">
        <f t="shared" si="14"/>
        <v>0</v>
      </c>
      <c r="U13" s="652">
        <f t="shared" si="14"/>
        <v>0</v>
      </c>
      <c r="V13" s="652">
        <f t="shared" si="14"/>
        <v>0</v>
      </c>
      <c r="W13" s="652">
        <f t="shared" si="14"/>
        <v>0</v>
      </c>
      <c r="X13" s="650">
        <f t="shared" si="14"/>
        <v>0</v>
      </c>
      <c r="Y13" s="650">
        <f t="shared" si="14"/>
        <v>0</v>
      </c>
      <c r="Z13" s="650">
        <f t="shared" si="14"/>
        <v>0</v>
      </c>
      <c r="AA13" s="650">
        <f t="shared" si="14"/>
        <v>0</v>
      </c>
      <c r="AB13" s="650">
        <f t="shared" si="14"/>
        <v>0</v>
      </c>
      <c r="AC13" s="650">
        <f t="shared" si="14"/>
        <v>0</v>
      </c>
      <c r="AD13" s="650">
        <f t="shared" si="14"/>
        <v>0</v>
      </c>
    </row>
    <row r="14" spans="1:39" ht="43.5" thickBot="1">
      <c r="A14" s="391" t="s">
        <v>801</v>
      </c>
      <c r="B14" s="618" t="s">
        <v>861</v>
      </c>
      <c r="C14" s="618" t="s">
        <v>178</v>
      </c>
      <c r="D14" s="635">
        <v>480119018070.99982</v>
      </c>
      <c r="E14" t="s">
        <v>947</v>
      </c>
      <c r="G14" s="653">
        <f>+D14</f>
        <v>480119018070.99982</v>
      </c>
      <c r="H14" s="644">
        <v>19</v>
      </c>
      <c r="I14" s="645">
        <f t="shared" si="4"/>
        <v>25269422003.736832</v>
      </c>
      <c r="J14" s="646">
        <v>43831</v>
      </c>
      <c r="K14" s="647"/>
      <c r="L14" s="648">
        <f t="shared" si="7"/>
        <v>25269422003.736832</v>
      </c>
      <c r="M14" s="648">
        <f t="shared" ref="M14:AD14" si="15">+L14</f>
        <v>25269422003.736832</v>
      </c>
      <c r="N14" s="648">
        <f t="shared" si="15"/>
        <v>25269422003.736832</v>
      </c>
      <c r="O14" s="648">
        <f t="shared" si="15"/>
        <v>25269422003.736832</v>
      </c>
      <c r="P14" s="652">
        <f t="shared" si="15"/>
        <v>25269422003.736832</v>
      </c>
      <c r="Q14" s="652">
        <f t="shared" si="15"/>
        <v>25269422003.736832</v>
      </c>
      <c r="R14" s="652">
        <f t="shared" si="15"/>
        <v>25269422003.736832</v>
      </c>
      <c r="S14" s="652">
        <f t="shared" si="15"/>
        <v>25269422003.736832</v>
      </c>
      <c r="T14" s="652">
        <f t="shared" si="15"/>
        <v>25269422003.736832</v>
      </c>
      <c r="U14" s="652">
        <f t="shared" si="15"/>
        <v>25269422003.736832</v>
      </c>
      <c r="V14" s="652">
        <f t="shared" si="15"/>
        <v>25269422003.736832</v>
      </c>
      <c r="W14" s="652">
        <f t="shared" si="15"/>
        <v>25269422003.736832</v>
      </c>
      <c r="X14" s="650">
        <f t="shared" si="15"/>
        <v>25269422003.736832</v>
      </c>
      <c r="Y14" s="650">
        <f t="shared" si="15"/>
        <v>25269422003.736832</v>
      </c>
      <c r="Z14" s="650">
        <f t="shared" si="15"/>
        <v>25269422003.736832</v>
      </c>
      <c r="AA14" s="650">
        <f t="shared" si="15"/>
        <v>25269422003.736832</v>
      </c>
      <c r="AB14" s="650">
        <f t="shared" si="15"/>
        <v>25269422003.736832</v>
      </c>
      <c r="AC14" s="650">
        <f t="shared" si="15"/>
        <v>25269422003.736832</v>
      </c>
      <c r="AD14" s="650">
        <f t="shared" si="15"/>
        <v>25269422003.736832</v>
      </c>
      <c r="AE14" s="650">
        <f>+SUM(K4:AD14)</f>
        <v>37974055553096.57</v>
      </c>
    </row>
    <row r="15" spans="1:39" ht="42.75">
      <c r="A15" s="308" t="s">
        <v>705</v>
      </c>
      <c r="B15" s="310" t="s">
        <v>863</v>
      </c>
      <c r="C15" s="310" t="s">
        <v>788</v>
      </c>
      <c r="D15" s="331">
        <v>0</v>
      </c>
      <c r="G15" s="653"/>
      <c r="H15" s="644">
        <v>19</v>
      </c>
      <c r="I15" s="645">
        <f t="shared" si="4"/>
        <v>0</v>
      </c>
      <c r="J15" s="646">
        <v>43831</v>
      </c>
      <c r="K15" s="647"/>
      <c r="L15" s="648">
        <f t="shared" si="7"/>
        <v>0</v>
      </c>
      <c r="M15" s="648">
        <f t="shared" ref="M15:AD15" si="16">+L15</f>
        <v>0</v>
      </c>
      <c r="N15" s="648">
        <f t="shared" si="16"/>
        <v>0</v>
      </c>
      <c r="O15" s="648">
        <f t="shared" si="16"/>
        <v>0</v>
      </c>
      <c r="P15" s="652">
        <f t="shared" si="16"/>
        <v>0</v>
      </c>
      <c r="Q15" s="652">
        <f t="shared" si="16"/>
        <v>0</v>
      </c>
      <c r="R15" s="652">
        <f t="shared" si="16"/>
        <v>0</v>
      </c>
      <c r="S15" s="652">
        <f t="shared" si="16"/>
        <v>0</v>
      </c>
      <c r="T15" s="652">
        <f t="shared" si="16"/>
        <v>0</v>
      </c>
      <c r="U15" s="652">
        <f t="shared" si="16"/>
        <v>0</v>
      </c>
      <c r="V15" s="652">
        <f t="shared" si="16"/>
        <v>0</v>
      </c>
      <c r="W15" s="652">
        <f t="shared" si="16"/>
        <v>0</v>
      </c>
      <c r="X15" s="650">
        <f t="shared" si="16"/>
        <v>0</v>
      </c>
      <c r="Y15" s="650">
        <f t="shared" si="16"/>
        <v>0</v>
      </c>
      <c r="Z15" s="650">
        <f t="shared" si="16"/>
        <v>0</v>
      </c>
      <c r="AA15" s="650">
        <f t="shared" si="16"/>
        <v>0</v>
      </c>
      <c r="AB15" s="650">
        <f t="shared" si="16"/>
        <v>0</v>
      </c>
      <c r="AC15" s="650">
        <f t="shared" si="16"/>
        <v>0</v>
      </c>
      <c r="AD15" s="650">
        <f t="shared" si="16"/>
        <v>0</v>
      </c>
    </row>
    <row r="16" spans="1:39" ht="71.25">
      <c r="A16" s="336" t="s">
        <v>806</v>
      </c>
      <c r="B16" s="338" t="s">
        <v>864</v>
      </c>
      <c r="C16" s="338" t="s">
        <v>807</v>
      </c>
      <c r="D16" s="346">
        <v>563432534413.08325</v>
      </c>
      <c r="G16" s="653">
        <f>+D16</f>
        <v>563432534413.08325</v>
      </c>
      <c r="H16" s="644">
        <v>19</v>
      </c>
      <c r="I16" s="645">
        <f t="shared" si="4"/>
        <v>29654343916.478065</v>
      </c>
      <c r="J16" s="646">
        <v>43831</v>
      </c>
      <c r="K16" s="647"/>
      <c r="L16" s="648">
        <f t="shared" si="7"/>
        <v>29654343916.478065</v>
      </c>
      <c r="M16" s="648">
        <f t="shared" ref="M16:AD16" si="17">+L16</f>
        <v>29654343916.478065</v>
      </c>
      <c r="N16" s="648">
        <f t="shared" si="17"/>
        <v>29654343916.478065</v>
      </c>
      <c r="O16" s="648">
        <f t="shared" si="17"/>
        <v>29654343916.478065</v>
      </c>
      <c r="P16" s="652">
        <f t="shared" si="17"/>
        <v>29654343916.478065</v>
      </c>
      <c r="Q16" s="652">
        <f t="shared" si="17"/>
        <v>29654343916.478065</v>
      </c>
      <c r="R16" s="652">
        <f t="shared" si="17"/>
        <v>29654343916.478065</v>
      </c>
      <c r="S16" s="652">
        <f t="shared" si="17"/>
        <v>29654343916.478065</v>
      </c>
      <c r="T16" s="652">
        <f t="shared" si="17"/>
        <v>29654343916.478065</v>
      </c>
      <c r="U16" s="652">
        <f t="shared" si="17"/>
        <v>29654343916.478065</v>
      </c>
      <c r="V16" s="652">
        <f t="shared" si="17"/>
        <v>29654343916.478065</v>
      </c>
      <c r="W16" s="652">
        <f t="shared" si="17"/>
        <v>29654343916.478065</v>
      </c>
      <c r="X16" s="650">
        <f t="shared" si="17"/>
        <v>29654343916.478065</v>
      </c>
      <c r="Y16" s="650">
        <f t="shared" si="17"/>
        <v>29654343916.478065</v>
      </c>
      <c r="Z16" s="650">
        <f t="shared" si="17"/>
        <v>29654343916.478065</v>
      </c>
      <c r="AA16" s="650">
        <f t="shared" si="17"/>
        <v>29654343916.478065</v>
      </c>
      <c r="AB16" s="650">
        <f t="shared" si="17"/>
        <v>29654343916.478065</v>
      </c>
      <c r="AC16" s="650">
        <f t="shared" si="17"/>
        <v>29654343916.478065</v>
      </c>
      <c r="AD16" s="650">
        <f t="shared" si="17"/>
        <v>29654343916.478065</v>
      </c>
    </row>
    <row r="17" spans="1:30" ht="42.75">
      <c r="A17" s="351" t="s">
        <v>808</v>
      </c>
      <c r="B17" s="353" t="s">
        <v>865</v>
      </c>
      <c r="C17" s="354" t="s">
        <v>809</v>
      </c>
      <c r="D17" s="362">
        <v>563432534413.08325</v>
      </c>
      <c r="G17" s="653">
        <f>+D17</f>
        <v>563432534413.08325</v>
      </c>
      <c r="H17" s="644">
        <v>19</v>
      </c>
      <c r="I17" s="645">
        <f t="shared" si="4"/>
        <v>29654343916.478065</v>
      </c>
      <c r="J17" s="646">
        <v>43831</v>
      </c>
      <c r="K17" s="647"/>
      <c r="L17" s="648">
        <f t="shared" si="7"/>
        <v>29654343916.478065</v>
      </c>
      <c r="M17" s="648">
        <f t="shared" ref="M17:AD17" si="18">+L17</f>
        <v>29654343916.478065</v>
      </c>
      <c r="N17" s="648">
        <f t="shared" si="18"/>
        <v>29654343916.478065</v>
      </c>
      <c r="O17" s="648">
        <f t="shared" si="18"/>
        <v>29654343916.478065</v>
      </c>
      <c r="P17" s="652">
        <f t="shared" si="18"/>
        <v>29654343916.478065</v>
      </c>
      <c r="Q17" s="652">
        <f t="shared" si="18"/>
        <v>29654343916.478065</v>
      </c>
      <c r="R17" s="652">
        <f t="shared" si="18"/>
        <v>29654343916.478065</v>
      </c>
      <c r="S17" s="652">
        <f t="shared" si="18"/>
        <v>29654343916.478065</v>
      </c>
      <c r="T17" s="652">
        <f t="shared" si="18"/>
        <v>29654343916.478065</v>
      </c>
      <c r="U17" s="652">
        <f t="shared" si="18"/>
        <v>29654343916.478065</v>
      </c>
      <c r="V17" s="652">
        <f t="shared" si="18"/>
        <v>29654343916.478065</v>
      </c>
      <c r="W17" s="652">
        <f t="shared" si="18"/>
        <v>29654343916.478065</v>
      </c>
      <c r="X17" s="650">
        <f t="shared" si="18"/>
        <v>29654343916.478065</v>
      </c>
      <c r="Y17" s="650">
        <f t="shared" si="18"/>
        <v>29654343916.478065</v>
      </c>
      <c r="Z17" s="650">
        <f t="shared" si="18"/>
        <v>29654343916.478065</v>
      </c>
      <c r="AA17" s="650">
        <f t="shared" si="18"/>
        <v>29654343916.478065</v>
      </c>
      <c r="AB17" s="650">
        <f t="shared" si="18"/>
        <v>29654343916.478065</v>
      </c>
      <c r="AC17" s="650">
        <f t="shared" si="18"/>
        <v>29654343916.478065</v>
      </c>
      <c r="AD17" s="650">
        <f t="shared" si="18"/>
        <v>29654343916.478065</v>
      </c>
    </row>
    <row r="18" spans="1:30" ht="57">
      <c r="A18" s="610" t="s">
        <v>813</v>
      </c>
      <c r="B18" s="617" t="s">
        <v>866</v>
      </c>
      <c r="C18" s="617" t="s">
        <v>812</v>
      </c>
      <c r="D18" s="641">
        <f>12*600000000</f>
        <v>7200000000</v>
      </c>
      <c r="E18" s="642" t="s">
        <v>949</v>
      </c>
      <c r="F18" s="642" t="s">
        <v>950</v>
      </c>
      <c r="G18" s="653">
        <f t="shared" ref="G18:G48" si="19">+D18</f>
        <v>7200000000</v>
      </c>
      <c r="H18" s="644">
        <v>19</v>
      </c>
      <c r="I18" s="645">
        <f t="shared" si="4"/>
        <v>378947368.42105263</v>
      </c>
      <c r="J18" s="646">
        <v>43831</v>
      </c>
      <c r="K18" s="647"/>
      <c r="L18" s="648">
        <f t="shared" si="7"/>
        <v>378947368.42105263</v>
      </c>
      <c r="M18" s="648">
        <f t="shared" ref="M18:AD18" si="20">+L18</f>
        <v>378947368.42105263</v>
      </c>
      <c r="N18" s="648">
        <f t="shared" si="20"/>
        <v>378947368.42105263</v>
      </c>
      <c r="O18" s="648">
        <f t="shared" si="20"/>
        <v>378947368.42105263</v>
      </c>
      <c r="P18" s="652">
        <f t="shared" si="20"/>
        <v>378947368.42105263</v>
      </c>
      <c r="Q18" s="652">
        <f t="shared" si="20"/>
        <v>378947368.42105263</v>
      </c>
      <c r="R18" s="652">
        <f t="shared" si="20"/>
        <v>378947368.42105263</v>
      </c>
      <c r="S18" s="652">
        <f t="shared" si="20"/>
        <v>378947368.42105263</v>
      </c>
      <c r="T18" s="652">
        <f t="shared" si="20"/>
        <v>378947368.42105263</v>
      </c>
      <c r="U18" s="652">
        <f t="shared" si="20"/>
        <v>378947368.42105263</v>
      </c>
      <c r="V18" s="652">
        <f t="shared" si="20"/>
        <v>378947368.42105263</v>
      </c>
      <c r="W18" s="652">
        <f t="shared" si="20"/>
        <v>378947368.42105263</v>
      </c>
      <c r="X18" s="650">
        <f t="shared" si="20"/>
        <v>378947368.42105263</v>
      </c>
      <c r="Y18" s="650">
        <f t="shared" si="20"/>
        <v>378947368.42105263</v>
      </c>
      <c r="Z18" s="650">
        <f t="shared" si="20"/>
        <v>378947368.42105263</v>
      </c>
      <c r="AA18" s="650">
        <f t="shared" si="20"/>
        <v>378947368.42105263</v>
      </c>
      <c r="AB18" s="650">
        <f t="shared" si="20"/>
        <v>378947368.42105263</v>
      </c>
      <c r="AC18" s="650">
        <f t="shared" si="20"/>
        <v>378947368.42105263</v>
      </c>
      <c r="AD18" s="650">
        <f t="shared" si="20"/>
        <v>378947368.42105263</v>
      </c>
    </row>
    <row r="19" spans="1:30" ht="42.75">
      <c r="A19" s="351" t="s">
        <v>814</v>
      </c>
      <c r="B19" s="354" t="s">
        <v>867</v>
      </c>
      <c r="C19" s="354" t="s">
        <v>188</v>
      </c>
      <c r="D19" s="640">
        <v>563432534413.08325</v>
      </c>
      <c r="G19" s="653">
        <f t="shared" si="19"/>
        <v>563432534413.08325</v>
      </c>
      <c r="H19" s="644">
        <v>19</v>
      </c>
      <c r="I19" s="645">
        <f t="shared" si="4"/>
        <v>29654343916.478065</v>
      </c>
      <c r="J19" s="646">
        <v>43831</v>
      </c>
      <c r="K19" s="647"/>
      <c r="L19" s="648">
        <f t="shared" si="7"/>
        <v>29654343916.478065</v>
      </c>
      <c r="M19" s="648">
        <f t="shared" ref="M19:AD19" si="21">+L19</f>
        <v>29654343916.478065</v>
      </c>
      <c r="N19" s="648">
        <f t="shared" si="21"/>
        <v>29654343916.478065</v>
      </c>
      <c r="O19" s="648">
        <f t="shared" si="21"/>
        <v>29654343916.478065</v>
      </c>
      <c r="P19" s="652">
        <f t="shared" si="21"/>
        <v>29654343916.478065</v>
      </c>
      <c r="Q19" s="652">
        <f t="shared" si="21"/>
        <v>29654343916.478065</v>
      </c>
      <c r="R19" s="652">
        <f t="shared" si="21"/>
        <v>29654343916.478065</v>
      </c>
      <c r="S19" s="652">
        <f t="shared" si="21"/>
        <v>29654343916.478065</v>
      </c>
      <c r="T19" s="652">
        <f t="shared" si="21"/>
        <v>29654343916.478065</v>
      </c>
      <c r="U19" s="652">
        <f t="shared" si="21"/>
        <v>29654343916.478065</v>
      </c>
      <c r="V19" s="652">
        <f t="shared" si="21"/>
        <v>29654343916.478065</v>
      </c>
      <c r="W19" s="652">
        <f t="shared" si="21"/>
        <v>29654343916.478065</v>
      </c>
      <c r="X19" s="650">
        <f t="shared" si="21"/>
        <v>29654343916.478065</v>
      </c>
      <c r="Y19" s="650">
        <f t="shared" si="21"/>
        <v>29654343916.478065</v>
      </c>
      <c r="Z19" s="650">
        <f t="shared" si="21"/>
        <v>29654343916.478065</v>
      </c>
      <c r="AA19" s="650">
        <f t="shared" si="21"/>
        <v>29654343916.478065</v>
      </c>
      <c r="AB19" s="650">
        <f t="shared" si="21"/>
        <v>29654343916.478065</v>
      </c>
      <c r="AC19" s="650">
        <f t="shared" si="21"/>
        <v>29654343916.478065</v>
      </c>
      <c r="AD19" s="650">
        <f t="shared" si="21"/>
        <v>29654343916.478065</v>
      </c>
    </row>
    <row r="20" spans="1:30" ht="71.25">
      <c r="A20" s="610" t="s">
        <v>826</v>
      </c>
      <c r="B20" s="617" t="s">
        <v>868</v>
      </c>
      <c r="C20" s="617" t="s">
        <v>247</v>
      </c>
      <c r="D20" s="641">
        <f>18*400000000</f>
        <v>7200000000</v>
      </c>
      <c r="E20" s="642" t="s">
        <v>949</v>
      </c>
      <c r="F20" s="642" t="s">
        <v>950</v>
      </c>
      <c r="G20" s="653">
        <f t="shared" si="19"/>
        <v>7200000000</v>
      </c>
      <c r="H20" s="644">
        <v>19</v>
      </c>
      <c r="I20" s="645">
        <f t="shared" si="4"/>
        <v>378947368.42105263</v>
      </c>
      <c r="J20" s="646">
        <v>43831</v>
      </c>
      <c r="K20" s="647"/>
      <c r="L20" s="648">
        <f t="shared" si="7"/>
        <v>378947368.42105263</v>
      </c>
      <c r="M20" s="648">
        <f t="shared" ref="M20:AD20" si="22">+L20</f>
        <v>378947368.42105263</v>
      </c>
      <c r="N20" s="648">
        <f t="shared" si="22"/>
        <v>378947368.42105263</v>
      </c>
      <c r="O20" s="648">
        <f t="shared" si="22"/>
        <v>378947368.42105263</v>
      </c>
      <c r="P20" s="652">
        <f t="shared" si="22"/>
        <v>378947368.42105263</v>
      </c>
      <c r="Q20" s="652">
        <f t="shared" si="22"/>
        <v>378947368.42105263</v>
      </c>
      <c r="R20" s="652">
        <f t="shared" si="22"/>
        <v>378947368.42105263</v>
      </c>
      <c r="S20" s="652">
        <f t="shared" si="22"/>
        <v>378947368.42105263</v>
      </c>
      <c r="T20" s="652">
        <f t="shared" si="22"/>
        <v>378947368.42105263</v>
      </c>
      <c r="U20" s="652">
        <f t="shared" si="22"/>
        <v>378947368.42105263</v>
      </c>
      <c r="V20" s="652">
        <f t="shared" si="22"/>
        <v>378947368.42105263</v>
      </c>
      <c r="W20" s="652">
        <f t="shared" si="22"/>
        <v>378947368.42105263</v>
      </c>
      <c r="X20" s="650">
        <f t="shared" si="22"/>
        <v>378947368.42105263</v>
      </c>
      <c r="Y20" s="650">
        <f t="shared" si="22"/>
        <v>378947368.42105263</v>
      </c>
      <c r="Z20" s="650">
        <f t="shared" si="22"/>
        <v>378947368.42105263</v>
      </c>
      <c r="AA20" s="650">
        <f t="shared" si="22"/>
        <v>378947368.42105263</v>
      </c>
      <c r="AB20" s="650">
        <f t="shared" si="22"/>
        <v>378947368.42105263</v>
      </c>
      <c r="AC20" s="650">
        <f t="shared" si="22"/>
        <v>378947368.42105263</v>
      </c>
      <c r="AD20" s="650">
        <f t="shared" si="22"/>
        <v>378947368.42105263</v>
      </c>
    </row>
    <row r="21" spans="1:30" ht="71.25">
      <c r="A21" s="351" t="s">
        <v>827</v>
      </c>
      <c r="B21" s="354" t="s">
        <v>869</v>
      </c>
      <c r="C21" s="354" t="s">
        <v>249</v>
      </c>
      <c r="D21" s="640">
        <v>563432534413.08325</v>
      </c>
      <c r="G21" s="653">
        <f t="shared" si="19"/>
        <v>563432534413.08325</v>
      </c>
      <c r="H21" s="644">
        <v>19</v>
      </c>
      <c r="I21" s="645">
        <f t="shared" si="4"/>
        <v>29654343916.478065</v>
      </c>
      <c r="J21" s="646">
        <v>43831</v>
      </c>
      <c r="K21" s="647"/>
      <c r="L21" s="648">
        <f t="shared" si="7"/>
        <v>29654343916.478065</v>
      </c>
      <c r="M21" s="648">
        <f t="shared" ref="M21:AD21" si="23">+L21</f>
        <v>29654343916.478065</v>
      </c>
      <c r="N21" s="648">
        <f t="shared" si="23"/>
        <v>29654343916.478065</v>
      </c>
      <c r="O21" s="648">
        <f t="shared" si="23"/>
        <v>29654343916.478065</v>
      </c>
      <c r="P21" s="652">
        <f t="shared" si="23"/>
        <v>29654343916.478065</v>
      </c>
      <c r="Q21" s="652">
        <f t="shared" si="23"/>
        <v>29654343916.478065</v>
      </c>
      <c r="R21" s="652">
        <f t="shared" si="23"/>
        <v>29654343916.478065</v>
      </c>
      <c r="S21" s="652">
        <f t="shared" si="23"/>
        <v>29654343916.478065</v>
      </c>
      <c r="T21" s="652">
        <f t="shared" si="23"/>
        <v>29654343916.478065</v>
      </c>
      <c r="U21" s="652">
        <f t="shared" si="23"/>
        <v>29654343916.478065</v>
      </c>
      <c r="V21" s="652">
        <f t="shared" si="23"/>
        <v>29654343916.478065</v>
      </c>
      <c r="W21" s="652">
        <f t="shared" si="23"/>
        <v>29654343916.478065</v>
      </c>
      <c r="X21" s="650">
        <f t="shared" si="23"/>
        <v>29654343916.478065</v>
      </c>
      <c r="Y21" s="650">
        <f t="shared" si="23"/>
        <v>29654343916.478065</v>
      </c>
      <c r="Z21" s="650">
        <f t="shared" si="23"/>
        <v>29654343916.478065</v>
      </c>
      <c r="AA21" s="650">
        <f t="shared" si="23"/>
        <v>29654343916.478065</v>
      </c>
      <c r="AB21" s="650">
        <f t="shared" si="23"/>
        <v>29654343916.478065</v>
      </c>
      <c r="AC21" s="650">
        <f t="shared" si="23"/>
        <v>29654343916.478065</v>
      </c>
      <c r="AD21" s="650">
        <f t="shared" si="23"/>
        <v>29654343916.478065</v>
      </c>
    </row>
    <row r="22" spans="1:30" ht="57">
      <c r="A22" s="610" t="s">
        <v>829</v>
      </c>
      <c r="B22" s="617" t="s">
        <v>870</v>
      </c>
      <c r="C22" s="617" t="s">
        <v>184</v>
      </c>
      <c r="D22" s="612">
        <v>1005448110004.7241</v>
      </c>
      <c r="G22" s="653">
        <f t="shared" si="19"/>
        <v>1005448110004.7241</v>
      </c>
      <c r="H22" s="644">
        <v>19</v>
      </c>
      <c r="I22" s="645">
        <f t="shared" si="4"/>
        <v>52918321579.196007</v>
      </c>
      <c r="J22" s="646">
        <v>43831</v>
      </c>
      <c r="K22" s="647"/>
      <c r="L22" s="648">
        <f t="shared" si="7"/>
        <v>52918321579.196007</v>
      </c>
      <c r="M22" s="648">
        <f t="shared" ref="M22:AD22" si="24">+L22</f>
        <v>52918321579.196007</v>
      </c>
      <c r="N22" s="648">
        <f t="shared" si="24"/>
        <v>52918321579.196007</v>
      </c>
      <c r="O22" s="648">
        <f t="shared" si="24"/>
        <v>52918321579.196007</v>
      </c>
      <c r="P22" s="652">
        <f t="shared" si="24"/>
        <v>52918321579.196007</v>
      </c>
      <c r="Q22" s="652">
        <f t="shared" si="24"/>
        <v>52918321579.196007</v>
      </c>
      <c r="R22" s="652">
        <f t="shared" si="24"/>
        <v>52918321579.196007</v>
      </c>
      <c r="S22" s="652">
        <f t="shared" si="24"/>
        <v>52918321579.196007</v>
      </c>
      <c r="T22" s="652">
        <f t="shared" si="24"/>
        <v>52918321579.196007</v>
      </c>
      <c r="U22" s="652">
        <f t="shared" si="24"/>
        <v>52918321579.196007</v>
      </c>
      <c r="V22" s="652">
        <f t="shared" si="24"/>
        <v>52918321579.196007</v>
      </c>
      <c r="W22" s="652">
        <f t="shared" si="24"/>
        <v>52918321579.196007</v>
      </c>
      <c r="X22" s="650">
        <f t="shared" si="24"/>
        <v>52918321579.196007</v>
      </c>
      <c r="Y22" s="650">
        <f t="shared" si="24"/>
        <v>52918321579.196007</v>
      </c>
      <c r="Z22" s="650">
        <f t="shared" si="24"/>
        <v>52918321579.196007</v>
      </c>
      <c r="AA22" s="650">
        <f t="shared" si="24"/>
        <v>52918321579.196007</v>
      </c>
      <c r="AB22" s="650">
        <f t="shared" si="24"/>
        <v>52918321579.196007</v>
      </c>
      <c r="AC22" s="650">
        <f t="shared" si="24"/>
        <v>52918321579.196007</v>
      </c>
      <c r="AD22" s="650">
        <f t="shared" si="24"/>
        <v>52918321579.196007</v>
      </c>
    </row>
    <row r="23" spans="1:30" ht="57">
      <c r="A23" s="351" t="s">
        <v>830</v>
      </c>
      <c r="B23" s="354" t="s">
        <v>871</v>
      </c>
      <c r="C23" s="354" t="s">
        <v>551</v>
      </c>
      <c r="D23" s="640">
        <v>7023389713.9099998</v>
      </c>
      <c r="G23" s="653">
        <f t="shared" si="19"/>
        <v>7023389713.9099998</v>
      </c>
      <c r="H23" s="644">
        <v>19</v>
      </c>
      <c r="I23" s="645">
        <f t="shared" si="4"/>
        <v>369652090.20578945</v>
      </c>
      <c r="J23" s="646">
        <v>43831</v>
      </c>
      <c r="K23" s="647"/>
      <c r="L23" s="648">
        <f t="shared" si="7"/>
        <v>369652090.20578945</v>
      </c>
      <c r="M23" s="648">
        <f t="shared" ref="M23:AD23" si="25">+L23</f>
        <v>369652090.20578945</v>
      </c>
      <c r="N23" s="648">
        <f t="shared" si="25"/>
        <v>369652090.20578945</v>
      </c>
      <c r="O23" s="648">
        <f t="shared" si="25"/>
        <v>369652090.20578945</v>
      </c>
      <c r="P23" s="652">
        <f t="shared" si="25"/>
        <v>369652090.20578945</v>
      </c>
      <c r="Q23" s="652">
        <f t="shared" si="25"/>
        <v>369652090.20578945</v>
      </c>
      <c r="R23" s="652">
        <f t="shared" si="25"/>
        <v>369652090.20578945</v>
      </c>
      <c r="S23" s="652">
        <f t="shared" si="25"/>
        <v>369652090.20578945</v>
      </c>
      <c r="T23" s="652">
        <f t="shared" si="25"/>
        <v>369652090.20578945</v>
      </c>
      <c r="U23" s="652">
        <f t="shared" si="25"/>
        <v>369652090.20578945</v>
      </c>
      <c r="V23" s="652">
        <f t="shared" si="25"/>
        <v>369652090.20578945</v>
      </c>
      <c r="W23" s="652">
        <f t="shared" si="25"/>
        <v>369652090.20578945</v>
      </c>
      <c r="X23" s="650">
        <f t="shared" si="25"/>
        <v>369652090.20578945</v>
      </c>
      <c r="Y23" s="650">
        <f t="shared" si="25"/>
        <v>369652090.20578945</v>
      </c>
      <c r="Z23" s="650">
        <f t="shared" si="25"/>
        <v>369652090.20578945</v>
      </c>
      <c r="AA23" s="650">
        <f t="shared" si="25"/>
        <v>369652090.20578945</v>
      </c>
      <c r="AB23" s="650">
        <f t="shared" si="25"/>
        <v>369652090.20578945</v>
      </c>
      <c r="AC23" s="650">
        <f t="shared" si="25"/>
        <v>369652090.20578945</v>
      </c>
      <c r="AD23" s="650">
        <f t="shared" si="25"/>
        <v>369652090.20578945</v>
      </c>
    </row>
    <row r="24" spans="1:30" ht="71.25">
      <c r="A24" s="610" t="s">
        <v>831</v>
      </c>
      <c r="B24" s="617" t="s">
        <v>872</v>
      </c>
      <c r="C24" s="617" t="s">
        <v>186</v>
      </c>
      <c r="D24" s="641">
        <f>18*400000000</f>
        <v>7200000000</v>
      </c>
      <c r="E24" s="642" t="s">
        <v>949</v>
      </c>
      <c r="F24" s="642" t="s">
        <v>950</v>
      </c>
      <c r="G24" s="653">
        <f t="shared" si="19"/>
        <v>7200000000</v>
      </c>
      <c r="H24" s="644">
        <v>19</v>
      </c>
      <c r="I24" s="645">
        <f t="shared" si="4"/>
        <v>378947368.42105263</v>
      </c>
      <c r="J24" s="646">
        <v>43831</v>
      </c>
      <c r="K24" s="647"/>
      <c r="L24" s="648">
        <f t="shared" si="7"/>
        <v>378947368.42105263</v>
      </c>
      <c r="M24" s="648">
        <f t="shared" ref="M24:AD24" si="26">+L24</f>
        <v>378947368.42105263</v>
      </c>
      <c r="N24" s="648">
        <f t="shared" si="26"/>
        <v>378947368.42105263</v>
      </c>
      <c r="O24" s="648">
        <f t="shared" si="26"/>
        <v>378947368.42105263</v>
      </c>
      <c r="P24" s="652">
        <f t="shared" si="26"/>
        <v>378947368.42105263</v>
      </c>
      <c r="Q24" s="652">
        <f t="shared" si="26"/>
        <v>378947368.42105263</v>
      </c>
      <c r="R24" s="652">
        <f t="shared" si="26"/>
        <v>378947368.42105263</v>
      </c>
      <c r="S24" s="652">
        <f t="shared" si="26"/>
        <v>378947368.42105263</v>
      </c>
      <c r="T24" s="652">
        <f t="shared" si="26"/>
        <v>378947368.42105263</v>
      </c>
      <c r="U24" s="652">
        <f t="shared" si="26"/>
        <v>378947368.42105263</v>
      </c>
      <c r="V24" s="652">
        <f t="shared" si="26"/>
        <v>378947368.42105263</v>
      </c>
      <c r="W24" s="652">
        <f t="shared" si="26"/>
        <v>378947368.42105263</v>
      </c>
      <c r="X24" s="650">
        <f t="shared" si="26"/>
        <v>378947368.42105263</v>
      </c>
      <c r="Y24" s="650">
        <f t="shared" si="26"/>
        <v>378947368.42105263</v>
      </c>
      <c r="Z24" s="650">
        <f t="shared" si="26"/>
        <v>378947368.42105263</v>
      </c>
      <c r="AA24" s="650">
        <f t="shared" si="26"/>
        <v>378947368.42105263</v>
      </c>
      <c r="AB24" s="650">
        <f t="shared" si="26"/>
        <v>378947368.42105263</v>
      </c>
      <c r="AC24" s="650">
        <f t="shared" si="26"/>
        <v>378947368.42105263</v>
      </c>
      <c r="AD24" s="650">
        <f t="shared" si="26"/>
        <v>378947368.42105263</v>
      </c>
    </row>
    <row r="25" spans="1:30" ht="71.25">
      <c r="A25" s="351" t="s">
        <v>873</v>
      </c>
      <c r="B25" s="354" t="s">
        <v>874</v>
      </c>
      <c r="C25" s="354" t="s">
        <v>252</v>
      </c>
      <c r="D25" s="379">
        <v>8312591181.9088402</v>
      </c>
      <c r="G25" s="653">
        <f t="shared" si="19"/>
        <v>8312591181.9088402</v>
      </c>
      <c r="H25" s="644">
        <v>19</v>
      </c>
      <c r="I25" s="645">
        <f t="shared" si="4"/>
        <v>437504799.04783368</v>
      </c>
      <c r="J25" s="646">
        <v>43831</v>
      </c>
      <c r="K25" s="647"/>
      <c r="L25" s="648">
        <f t="shared" si="7"/>
        <v>437504799.04783368</v>
      </c>
      <c r="M25" s="648">
        <f t="shared" ref="M25:AD25" si="27">+L25</f>
        <v>437504799.04783368</v>
      </c>
      <c r="N25" s="648">
        <f t="shared" si="27"/>
        <v>437504799.04783368</v>
      </c>
      <c r="O25" s="648">
        <f t="shared" si="27"/>
        <v>437504799.04783368</v>
      </c>
      <c r="P25" s="652">
        <f t="shared" si="27"/>
        <v>437504799.04783368</v>
      </c>
      <c r="Q25" s="652">
        <f t="shared" si="27"/>
        <v>437504799.04783368</v>
      </c>
      <c r="R25" s="652">
        <f t="shared" si="27"/>
        <v>437504799.04783368</v>
      </c>
      <c r="S25" s="652">
        <f t="shared" si="27"/>
        <v>437504799.04783368</v>
      </c>
      <c r="T25" s="652">
        <f t="shared" si="27"/>
        <v>437504799.04783368</v>
      </c>
      <c r="U25" s="652">
        <f t="shared" si="27"/>
        <v>437504799.04783368</v>
      </c>
      <c r="V25" s="652">
        <f t="shared" si="27"/>
        <v>437504799.04783368</v>
      </c>
      <c r="W25" s="652">
        <f t="shared" si="27"/>
        <v>437504799.04783368</v>
      </c>
      <c r="X25" s="650">
        <f t="shared" si="27"/>
        <v>437504799.04783368</v>
      </c>
      <c r="Y25" s="650">
        <f t="shared" si="27"/>
        <v>437504799.04783368</v>
      </c>
      <c r="Z25" s="650">
        <f t="shared" si="27"/>
        <v>437504799.04783368</v>
      </c>
      <c r="AA25" s="650">
        <f t="shared" si="27"/>
        <v>437504799.04783368</v>
      </c>
      <c r="AB25" s="650">
        <f t="shared" si="27"/>
        <v>437504799.04783368</v>
      </c>
      <c r="AC25" s="650">
        <f t="shared" si="27"/>
        <v>437504799.04783368</v>
      </c>
      <c r="AD25" s="650">
        <f t="shared" si="27"/>
        <v>437504799.04783368</v>
      </c>
    </row>
    <row r="26" spans="1:30" ht="57">
      <c r="A26" s="610" t="s">
        <v>833</v>
      </c>
      <c r="B26" s="617" t="s">
        <v>875</v>
      </c>
      <c r="C26" s="617" t="s">
        <v>264</v>
      </c>
      <c r="D26" s="612">
        <v>9523809523.8095264</v>
      </c>
      <c r="G26" s="653">
        <f t="shared" si="19"/>
        <v>9523809523.8095264</v>
      </c>
      <c r="H26" s="644">
        <v>19</v>
      </c>
      <c r="I26" s="645">
        <f t="shared" si="4"/>
        <v>501253132.83208036</v>
      </c>
      <c r="J26" s="646">
        <v>43831</v>
      </c>
      <c r="K26" s="647"/>
      <c r="L26" s="648">
        <f t="shared" si="7"/>
        <v>501253132.83208036</v>
      </c>
      <c r="M26" s="648">
        <f t="shared" ref="M26:AD26" si="28">+L26</f>
        <v>501253132.83208036</v>
      </c>
      <c r="N26" s="648">
        <f t="shared" si="28"/>
        <v>501253132.83208036</v>
      </c>
      <c r="O26" s="648">
        <f t="shared" si="28"/>
        <v>501253132.83208036</v>
      </c>
      <c r="P26" s="652">
        <f t="shared" si="28"/>
        <v>501253132.83208036</v>
      </c>
      <c r="Q26" s="652">
        <f t="shared" si="28"/>
        <v>501253132.83208036</v>
      </c>
      <c r="R26" s="652">
        <f t="shared" si="28"/>
        <v>501253132.83208036</v>
      </c>
      <c r="S26" s="652">
        <f t="shared" si="28"/>
        <v>501253132.83208036</v>
      </c>
      <c r="T26" s="652">
        <f t="shared" si="28"/>
        <v>501253132.83208036</v>
      </c>
      <c r="U26" s="652">
        <f t="shared" si="28"/>
        <v>501253132.83208036</v>
      </c>
      <c r="V26" s="652">
        <f t="shared" si="28"/>
        <v>501253132.83208036</v>
      </c>
      <c r="W26" s="652">
        <f t="shared" si="28"/>
        <v>501253132.83208036</v>
      </c>
      <c r="X26" s="650">
        <f t="shared" si="28"/>
        <v>501253132.83208036</v>
      </c>
      <c r="Y26" s="650">
        <f t="shared" si="28"/>
        <v>501253132.83208036</v>
      </c>
      <c r="Z26" s="650">
        <f t="shared" si="28"/>
        <v>501253132.83208036</v>
      </c>
      <c r="AA26" s="650">
        <f t="shared" si="28"/>
        <v>501253132.83208036</v>
      </c>
      <c r="AB26" s="650">
        <f t="shared" si="28"/>
        <v>501253132.83208036</v>
      </c>
      <c r="AC26" s="650">
        <f t="shared" si="28"/>
        <v>501253132.83208036</v>
      </c>
      <c r="AD26" s="650">
        <f t="shared" si="28"/>
        <v>501253132.83208036</v>
      </c>
    </row>
    <row r="27" spans="1:30" ht="42.75">
      <c r="A27" s="351" t="s">
        <v>834</v>
      </c>
      <c r="B27" s="354" t="s">
        <v>876</v>
      </c>
      <c r="C27" s="354" t="s">
        <v>194</v>
      </c>
      <c r="D27" s="362">
        <v>2380952380.9523816</v>
      </c>
      <c r="G27" s="653">
        <f t="shared" si="19"/>
        <v>2380952380.9523816</v>
      </c>
      <c r="H27" s="644">
        <v>19</v>
      </c>
      <c r="I27" s="645">
        <f t="shared" si="4"/>
        <v>125313283.20802009</v>
      </c>
      <c r="J27" s="646">
        <v>43831</v>
      </c>
      <c r="K27" s="647"/>
      <c r="L27" s="648">
        <f t="shared" si="7"/>
        <v>125313283.20802009</v>
      </c>
      <c r="M27" s="648">
        <f t="shared" ref="M27:AD27" si="29">+L27</f>
        <v>125313283.20802009</v>
      </c>
      <c r="N27" s="648">
        <f t="shared" si="29"/>
        <v>125313283.20802009</v>
      </c>
      <c r="O27" s="648">
        <f t="shared" si="29"/>
        <v>125313283.20802009</v>
      </c>
      <c r="P27" s="652">
        <f t="shared" si="29"/>
        <v>125313283.20802009</v>
      </c>
      <c r="Q27" s="652">
        <f t="shared" si="29"/>
        <v>125313283.20802009</v>
      </c>
      <c r="R27" s="652">
        <f t="shared" si="29"/>
        <v>125313283.20802009</v>
      </c>
      <c r="S27" s="652">
        <f t="shared" si="29"/>
        <v>125313283.20802009</v>
      </c>
      <c r="T27" s="652">
        <f t="shared" si="29"/>
        <v>125313283.20802009</v>
      </c>
      <c r="U27" s="652">
        <f t="shared" si="29"/>
        <v>125313283.20802009</v>
      </c>
      <c r="V27" s="652">
        <f t="shared" si="29"/>
        <v>125313283.20802009</v>
      </c>
      <c r="W27" s="652">
        <f t="shared" si="29"/>
        <v>125313283.20802009</v>
      </c>
      <c r="X27" s="650">
        <f t="shared" si="29"/>
        <v>125313283.20802009</v>
      </c>
      <c r="Y27" s="650">
        <f t="shared" si="29"/>
        <v>125313283.20802009</v>
      </c>
      <c r="Z27" s="650">
        <f t="shared" si="29"/>
        <v>125313283.20802009</v>
      </c>
      <c r="AA27" s="650">
        <f t="shared" si="29"/>
        <v>125313283.20802009</v>
      </c>
      <c r="AB27" s="650">
        <f t="shared" si="29"/>
        <v>125313283.20802009</v>
      </c>
      <c r="AC27" s="650">
        <f t="shared" si="29"/>
        <v>125313283.20802009</v>
      </c>
      <c r="AD27" s="650">
        <f t="shared" si="29"/>
        <v>125313283.20802009</v>
      </c>
    </row>
    <row r="28" spans="1:30" ht="57">
      <c r="A28" s="401" t="s">
        <v>711</v>
      </c>
      <c r="B28" s="354" t="s">
        <v>883</v>
      </c>
      <c r="C28" s="354" t="s">
        <v>253</v>
      </c>
      <c r="D28" s="362">
        <v>249999999999.99997</v>
      </c>
      <c r="G28" s="653">
        <f t="shared" si="19"/>
        <v>249999999999.99997</v>
      </c>
      <c r="H28" s="644">
        <v>19</v>
      </c>
      <c r="I28" s="645">
        <f t="shared" si="4"/>
        <v>13157894736.842104</v>
      </c>
      <c r="J28" s="646">
        <v>43831</v>
      </c>
      <c r="K28" s="647"/>
      <c r="L28" s="648">
        <f t="shared" si="7"/>
        <v>13157894736.842104</v>
      </c>
      <c r="M28" s="648">
        <f t="shared" ref="M28:AD28" si="30">+L28</f>
        <v>13157894736.842104</v>
      </c>
      <c r="N28" s="648">
        <f t="shared" si="30"/>
        <v>13157894736.842104</v>
      </c>
      <c r="O28" s="648">
        <f t="shared" si="30"/>
        <v>13157894736.842104</v>
      </c>
      <c r="P28" s="652">
        <f t="shared" si="30"/>
        <v>13157894736.842104</v>
      </c>
      <c r="Q28" s="652">
        <f t="shared" si="30"/>
        <v>13157894736.842104</v>
      </c>
      <c r="R28" s="652">
        <f t="shared" si="30"/>
        <v>13157894736.842104</v>
      </c>
      <c r="S28" s="652">
        <f t="shared" si="30"/>
        <v>13157894736.842104</v>
      </c>
      <c r="T28" s="652">
        <f t="shared" si="30"/>
        <v>13157894736.842104</v>
      </c>
      <c r="U28" s="652">
        <f t="shared" si="30"/>
        <v>13157894736.842104</v>
      </c>
      <c r="V28" s="652">
        <f t="shared" si="30"/>
        <v>13157894736.842104</v>
      </c>
      <c r="W28" s="652">
        <f t="shared" si="30"/>
        <v>13157894736.842104</v>
      </c>
      <c r="X28" s="650">
        <f t="shared" si="30"/>
        <v>13157894736.842104</v>
      </c>
      <c r="Y28" s="650">
        <f t="shared" si="30"/>
        <v>13157894736.842104</v>
      </c>
      <c r="Z28" s="650">
        <f t="shared" si="30"/>
        <v>13157894736.842104</v>
      </c>
      <c r="AA28" s="650">
        <f t="shared" si="30"/>
        <v>13157894736.842104</v>
      </c>
      <c r="AB28" s="650">
        <f t="shared" si="30"/>
        <v>13157894736.842104</v>
      </c>
      <c r="AC28" s="650">
        <f t="shared" si="30"/>
        <v>13157894736.842104</v>
      </c>
      <c r="AD28" s="650">
        <f t="shared" si="30"/>
        <v>13157894736.842104</v>
      </c>
    </row>
    <row r="29" spans="1:30" ht="57">
      <c r="A29" s="619" t="s">
        <v>712</v>
      </c>
      <c r="B29" s="617" t="s">
        <v>884</v>
      </c>
      <c r="C29" s="617" t="s">
        <v>835</v>
      </c>
      <c r="D29" s="612">
        <v>249999999999.99997</v>
      </c>
      <c r="G29" s="653">
        <f t="shared" si="19"/>
        <v>249999999999.99997</v>
      </c>
      <c r="H29" s="644">
        <v>19</v>
      </c>
      <c r="I29" s="645">
        <f t="shared" si="4"/>
        <v>13157894736.842104</v>
      </c>
      <c r="J29" s="646">
        <v>43831</v>
      </c>
      <c r="K29" s="647"/>
      <c r="L29" s="648">
        <f t="shared" si="7"/>
        <v>13157894736.842104</v>
      </c>
      <c r="M29" s="648">
        <f t="shared" ref="M29:AD29" si="31">+L29</f>
        <v>13157894736.842104</v>
      </c>
      <c r="N29" s="648">
        <f t="shared" si="31"/>
        <v>13157894736.842104</v>
      </c>
      <c r="O29" s="648">
        <f t="shared" si="31"/>
        <v>13157894736.842104</v>
      </c>
      <c r="P29" s="652">
        <f t="shared" si="31"/>
        <v>13157894736.842104</v>
      </c>
      <c r="Q29" s="652">
        <f t="shared" si="31"/>
        <v>13157894736.842104</v>
      </c>
      <c r="R29" s="652">
        <f t="shared" si="31"/>
        <v>13157894736.842104</v>
      </c>
      <c r="S29" s="652">
        <f t="shared" si="31"/>
        <v>13157894736.842104</v>
      </c>
      <c r="T29" s="652">
        <f t="shared" si="31"/>
        <v>13157894736.842104</v>
      </c>
      <c r="U29" s="652">
        <f t="shared" si="31"/>
        <v>13157894736.842104</v>
      </c>
      <c r="V29" s="652">
        <f t="shared" si="31"/>
        <v>13157894736.842104</v>
      </c>
      <c r="W29" s="652">
        <f t="shared" si="31"/>
        <v>13157894736.842104</v>
      </c>
      <c r="X29" s="650">
        <f t="shared" si="31"/>
        <v>13157894736.842104</v>
      </c>
      <c r="Y29" s="650">
        <f t="shared" si="31"/>
        <v>13157894736.842104</v>
      </c>
      <c r="Z29" s="650">
        <f t="shared" si="31"/>
        <v>13157894736.842104</v>
      </c>
      <c r="AA29" s="650">
        <f t="shared" si="31"/>
        <v>13157894736.842104</v>
      </c>
      <c r="AB29" s="650">
        <f t="shared" si="31"/>
        <v>13157894736.842104</v>
      </c>
      <c r="AC29" s="650">
        <f t="shared" si="31"/>
        <v>13157894736.842104</v>
      </c>
      <c r="AD29" s="650">
        <f t="shared" si="31"/>
        <v>13157894736.842104</v>
      </c>
    </row>
    <row r="30" spans="1:30" ht="42.75">
      <c r="A30" s="401" t="s">
        <v>713</v>
      </c>
      <c r="B30" s="354" t="s">
        <v>885</v>
      </c>
      <c r="C30" s="354" t="s">
        <v>198</v>
      </c>
      <c r="D30" s="640">
        <v>249999999999.99997</v>
      </c>
      <c r="G30" s="653">
        <f t="shared" si="19"/>
        <v>249999999999.99997</v>
      </c>
      <c r="H30" s="644">
        <v>19</v>
      </c>
      <c r="I30" s="645">
        <f t="shared" si="4"/>
        <v>13157894736.842104</v>
      </c>
      <c r="J30" s="646">
        <v>43831</v>
      </c>
      <c r="K30" s="647"/>
      <c r="L30" s="648">
        <f t="shared" si="7"/>
        <v>13157894736.842104</v>
      </c>
      <c r="M30" s="648">
        <f t="shared" ref="M30:AD30" si="32">+L30</f>
        <v>13157894736.842104</v>
      </c>
      <c r="N30" s="648">
        <f t="shared" si="32"/>
        <v>13157894736.842104</v>
      </c>
      <c r="O30" s="648">
        <f t="shared" si="32"/>
        <v>13157894736.842104</v>
      </c>
      <c r="P30" s="652">
        <f t="shared" si="32"/>
        <v>13157894736.842104</v>
      </c>
      <c r="Q30" s="652">
        <f t="shared" si="32"/>
        <v>13157894736.842104</v>
      </c>
      <c r="R30" s="652">
        <f t="shared" si="32"/>
        <v>13157894736.842104</v>
      </c>
      <c r="S30" s="652">
        <f t="shared" si="32"/>
        <v>13157894736.842104</v>
      </c>
      <c r="T30" s="652">
        <f t="shared" si="32"/>
        <v>13157894736.842104</v>
      </c>
      <c r="U30" s="652">
        <f t="shared" si="32"/>
        <v>13157894736.842104</v>
      </c>
      <c r="V30" s="652">
        <f t="shared" si="32"/>
        <v>13157894736.842104</v>
      </c>
      <c r="W30" s="652">
        <f t="shared" si="32"/>
        <v>13157894736.842104</v>
      </c>
      <c r="X30" s="650">
        <f t="shared" si="32"/>
        <v>13157894736.842104</v>
      </c>
      <c r="Y30" s="650">
        <f t="shared" si="32"/>
        <v>13157894736.842104</v>
      </c>
      <c r="Z30" s="650">
        <f t="shared" si="32"/>
        <v>13157894736.842104</v>
      </c>
      <c r="AA30" s="650">
        <f t="shared" si="32"/>
        <v>13157894736.842104</v>
      </c>
      <c r="AB30" s="650">
        <f t="shared" si="32"/>
        <v>13157894736.842104</v>
      </c>
      <c r="AC30" s="650">
        <f t="shared" si="32"/>
        <v>13157894736.842104</v>
      </c>
      <c r="AD30" s="650">
        <f t="shared" si="32"/>
        <v>13157894736.842104</v>
      </c>
    </row>
    <row r="31" spans="1:30" ht="71.25">
      <c r="A31" s="619" t="s">
        <v>714</v>
      </c>
      <c r="B31" s="617" t="s">
        <v>886</v>
      </c>
      <c r="C31" s="617" t="s">
        <v>560</v>
      </c>
      <c r="D31" s="640">
        <v>249999999999.99997</v>
      </c>
      <c r="G31" s="653">
        <f t="shared" si="19"/>
        <v>249999999999.99997</v>
      </c>
      <c r="H31" s="644">
        <v>19</v>
      </c>
      <c r="I31" s="645">
        <f t="shared" si="4"/>
        <v>13157894736.842104</v>
      </c>
      <c r="J31" s="646">
        <v>43831</v>
      </c>
      <c r="K31" s="647"/>
      <c r="L31" s="648">
        <f t="shared" si="7"/>
        <v>13157894736.842104</v>
      </c>
      <c r="M31" s="648">
        <f t="shared" ref="M31:AD31" si="33">+L31</f>
        <v>13157894736.842104</v>
      </c>
      <c r="N31" s="648">
        <f t="shared" si="33"/>
        <v>13157894736.842104</v>
      </c>
      <c r="O31" s="648">
        <f t="shared" si="33"/>
        <v>13157894736.842104</v>
      </c>
      <c r="P31" s="652">
        <f t="shared" si="33"/>
        <v>13157894736.842104</v>
      </c>
      <c r="Q31" s="652">
        <f t="shared" si="33"/>
        <v>13157894736.842104</v>
      </c>
      <c r="R31" s="652">
        <f t="shared" si="33"/>
        <v>13157894736.842104</v>
      </c>
      <c r="S31" s="652">
        <f t="shared" si="33"/>
        <v>13157894736.842104</v>
      </c>
      <c r="T31" s="652">
        <f t="shared" si="33"/>
        <v>13157894736.842104</v>
      </c>
      <c r="U31" s="652">
        <f t="shared" si="33"/>
        <v>13157894736.842104</v>
      </c>
      <c r="V31" s="652">
        <f t="shared" si="33"/>
        <v>13157894736.842104</v>
      </c>
      <c r="W31" s="652">
        <f t="shared" si="33"/>
        <v>13157894736.842104</v>
      </c>
      <c r="X31" s="650">
        <f t="shared" si="33"/>
        <v>13157894736.842104</v>
      </c>
      <c r="Y31" s="650">
        <f t="shared" si="33"/>
        <v>13157894736.842104</v>
      </c>
      <c r="Z31" s="650">
        <f t="shared" si="33"/>
        <v>13157894736.842104</v>
      </c>
      <c r="AA31" s="650">
        <f t="shared" si="33"/>
        <v>13157894736.842104</v>
      </c>
      <c r="AB31" s="650">
        <f t="shared" si="33"/>
        <v>13157894736.842104</v>
      </c>
      <c r="AC31" s="650">
        <f t="shared" si="33"/>
        <v>13157894736.842104</v>
      </c>
      <c r="AD31" s="650">
        <f t="shared" si="33"/>
        <v>13157894736.842104</v>
      </c>
    </row>
    <row r="32" spans="1:30" ht="57">
      <c r="A32" s="401" t="s">
        <v>715</v>
      </c>
      <c r="B32" s="354" t="s">
        <v>887</v>
      </c>
      <c r="C32" s="354" t="s">
        <v>255</v>
      </c>
      <c r="D32" s="362">
        <v>249999999999.99997</v>
      </c>
      <c r="G32" s="653">
        <f t="shared" si="19"/>
        <v>249999999999.99997</v>
      </c>
      <c r="H32" s="644">
        <v>19</v>
      </c>
      <c r="I32" s="645">
        <f t="shared" si="4"/>
        <v>13157894736.842104</v>
      </c>
      <c r="J32" s="646">
        <v>43831</v>
      </c>
      <c r="K32" s="647"/>
      <c r="L32" s="648">
        <f t="shared" si="7"/>
        <v>13157894736.842104</v>
      </c>
      <c r="M32" s="648">
        <f t="shared" ref="M32:AD32" si="34">+L32</f>
        <v>13157894736.842104</v>
      </c>
      <c r="N32" s="648">
        <f t="shared" si="34"/>
        <v>13157894736.842104</v>
      </c>
      <c r="O32" s="648">
        <f t="shared" si="34"/>
        <v>13157894736.842104</v>
      </c>
      <c r="P32" s="652">
        <f t="shared" si="34"/>
        <v>13157894736.842104</v>
      </c>
      <c r="Q32" s="652">
        <f t="shared" si="34"/>
        <v>13157894736.842104</v>
      </c>
      <c r="R32" s="652">
        <f t="shared" si="34"/>
        <v>13157894736.842104</v>
      </c>
      <c r="S32" s="652">
        <f t="shared" si="34"/>
        <v>13157894736.842104</v>
      </c>
      <c r="T32" s="652">
        <f t="shared" si="34"/>
        <v>13157894736.842104</v>
      </c>
      <c r="U32" s="652">
        <f t="shared" si="34"/>
        <v>13157894736.842104</v>
      </c>
      <c r="V32" s="652">
        <f t="shared" si="34"/>
        <v>13157894736.842104</v>
      </c>
      <c r="W32" s="652">
        <f t="shared" si="34"/>
        <v>13157894736.842104</v>
      </c>
      <c r="X32" s="650">
        <f t="shared" si="34"/>
        <v>13157894736.842104</v>
      </c>
      <c r="Y32" s="650">
        <f t="shared" si="34"/>
        <v>13157894736.842104</v>
      </c>
      <c r="Z32" s="650">
        <f t="shared" si="34"/>
        <v>13157894736.842104</v>
      </c>
      <c r="AA32" s="650">
        <f t="shared" si="34"/>
        <v>13157894736.842104</v>
      </c>
      <c r="AB32" s="650">
        <f t="shared" si="34"/>
        <v>13157894736.842104</v>
      </c>
      <c r="AC32" s="650">
        <f t="shared" si="34"/>
        <v>13157894736.842104</v>
      </c>
      <c r="AD32" s="650">
        <f t="shared" si="34"/>
        <v>13157894736.842104</v>
      </c>
    </row>
    <row r="33" spans="1:31" ht="28.5">
      <c r="A33" s="989" t="s">
        <v>716</v>
      </c>
      <c r="B33" s="615" t="s">
        <v>888</v>
      </c>
      <c r="C33" s="617" t="s">
        <v>257</v>
      </c>
      <c r="D33" s="612">
        <v>1405210758763.1079</v>
      </c>
      <c r="G33" s="653">
        <f t="shared" si="19"/>
        <v>1405210758763.1079</v>
      </c>
      <c r="H33" s="644">
        <v>19</v>
      </c>
      <c r="I33" s="645">
        <f t="shared" si="4"/>
        <v>73958460987.531998</v>
      </c>
      <c r="J33" s="646">
        <v>43831</v>
      </c>
      <c r="K33" s="647"/>
      <c r="L33" s="648">
        <f t="shared" si="7"/>
        <v>73958460987.531998</v>
      </c>
      <c r="M33" s="648">
        <f t="shared" ref="M33:AD33" si="35">+L33</f>
        <v>73958460987.531998</v>
      </c>
      <c r="N33" s="648">
        <f t="shared" si="35"/>
        <v>73958460987.531998</v>
      </c>
      <c r="O33" s="648">
        <f t="shared" si="35"/>
        <v>73958460987.531998</v>
      </c>
      <c r="P33" s="652">
        <f t="shared" si="35"/>
        <v>73958460987.531998</v>
      </c>
      <c r="Q33" s="652">
        <f t="shared" si="35"/>
        <v>73958460987.531998</v>
      </c>
      <c r="R33" s="652">
        <f t="shared" si="35"/>
        <v>73958460987.531998</v>
      </c>
      <c r="S33" s="652">
        <f t="shared" si="35"/>
        <v>73958460987.531998</v>
      </c>
      <c r="T33" s="652">
        <f t="shared" si="35"/>
        <v>73958460987.531998</v>
      </c>
      <c r="U33" s="652">
        <f t="shared" si="35"/>
        <v>73958460987.531998</v>
      </c>
      <c r="V33" s="652">
        <f t="shared" si="35"/>
        <v>73958460987.531998</v>
      </c>
      <c r="W33" s="652">
        <f t="shared" si="35"/>
        <v>73958460987.531998</v>
      </c>
      <c r="X33" s="650">
        <f t="shared" si="35"/>
        <v>73958460987.531998</v>
      </c>
      <c r="Y33" s="650">
        <f t="shared" si="35"/>
        <v>73958460987.531998</v>
      </c>
      <c r="Z33" s="650">
        <f t="shared" si="35"/>
        <v>73958460987.531998</v>
      </c>
      <c r="AA33" s="650">
        <f t="shared" si="35"/>
        <v>73958460987.531998</v>
      </c>
      <c r="AB33" s="650">
        <f t="shared" si="35"/>
        <v>73958460987.531998</v>
      </c>
      <c r="AC33" s="650">
        <f t="shared" si="35"/>
        <v>73958460987.531998</v>
      </c>
      <c r="AD33" s="650">
        <f t="shared" si="35"/>
        <v>73958460987.531998</v>
      </c>
    </row>
    <row r="34" spans="1:31" ht="57">
      <c r="A34" s="989"/>
      <c r="B34" s="377" t="s">
        <v>161</v>
      </c>
      <c r="C34" s="376" t="s">
        <v>258</v>
      </c>
      <c r="D34" s="612">
        <v>602233182327.04626</v>
      </c>
      <c r="G34" s="653">
        <f t="shared" si="19"/>
        <v>602233182327.04626</v>
      </c>
      <c r="H34" s="644">
        <v>5</v>
      </c>
      <c r="I34" s="645">
        <f t="shared" si="4"/>
        <v>120446636465.40926</v>
      </c>
      <c r="J34" s="646"/>
      <c r="K34" s="647"/>
      <c r="L34" s="648">
        <f t="shared" si="7"/>
        <v>120446636465.40926</v>
      </c>
      <c r="M34" s="648">
        <f t="shared" ref="M34:P34" si="36">+L34</f>
        <v>120446636465.40926</v>
      </c>
      <c r="N34" s="648">
        <f t="shared" si="36"/>
        <v>120446636465.40926</v>
      </c>
      <c r="O34" s="648">
        <f t="shared" si="36"/>
        <v>120446636465.40926</v>
      </c>
      <c r="P34" s="652">
        <f t="shared" si="36"/>
        <v>120446636465.40926</v>
      </c>
      <c r="Q34" s="652"/>
      <c r="R34" s="652"/>
      <c r="S34" s="652"/>
      <c r="T34" s="652"/>
      <c r="U34" s="652"/>
      <c r="V34" s="652"/>
      <c r="W34" s="652"/>
      <c r="X34" s="650"/>
      <c r="Y34" s="650"/>
      <c r="Z34" s="650"/>
      <c r="AA34" s="650"/>
      <c r="AB34" s="650"/>
      <c r="AC34" s="650"/>
      <c r="AD34" s="650"/>
    </row>
    <row r="35" spans="1:31" ht="71.25">
      <c r="A35" s="401" t="s">
        <v>717</v>
      </c>
      <c r="B35" s="354" t="s">
        <v>889</v>
      </c>
      <c r="C35" s="354" t="s">
        <v>259</v>
      </c>
      <c r="D35" s="362">
        <v>249999999999.99997</v>
      </c>
      <c r="G35" s="653">
        <f t="shared" si="19"/>
        <v>249999999999.99997</v>
      </c>
      <c r="H35" s="644">
        <v>19</v>
      </c>
      <c r="I35" s="645">
        <f t="shared" si="4"/>
        <v>13157894736.842104</v>
      </c>
      <c r="J35" s="646">
        <v>43831</v>
      </c>
      <c r="K35" s="647"/>
      <c r="L35" s="648">
        <f t="shared" si="7"/>
        <v>13157894736.842104</v>
      </c>
      <c r="M35" s="648">
        <f t="shared" ref="M35:AD35" si="37">+L35</f>
        <v>13157894736.842104</v>
      </c>
      <c r="N35" s="648">
        <f t="shared" si="37"/>
        <v>13157894736.842104</v>
      </c>
      <c r="O35" s="648">
        <f t="shared" si="37"/>
        <v>13157894736.842104</v>
      </c>
      <c r="P35" s="652">
        <f t="shared" si="37"/>
        <v>13157894736.842104</v>
      </c>
      <c r="Q35" s="652">
        <f t="shared" si="37"/>
        <v>13157894736.842104</v>
      </c>
      <c r="R35" s="652">
        <f t="shared" si="37"/>
        <v>13157894736.842104</v>
      </c>
      <c r="S35" s="652">
        <f t="shared" si="37"/>
        <v>13157894736.842104</v>
      </c>
      <c r="T35" s="652">
        <f t="shared" si="37"/>
        <v>13157894736.842104</v>
      </c>
      <c r="U35" s="652">
        <f t="shared" si="37"/>
        <v>13157894736.842104</v>
      </c>
      <c r="V35" s="652">
        <f t="shared" si="37"/>
        <v>13157894736.842104</v>
      </c>
      <c r="W35" s="652">
        <f t="shared" si="37"/>
        <v>13157894736.842104</v>
      </c>
      <c r="X35" s="650">
        <f t="shared" si="37"/>
        <v>13157894736.842104</v>
      </c>
      <c r="Y35" s="650">
        <f t="shared" si="37"/>
        <v>13157894736.842104</v>
      </c>
      <c r="Z35" s="650">
        <f t="shared" si="37"/>
        <v>13157894736.842104</v>
      </c>
      <c r="AA35" s="650">
        <f t="shared" si="37"/>
        <v>13157894736.842104</v>
      </c>
      <c r="AB35" s="650">
        <f t="shared" si="37"/>
        <v>13157894736.842104</v>
      </c>
      <c r="AC35" s="650">
        <f t="shared" si="37"/>
        <v>13157894736.842104</v>
      </c>
      <c r="AD35" s="650">
        <f t="shared" si="37"/>
        <v>13157894736.842104</v>
      </c>
    </row>
    <row r="36" spans="1:31" ht="57">
      <c r="A36" s="619" t="s">
        <v>718</v>
      </c>
      <c r="B36" s="617" t="s">
        <v>890</v>
      </c>
      <c r="C36" s="617" t="s">
        <v>294</v>
      </c>
      <c r="D36" s="612">
        <v>249999999999.99997</v>
      </c>
      <c r="G36" s="653">
        <f t="shared" si="19"/>
        <v>249999999999.99997</v>
      </c>
      <c r="H36" s="644">
        <v>19</v>
      </c>
      <c r="I36" s="645">
        <f t="shared" si="4"/>
        <v>13157894736.842104</v>
      </c>
      <c r="J36" s="646">
        <v>43831</v>
      </c>
      <c r="K36" s="647"/>
      <c r="L36" s="648">
        <f t="shared" si="7"/>
        <v>13157894736.842104</v>
      </c>
      <c r="M36" s="648">
        <f t="shared" ref="M36:AD36" si="38">+L36</f>
        <v>13157894736.842104</v>
      </c>
      <c r="N36" s="648">
        <f t="shared" si="38"/>
        <v>13157894736.842104</v>
      </c>
      <c r="O36" s="648">
        <f t="shared" si="38"/>
        <v>13157894736.842104</v>
      </c>
      <c r="P36" s="652">
        <f t="shared" si="38"/>
        <v>13157894736.842104</v>
      </c>
      <c r="Q36" s="652">
        <f t="shared" si="38"/>
        <v>13157894736.842104</v>
      </c>
      <c r="R36" s="652">
        <f t="shared" si="38"/>
        <v>13157894736.842104</v>
      </c>
      <c r="S36" s="652">
        <f t="shared" si="38"/>
        <v>13157894736.842104</v>
      </c>
      <c r="T36" s="652">
        <f t="shared" si="38"/>
        <v>13157894736.842104</v>
      </c>
      <c r="U36" s="652">
        <f t="shared" si="38"/>
        <v>13157894736.842104</v>
      </c>
      <c r="V36" s="652">
        <f t="shared" si="38"/>
        <v>13157894736.842104</v>
      </c>
      <c r="W36" s="652">
        <f t="shared" si="38"/>
        <v>13157894736.842104</v>
      </c>
      <c r="X36" s="650">
        <f t="shared" si="38"/>
        <v>13157894736.842104</v>
      </c>
      <c r="Y36" s="650">
        <f t="shared" si="38"/>
        <v>13157894736.842104</v>
      </c>
      <c r="Z36" s="650">
        <f t="shared" si="38"/>
        <v>13157894736.842104</v>
      </c>
      <c r="AA36" s="650">
        <f t="shared" si="38"/>
        <v>13157894736.842104</v>
      </c>
      <c r="AB36" s="650">
        <f t="shared" si="38"/>
        <v>13157894736.842104</v>
      </c>
      <c r="AC36" s="650">
        <f t="shared" si="38"/>
        <v>13157894736.842104</v>
      </c>
      <c r="AD36" s="650">
        <f t="shared" si="38"/>
        <v>13157894736.842104</v>
      </c>
    </row>
    <row r="37" spans="1:31" ht="71.25">
      <c r="A37" s="401" t="s">
        <v>719</v>
      </c>
      <c r="B37" s="376" t="s">
        <v>891</v>
      </c>
      <c r="C37" s="376" t="s">
        <v>262</v>
      </c>
      <c r="D37" s="612">
        <v>249999999999.99997</v>
      </c>
      <c r="G37" s="653">
        <f t="shared" si="19"/>
        <v>249999999999.99997</v>
      </c>
      <c r="H37" s="644">
        <v>19</v>
      </c>
      <c r="I37" s="645">
        <f t="shared" si="4"/>
        <v>13157894736.842104</v>
      </c>
      <c r="J37" s="646">
        <v>43831</v>
      </c>
      <c r="K37" s="647"/>
      <c r="L37" s="648">
        <f t="shared" si="7"/>
        <v>13157894736.842104</v>
      </c>
      <c r="M37" s="648">
        <f t="shared" ref="M37:AD39" si="39">+L37</f>
        <v>13157894736.842104</v>
      </c>
      <c r="N37" s="648">
        <f t="shared" si="39"/>
        <v>13157894736.842104</v>
      </c>
      <c r="O37" s="648">
        <f t="shared" si="39"/>
        <v>13157894736.842104</v>
      </c>
      <c r="P37" s="652">
        <f t="shared" si="39"/>
        <v>13157894736.842104</v>
      </c>
      <c r="Q37" s="652">
        <f t="shared" si="39"/>
        <v>13157894736.842104</v>
      </c>
      <c r="R37" s="652">
        <f t="shared" si="39"/>
        <v>13157894736.842104</v>
      </c>
      <c r="S37" s="652">
        <f t="shared" si="39"/>
        <v>13157894736.842104</v>
      </c>
      <c r="T37" s="652">
        <f t="shared" si="39"/>
        <v>13157894736.842104</v>
      </c>
      <c r="U37" s="652">
        <f t="shared" si="39"/>
        <v>13157894736.842104</v>
      </c>
      <c r="V37" s="652">
        <f t="shared" si="39"/>
        <v>13157894736.842104</v>
      </c>
      <c r="W37" s="652">
        <f t="shared" si="39"/>
        <v>13157894736.842104</v>
      </c>
      <c r="X37" s="650">
        <f t="shared" si="39"/>
        <v>13157894736.842104</v>
      </c>
      <c r="Y37" s="650">
        <f t="shared" si="39"/>
        <v>13157894736.842104</v>
      </c>
      <c r="Z37" s="650">
        <f t="shared" si="39"/>
        <v>13157894736.842104</v>
      </c>
      <c r="AA37" s="650">
        <f t="shared" si="39"/>
        <v>13157894736.842104</v>
      </c>
      <c r="AB37" s="650">
        <f t="shared" si="39"/>
        <v>13157894736.842104</v>
      </c>
      <c r="AC37" s="650">
        <f t="shared" si="39"/>
        <v>13157894736.842104</v>
      </c>
      <c r="AD37" s="650">
        <f t="shared" si="39"/>
        <v>13157894736.842104</v>
      </c>
      <c r="AE37" s="650">
        <f>+SUM(K15:AD37)</f>
        <v>7315462931547.7793</v>
      </c>
    </row>
    <row r="38" spans="1:31" ht="15.75" thickBot="1">
      <c r="A38" s="455"/>
      <c r="B38" s="457"/>
      <c r="C38" s="457"/>
      <c r="D38" s="463">
        <v>0</v>
      </c>
      <c r="H38" s="644">
        <v>0</v>
      </c>
      <c r="I38" s="645">
        <v>0</v>
      </c>
      <c r="J38" s="646"/>
      <c r="K38" s="647"/>
      <c r="L38" s="647">
        <f t="shared" si="7"/>
        <v>0</v>
      </c>
      <c r="M38" s="647"/>
      <c r="N38" s="647"/>
      <c r="O38" s="647"/>
      <c r="P38" s="651"/>
      <c r="Q38" s="651"/>
      <c r="R38" s="651"/>
      <c r="S38" s="651"/>
      <c r="T38" s="651"/>
      <c r="U38" s="651"/>
      <c r="V38" s="651"/>
      <c r="W38" s="651"/>
      <c r="X38" s="649"/>
      <c r="Y38" s="649"/>
      <c r="Z38" s="649"/>
      <c r="AA38" s="649"/>
      <c r="AB38" s="649"/>
      <c r="AC38" s="649"/>
      <c r="AD38" s="649"/>
    </row>
    <row r="39" spans="1:31" ht="85.5">
      <c r="A39" s="464" t="s">
        <v>726</v>
      </c>
      <c r="B39" s="466" t="s">
        <v>892</v>
      </c>
      <c r="C39" s="467" t="s">
        <v>201</v>
      </c>
      <c r="D39" s="474">
        <v>600000000</v>
      </c>
      <c r="G39" s="653">
        <f t="shared" si="19"/>
        <v>600000000</v>
      </c>
      <c r="H39" s="644">
        <v>5</v>
      </c>
      <c r="I39" s="645">
        <f t="shared" si="4"/>
        <v>120000000</v>
      </c>
      <c r="J39" s="646">
        <v>43709</v>
      </c>
      <c r="K39" s="648">
        <f>+I39</f>
        <v>120000000</v>
      </c>
      <c r="L39" s="647">
        <f t="shared" si="7"/>
        <v>120000000</v>
      </c>
      <c r="M39" s="648">
        <f t="shared" si="39"/>
        <v>120000000</v>
      </c>
      <c r="N39" s="648">
        <f t="shared" si="39"/>
        <v>120000000</v>
      </c>
      <c r="O39" s="648">
        <f t="shared" si="39"/>
        <v>120000000</v>
      </c>
      <c r="P39" s="651"/>
      <c r="Q39" s="651"/>
      <c r="R39" s="651"/>
      <c r="S39" s="651"/>
      <c r="T39" s="651"/>
      <c r="U39" s="651"/>
      <c r="V39" s="651"/>
      <c r="W39" s="651"/>
      <c r="X39" s="649"/>
      <c r="Y39" s="649"/>
      <c r="Z39" s="649"/>
      <c r="AA39" s="649"/>
      <c r="AB39" s="649"/>
      <c r="AC39" s="649"/>
      <c r="AD39" s="649"/>
    </row>
    <row r="40" spans="1:31" ht="85.5">
      <c r="A40" s="611" t="s">
        <v>727</v>
      </c>
      <c r="B40" s="615" t="s">
        <v>893</v>
      </c>
      <c r="C40" s="617" t="s">
        <v>263</v>
      </c>
      <c r="D40" s="612">
        <v>0</v>
      </c>
      <c r="G40" s="653"/>
      <c r="H40" s="644">
        <v>6</v>
      </c>
      <c r="I40" s="645">
        <f t="shared" si="4"/>
        <v>0</v>
      </c>
      <c r="J40" s="646">
        <v>43466</v>
      </c>
      <c r="K40" s="648">
        <v>0</v>
      </c>
      <c r="L40" s="647">
        <f t="shared" si="7"/>
        <v>0</v>
      </c>
      <c r="M40" s="647"/>
      <c r="N40" s="647"/>
      <c r="O40" s="647"/>
      <c r="P40" s="651"/>
      <c r="Q40" s="651"/>
      <c r="R40" s="651"/>
      <c r="S40" s="651"/>
      <c r="T40" s="651"/>
      <c r="U40" s="651"/>
      <c r="V40" s="651"/>
      <c r="W40" s="651"/>
      <c r="X40" s="649"/>
      <c r="Y40" s="649"/>
      <c r="Z40" s="649"/>
      <c r="AA40" s="649"/>
      <c r="AB40" s="649"/>
      <c r="AC40" s="649"/>
      <c r="AD40" s="649"/>
    </row>
    <row r="41" spans="1:31" ht="114">
      <c r="A41" s="477" t="s">
        <v>728</v>
      </c>
      <c r="B41" s="479" t="s">
        <v>894</v>
      </c>
      <c r="C41" s="480" t="s">
        <v>203</v>
      </c>
      <c r="D41" s="487">
        <v>0</v>
      </c>
      <c r="G41" s="653"/>
      <c r="H41" s="644">
        <v>6</v>
      </c>
      <c r="I41" s="645">
        <f t="shared" si="4"/>
        <v>0</v>
      </c>
      <c r="J41" s="646">
        <v>43466</v>
      </c>
      <c r="K41" s="648">
        <v>0</v>
      </c>
      <c r="L41" s="647">
        <f t="shared" si="7"/>
        <v>0</v>
      </c>
      <c r="M41" s="647"/>
      <c r="N41" s="647"/>
      <c r="O41" s="647"/>
      <c r="P41" s="651"/>
      <c r="Q41" s="651"/>
      <c r="R41" s="651"/>
      <c r="S41" s="651"/>
      <c r="T41" s="651"/>
      <c r="U41" s="651"/>
      <c r="V41" s="651"/>
      <c r="W41" s="651"/>
      <c r="X41" s="649"/>
      <c r="Y41" s="649"/>
      <c r="Z41" s="649"/>
      <c r="AA41" s="649"/>
      <c r="AB41" s="649"/>
      <c r="AC41" s="649"/>
      <c r="AD41" s="649"/>
    </row>
    <row r="42" spans="1:31" ht="71.25">
      <c r="A42" s="611" t="s">
        <v>729</v>
      </c>
      <c r="B42" s="615" t="s">
        <v>895</v>
      </c>
      <c r="C42" s="617" t="s">
        <v>919</v>
      </c>
      <c r="D42" s="346">
        <v>600000000.00000012</v>
      </c>
      <c r="G42" s="653">
        <f t="shared" si="19"/>
        <v>600000000.00000012</v>
      </c>
      <c r="H42" s="644">
        <v>20</v>
      </c>
      <c r="I42" s="645">
        <f t="shared" si="4"/>
        <v>30000000.000000007</v>
      </c>
      <c r="J42" s="646">
        <v>43709</v>
      </c>
      <c r="K42" s="648">
        <f t="shared" ref="K42:K44" si="40">+I42</f>
        <v>30000000.000000007</v>
      </c>
      <c r="L42" s="648">
        <f t="shared" si="7"/>
        <v>30000000.000000007</v>
      </c>
      <c r="M42" s="647">
        <f t="shared" ref="M42:AD42" si="41">+L42</f>
        <v>30000000.000000007</v>
      </c>
      <c r="N42" s="647">
        <f t="shared" si="41"/>
        <v>30000000.000000007</v>
      </c>
      <c r="O42" s="647">
        <f t="shared" si="41"/>
        <v>30000000.000000007</v>
      </c>
      <c r="P42" s="651">
        <f t="shared" si="41"/>
        <v>30000000.000000007</v>
      </c>
      <c r="Q42" s="651">
        <f t="shared" si="41"/>
        <v>30000000.000000007</v>
      </c>
      <c r="R42" s="651">
        <f t="shared" si="41"/>
        <v>30000000.000000007</v>
      </c>
      <c r="S42" s="651">
        <f t="shared" si="41"/>
        <v>30000000.000000007</v>
      </c>
      <c r="T42" s="651">
        <f t="shared" si="41"/>
        <v>30000000.000000007</v>
      </c>
      <c r="U42" s="651">
        <f t="shared" si="41"/>
        <v>30000000.000000007</v>
      </c>
      <c r="V42" s="651">
        <f t="shared" si="41"/>
        <v>30000000.000000007</v>
      </c>
      <c r="W42" s="651">
        <f t="shared" si="41"/>
        <v>30000000.000000007</v>
      </c>
      <c r="X42" s="649">
        <f t="shared" si="41"/>
        <v>30000000.000000007</v>
      </c>
      <c r="Y42" s="649">
        <f t="shared" si="41"/>
        <v>30000000.000000007</v>
      </c>
      <c r="Z42" s="649">
        <f t="shared" si="41"/>
        <v>30000000.000000007</v>
      </c>
      <c r="AA42" s="649">
        <f t="shared" si="41"/>
        <v>30000000.000000007</v>
      </c>
      <c r="AB42" s="649">
        <f t="shared" si="41"/>
        <v>30000000.000000007</v>
      </c>
      <c r="AC42" s="649">
        <f t="shared" si="41"/>
        <v>30000000.000000007</v>
      </c>
      <c r="AD42" s="649">
        <f t="shared" si="41"/>
        <v>30000000.000000007</v>
      </c>
    </row>
    <row r="43" spans="1:31" ht="57">
      <c r="A43" s="500" t="s">
        <v>730</v>
      </c>
      <c r="B43" s="480" t="s">
        <v>916</v>
      </c>
      <c r="C43" s="480" t="s">
        <v>917</v>
      </c>
      <c r="D43" s="487">
        <v>600000000.00000012</v>
      </c>
      <c r="G43" s="653">
        <f t="shared" si="19"/>
        <v>600000000.00000012</v>
      </c>
      <c r="H43" s="644">
        <v>20</v>
      </c>
      <c r="I43" s="645">
        <f t="shared" si="4"/>
        <v>30000000.000000007</v>
      </c>
      <c r="J43" s="646">
        <v>43709</v>
      </c>
      <c r="K43" s="648">
        <f t="shared" si="40"/>
        <v>30000000.000000007</v>
      </c>
      <c r="L43" s="647">
        <f t="shared" si="7"/>
        <v>30000000.000000007</v>
      </c>
      <c r="M43" s="647">
        <f t="shared" ref="M43:AD43" si="42">+L43</f>
        <v>30000000.000000007</v>
      </c>
      <c r="N43" s="647">
        <f t="shared" si="42"/>
        <v>30000000.000000007</v>
      </c>
      <c r="O43" s="647">
        <f t="shared" si="42"/>
        <v>30000000.000000007</v>
      </c>
      <c r="P43" s="651">
        <f t="shared" si="42"/>
        <v>30000000.000000007</v>
      </c>
      <c r="Q43" s="651">
        <f t="shared" si="42"/>
        <v>30000000.000000007</v>
      </c>
      <c r="R43" s="651">
        <f t="shared" si="42"/>
        <v>30000000.000000007</v>
      </c>
      <c r="S43" s="651">
        <f t="shared" si="42"/>
        <v>30000000.000000007</v>
      </c>
      <c r="T43" s="651">
        <f t="shared" si="42"/>
        <v>30000000.000000007</v>
      </c>
      <c r="U43" s="651">
        <f t="shared" si="42"/>
        <v>30000000.000000007</v>
      </c>
      <c r="V43" s="651">
        <f t="shared" si="42"/>
        <v>30000000.000000007</v>
      </c>
      <c r="W43" s="651">
        <f t="shared" si="42"/>
        <v>30000000.000000007</v>
      </c>
      <c r="X43" s="649">
        <f t="shared" si="42"/>
        <v>30000000.000000007</v>
      </c>
      <c r="Y43" s="649">
        <f t="shared" si="42"/>
        <v>30000000.000000007</v>
      </c>
      <c r="Z43" s="649">
        <f t="shared" si="42"/>
        <v>30000000.000000007</v>
      </c>
      <c r="AA43" s="649">
        <f t="shared" si="42"/>
        <v>30000000.000000007</v>
      </c>
      <c r="AB43" s="649">
        <f t="shared" si="42"/>
        <v>30000000.000000007</v>
      </c>
      <c r="AC43" s="649">
        <f t="shared" si="42"/>
        <v>30000000.000000007</v>
      </c>
      <c r="AD43" s="649">
        <f t="shared" si="42"/>
        <v>30000000.000000007</v>
      </c>
    </row>
    <row r="44" spans="1:31" ht="42.75">
      <c r="A44" s="610" t="s">
        <v>920</v>
      </c>
      <c r="B44" s="617" t="s">
        <v>918</v>
      </c>
      <c r="C44" s="617" t="s">
        <v>927</v>
      </c>
      <c r="D44" s="612">
        <v>320000000</v>
      </c>
      <c r="G44" s="653">
        <f t="shared" si="19"/>
        <v>320000000</v>
      </c>
      <c r="H44" s="644">
        <v>6</v>
      </c>
      <c r="I44" s="645">
        <f t="shared" si="4"/>
        <v>53333333.333333336</v>
      </c>
      <c r="J44" s="646">
        <v>43466</v>
      </c>
      <c r="K44" s="648">
        <f t="shared" si="40"/>
        <v>53333333.333333336</v>
      </c>
      <c r="L44" s="647">
        <f t="shared" si="7"/>
        <v>53333333.333333336</v>
      </c>
      <c r="M44" s="647">
        <f t="shared" ref="M44:P44" si="43">+L44</f>
        <v>53333333.333333336</v>
      </c>
      <c r="N44" s="647">
        <f t="shared" si="43"/>
        <v>53333333.333333336</v>
      </c>
      <c r="O44" s="647">
        <f t="shared" si="43"/>
        <v>53333333.333333336</v>
      </c>
      <c r="P44" s="651">
        <f t="shared" si="43"/>
        <v>53333333.333333336</v>
      </c>
      <c r="Q44" s="651"/>
      <c r="R44" s="651"/>
      <c r="S44" s="651"/>
      <c r="T44" s="651"/>
      <c r="U44" s="651"/>
      <c r="V44" s="651"/>
      <c r="W44" s="651"/>
      <c r="X44" s="649"/>
      <c r="Y44" s="649"/>
      <c r="Z44" s="649"/>
      <c r="AA44" s="649"/>
      <c r="AB44" s="649"/>
      <c r="AC44" s="649"/>
      <c r="AD44" s="649"/>
    </row>
    <row r="45" spans="1:31" ht="42.75">
      <c r="A45" s="500" t="s">
        <v>836</v>
      </c>
      <c r="B45" s="507" t="s">
        <v>921</v>
      </c>
      <c r="C45" s="507" t="s">
        <v>922</v>
      </c>
      <c r="D45" s="487">
        <v>0</v>
      </c>
      <c r="G45" s="653"/>
      <c r="H45" s="644">
        <v>19</v>
      </c>
      <c r="I45" s="645">
        <f t="shared" si="4"/>
        <v>0</v>
      </c>
      <c r="J45" s="646">
        <v>43831</v>
      </c>
      <c r="K45" s="647"/>
      <c r="L45" s="648">
        <f t="shared" si="7"/>
        <v>0</v>
      </c>
      <c r="M45" s="647">
        <f t="shared" ref="M45:AD45" si="44">+L45</f>
        <v>0</v>
      </c>
      <c r="N45" s="647">
        <f t="shared" si="44"/>
        <v>0</v>
      </c>
      <c r="O45" s="647">
        <f t="shared" si="44"/>
        <v>0</v>
      </c>
      <c r="P45" s="651">
        <f t="shared" si="44"/>
        <v>0</v>
      </c>
      <c r="Q45" s="651">
        <f t="shared" si="44"/>
        <v>0</v>
      </c>
      <c r="R45" s="651">
        <f t="shared" si="44"/>
        <v>0</v>
      </c>
      <c r="S45" s="651">
        <f t="shared" si="44"/>
        <v>0</v>
      </c>
      <c r="T45" s="651">
        <f t="shared" si="44"/>
        <v>0</v>
      </c>
      <c r="U45" s="651">
        <f t="shared" si="44"/>
        <v>0</v>
      </c>
      <c r="V45" s="651">
        <f t="shared" si="44"/>
        <v>0</v>
      </c>
      <c r="W45" s="651">
        <f t="shared" si="44"/>
        <v>0</v>
      </c>
      <c r="X45" s="649">
        <f t="shared" si="44"/>
        <v>0</v>
      </c>
      <c r="Y45" s="649">
        <f t="shared" si="44"/>
        <v>0</v>
      </c>
      <c r="Z45" s="649">
        <f t="shared" si="44"/>
        <v>0</v>
      </c>
      <c r="AA45" s="649">
        <f t="shared" si="44"/>
        <v>0</v>
      </c>
      <c r="AB45" s="649">
        <f t="shared" si="44"/>
        <v>0</v>
      </c>
      <c r="AC45" s="649">
        <f t="shared" si="44"/>
        <v>0</v>
      </c>
      <c r="AD45" s="649">
        <f t="shared" si="44"/>
        <v>0</v>
      </c>
    </row>
    <row r="46" spans="1:31" ht="57">
      <c r="A46" s="610" t="s">
        <v>837</v>
      </c>
      <c r="B46" s="617" t="s">
        <v>923</v>
      </c>
      <c r="C46" s="617" t="s">
        <v>924</v>
      </c>
      <c r="D46" s="612">
        <v>0</v>
      </c>
      <c r="G46" s="653"/>
      <c r="H46" s="644">
        <v>19</v>
      </c>
      <c r="I46" s="645">
        <f t="shared" si="4"/>
        <v>0</v>
      </c>
      <c r="J46" s="646">
        <v>43831</v>
      </c>
      <c r="K46" s="647"/>
      <c r="L46" s="648">
        <f t="shared" si="7"/>
        <v>0</v>
      </c>
      <c r="M46" s="647">
        <f t="shared" ref="M46:AD46" si="45">+L46</f>
        <v>0</v>
      </c>
      <c r="N46" s="647">
        <f t="shared" si="45"/>
        <v>0</v>
      </c>
      <c r="O46" s="647">
        <f t="shared" si="45"/>
        <v>0</v>
      </c>
      <c r="P46" s="651">
        <f t="shared" si="45"/>
        <v>0</v>
      </c>
      <c r="Q46" s="651">
        <f t="shared" si="45"/>
        <v>0</v>
      </c>
      <c r="R46" s="651">
        <f t="shared" si="45"/>
        <v>0</v>
      </c>
      <c r="S46" s="651">
        <f t="shared" si="45"/>
        <v>0</v>
      </c>
      <c r="T46" s="651">
        <f t="shared" si="45"/>
        <v>0</v>
      </c>
      <c r="U46" s="651">
        <f t="shared" si="45"/>
        <v>0</v>
      </c>
      <c r="V46" s="651">
        <f t="shared" si="45"/>
        <v>0</v>
      </c>
      <c r="W46" s="651">
        <f t="shared" si="45"/>
        <v>0</v>
      </c>
      <c r="X46" s="649">
        <f t="shared" si="45"/>
        <v>0</v>
      </c>
      <c r="Y46" s="649">
        <f t="shared" si="45"/>
        <v>0</v>
      </c>
      <c r="Z46" s="649">
        <f t="shared" si="45"/>
        <v>0</v>
      </c>
      <c r="AA46" s="649">
        <f t="shared" si="45"/>
        <v>0</v>
      </c>
      <c r="AB46" s="649">
        <f t="shared" si="45"/>
        <v>0</v>
      </c>
      <c r="AC46" s="649">
        <f t="shared" si="45"/>
        <v>0</v>
      </c>
      <c r="AD46" s="649">
        <f t="shared" si="45"/>
        <v>0</v>
      </c>
    </row>
    <row r="47" spans="1:31" ht="71.25">
      <c r="A47" s="477" t="s">
        <v>838</v>
      </c>
      <c r="B47" s="479" t="s">
        <v>925</v>
      </c>
      <c r="C47" s="480" t="s">
        <v>926</v>
      </c>
      <c r="D47" s="487">
        <v>319999999.99999982</v>
      </c>
      <c r="G47" s="653">
        <f t="shared" si="19"/>
        <v>319999999.99999982</v>
      </c>
      <c r="H47" s="644">
        <v>20</v>
      </c>
      <c r="I47" s="645">
        <f t="shared" si="4"/>
        <v>15999999.999999991</v>
      </c>
      <c r="J47" s="646">
        <v>43709</v>
      </c>
      <c r="K47" s="648">
        <f>+I47</f>
        <v>15999999.999999991</v>
      </c>
      <c r="L47" s="647">
        <f t="shared" si="7"/>
        <v>15999999.999999991</v>
      </c>
      <c r="M47" s="647">
        <f t="shared" ref="M47:AD47" si="46">+L47</f>
        <v>15999999.999999991</v>
      </c>
      <c r="N47" s="647">
        <f t="shared" si="46"/>
        <v>15999999.999999991</v>
      </c>
      <c r="O47" s="647">
        <f t="shared" si="46"/>
        <v>15999999.999999991</v>
      </c>
      <c r="P47" s="651">
        <f t="shared" si="46"/>
        <v>15999999.999999991</v>
      </c>
      <c r="Q47" s="651">
        <f t="shared" si="46"/>
        <v>15999999.999999991</v>
      </c>
      <c r="R47" s="651">
        <f t="shared" si="46"/>
        <v>15999999.999999991</v>
      </c>
      <c r="S47" s="651">
        <f t="shared" si="46"/>
        <v>15999999.999999991</v>
      </c>
      <c r="T47" s="651">
        <f t="shared" si="46"/>
        <v>15999999.999999991</v>
      </c>
      <c r="U47" s="651">
        <f t="shared" si="46"/>
        <v>15999999.999999991</v>
      </c>
      <c r="V47" s="651">
        <f t="shared" si="46"/>
        <v>15999999.999999991</v>
      </c>
      <c r="W47" s="651">
        <f t="shared" si="46"/>
        <v>15999999.999999991</v>
      </c>
      <c r="X47" s="649">
        <f t="shared" si="46"/>
        <v>15999999.999999991</v>
      </c>
      <c r="Y47" s="649">
        <f t="shared" si="46"/>
        <v>15999999.999999991</v>
      </c>
      <c r="Z47" s="649">
        <f t="shared" si="46"/>
        <v>15999999.999999991</v>
      </c>
      <c r="AA47" s="649">
        <f t="shared" si="46"/>
        <v>15999999.999999991</v>
      </c>
      <c r="AB47" s="649">
        <f t="shared" si="46"/>
        <v>15999999.999999991</v>
      </c>
      <c r="AC47" s="649">
        <f t="shared" si="46"/>
        <v>15999999.999999991</v>
      </c>
      <c r="AD47" s="649">
        <f t="shared" si="46"/>
        <v>15999999.999999991</v>
      </c>
    </row>
    <row r="48" spans="1:31" ht="71.25">
      <c r="A48" s="610" t="s">
        <v>839</v>
      </c>
      <c r="B48" s="617" t="s">
        <v>896</v>
      </c>
      <c r="C48" s="617" t="s">
        <v>301</v>
      </c>
      <c r="D48" s="612">
        <v>160000000</v>
      </c>
      <c r="G48" s="653">
        <f t="shared" si="19"/>
        <v>160000000</v>
      </c>
      <c r="H48" s="644">
        <v>19</v>
      </c>
      <c r="I48" s="645">
        <f t="shared" si="4"/>
        <v>8421052.6315789465</v>
      </c>
      <c r="J48" s="646">
        <v>43831</v>
      </c>
      <c r="K48" s="647"/>
      <c r="L48" s="648">
        <f t="shared" si="7"/>
        <v>8421052.6315789465</v>
      </c>
      <c r="M48" s="648">
        <f t="shared" ref="M48:AD48" si="47">+L48</f>
        <v>8421052.6315789465</v>
      </c>
      <c r="N48" s="648">
        <f t="shared" si="47"/>
        <v>8421052.6315789465</v>
      </c>
      <c r="O48" s="648">
        <f t="shared" si="47"/>
        <v>8421052.6315789465</v>
      </c>
      <c r="P48" s="652">
        <f t="shared" si="47"/>
        <v>8421052.6315789465</v>
      </c>
      <c r="Q48" s="652">
        <f t="shared" si="47"/>
        <v>8421052.6315789465</v>
      </c>
      <c r="R48" s="652">
        <f t="shared" si="47"/>
        <v>8421052.6315789465</v>
      </c>
      <c r="S48" s="652">
        <f t="shared" si="47"/>
        <v>8421052.6315789465</v>
      </c>
      <c r="T48" s="652">
        <f t="shared" si="47"/>
        <v>8421052.6315789465</v>
      </c>
      <c r="U48" s="652">
        <f t="shared" si="47"/>
        <v>8421052.6315789465</v>
      </c>
      <c r="V48" s="652">
        <f t="shared" si="47"/>
        <v>8421052.6315789465</v>
      </c>
      <c r="W48" s="652">
        <f t="shared" si="47"/>
        <v>8421052.6315789465</v>
      </c>
      <c r="X48" s="650">
        <f t="shared" si="47"/>
        <v>8421052.6315789465</v>
      </c>
      <c r="Y48" s="650">
        <f t="shared" si="47"/>
        <v>8421052.6315789465</v>
      </c>
      <c r="Z48" s="650">
        <f t="shared" si="47"/>
        <v>8421052.6315789465</v>
      </c>
      <c r="AA48" s="650">
        <f t="shared" si="47"/>
        <v>8421052.6315789465</v>
      </c>
      <c r="AB48" s="650">
        <f t="shared" si="47"/>
        <v>8421052.6315789465</v>
      </c>
      <c r="AC48" s="650">
        <f t="shared" si="47"/>
        <v>8421052.6315789465</v>
      </c>
      <c r="AD48" s="650">
        <f t="shared" si="47"/>
        <v>8421052.6315789465</v>
      </c>
    </row>
    <row r="49" spans="1:31">
      <c r="A49" s="440"/>
      <c r="B49" s="349"/>
      <c r="C49" s="349"/>
      <c r="D49" s="612">
        <v>160000000</v>
      </c>
      <c r="H49" s="644">
        <v>0</v>
      </c>
      <c r="I49" s="645" t="e">
        <f t="shared" si="4"/>
        <v>#DIV/0!</v>
      </c>
      <c r="J49" s="646"/>
      <c r="K49" s="647"/>
      <c r="L49" s="647"/>
      <c r="M49" s="647"/>
      <c r="N49" s="647"/>
      <c r="O49" s="647"/>
      <c r="P49" s="651"/>
      <c r="Q49" s="651"/>
      <c r="R49" s="651"/>
      <c r="S49" s="651"/>
      <c r="T49" s="651"/>
      <c r="U49" s="651"/>
      <c r="V49" s="651"/>
      <c r="W49" s="651"/>
      <c r="X49" s="649"/>
      <c r="Y49" s="649"/>
      <c r="Z49" s="649"/>
      <c r="AA49" s="649"/>
      <c r="AB49" s="649"/>
      <c r="AC49" s="649"/>
      <c r="AD49" s="649"/>
    </row>
    <row r="50" spans="1:31">
      <c r="A50" s="440"/>
      <c r="B50" s="349"/>
      <c r="C50" s="349"/>
      <c r="D50" s="612">
        <v>500000000</v>
      </c>
      <c r="H50" s="644">
        <v>0</v>
      </c>
      <c r="I50" s="645" t="e">
        <f t="shared" si="4"/>
        <v>#DIV/0!</v>
      </c>
      <c r="J50" s="646"/>
      <c r="K50" s="647"/>
      <c r="L50" s="647"/>
      <c r="M50" s="647"/>
      <c r="N50" s="647"/>
      <c r="O50" s="647"/>
      <c r="P50" s="651"/>
      <c r="Q50" s="651"/>
      <c r="R50" s="651"/>
      <c r="S50" s="651"/>
      <c r="T50" s="651"/>
      <c r="U50" s="651"/>
      <c r="V50" s="651"/>
      <c r="W50" s="651"/>
      <c r="X50" s="649"/>
      <c r="Y50" s="649"/>
      <c r="Z50" s="649"/>
      <c r="AA50" s="649"/>
      <c r="AB50" s="649"/>
      <c r="AC50" s="649"/>
      <c r="AD50" s="649"/>
    </row>
    <row r="51" spans="1:31">
      <c r="A51" s="440"/>
      <c r="B51" s="349"/>
      <c r="C51" s="349"/>
      <c r="D51" s="612">
        <v>1000000000</v>
      </c>
      <c r="H51" s="644">
        <v>0</v>
      </c>
      <c r="I51" s="645" t="e">
        <f t="shared" si="4"/>
        <v>#DIV/0!</v>
      </c>
      <c r="J51" s="646"/>
      <c r="K51" s="647"/>
      <c r="L51" s="647"/>
      <c r="M51" s="647"/>
      <c r="N51" s="647"/>
      <c r="O51" s="647"/>
      <c r="P51" s="651"/>
      <c r="Q51" s="651"/>
      <c r="R51" s="651"/>
      <c r="S51" s="651"/>
      <c r="T51" s="651"/>
      <c r="U51" s="651"/>
      <c r="V51" s="651"/>
      <c r="W51" s="651"/>
      <c r="X51" s="649"/>
      <c r="Y51" s="649"/>
      <c r="Z51" s="649"/>
      <c r="AA51" s="649"/>
      <c r="AB51" s="649"/>
      <c r="AC51" s="649"/>
      <c r="AD51" s="649"/>
    </row>
    <row r="52" spans="1:31" ht="57">
      <c r="A52" s="477" t="s">
        <v>840</v>
      </c>
      <c r="B52" s="479" t="s">
        <v>928</v>
      </c>
      <c r="C52" s="480" t="s">
        <v>929</v>
      </c>
      <c r="D52" s="487">
        <v>200000000</v>
      </c>
      <c r="G52" s="653">
        <f t="shared" ref="G52:G60" si="48">+D52</f>
        <v>200000000</v>
      </c>
      <c r="H52" s="644">
        <v>20</v>
      </c>
      <c r="I52" s="645">
        <f t="shared" si="4"/>
        <v>10000000</v>
      </c>
      <c r="J52" s="646">
        <v>43466</v>
      </c>
      <c r="K52" s="648">
        <f>+I52</f>
        <v>10000000</v>
      </c>
      <c r="L52" s="647">
        <f t="shared" si="7"/>
        <v>10000000</v>
      </c>
      <c r="M52" s="647">
        <f t="shared" ref="M52:AD52" si="49">+L52</f>
        <v>10000000</v>
      </c>
      <c r="N52" s="647">
        <f t="shared" si="49"/>
        <v>10000000</v>
      </c>
      <c r="O52" s="647">
        <f t="shared" si="49"/>
        <v>10000000</v>
      </c>
      <c r="P52" s="651">
        <f t="shared" si="49"/>
        <v>10000000</v>
      </c>
      <c r="Q52" s="651">
        <f t="shared" si="49"/>
        <v>10000000</v>
      </c>
      <c r="R52" s="651">
        <f t="shared" si="49"/>
        <v>10000000</v>
      </c>
      <c r="S52" s="651">
        <f t="shared" si="49"/>
        <v>10000000</v>
      </c>
      <c r="T52" s="651">
        <f t="shared" si="49"/>
        <v>10000000</v>
      </c>
      <c r="U52" s="651">
        <f t="shared" si="49"/>
        <v>10000000</v>
      </c>
      <c r="V52" s="651">
        <f t="shared" si="49"/>
        <v>10000000</v>
      </c>
      <c r="W52" s="651">
        <f t="shared" si="49"/>
        <v>10000000</v>
      </c>
      <c r="X52" s="649">
        <f t="shared" si="49"/>
        <v>10000000</v>
      </c>
      <c r="Y52" s="649">
        <f t="shared" si="49"/>
        <v>10000000</v>
      </c>
      <c r="Z52" s="649">
        <f t="shared" si="49"/>
        <v>10000000</v>
      </c>
      <c r="AA52" s="649">
        <f t="shared" si="49"/>
        <v>10000000</v>
      </c>
      <c r="AB52" s="649">
        <f t="shared" si="49"/>
        <v>10000000</v>
      </c>
      <c r="AC52" s="649">
        <f t="shared" si="49"/>
        <v>10000000</v>
      </c>
      <c r="AD52" s="649">
        <f t="shared" si="49"/>
        <v>10000000</v>
      </c>
    </row>
    <row r="53" spans="1:31" ht="57">
      <c r="A53" s="611" t="s">
        <v>841</v>
      </c>
      <c r="B53" s="615" t="s">
        <v>898</v>
      </c>
      <c r="C53" s="617" t="s">
        <v>225</v>
      </c>
      <c r="D53" s="612">
        <v>0</v>
      </c>
      <c r="G53" s="653"/>
      <c r="H53" s="644">
        <v>19</v>
      </c>
      <c r="I53" s="645">
        <f t="shared" si="4"/>
        <v>0</v>
      </c>
      <c r="J53" s="646">
        <v>43831</v>
      </c>
      <c r="K53" s="647"/>
      <c r="L53" s="648">
        <f t="shared" si="7"/>
        <v>0</v>
      </c>
      <c r="M53" s="647">
        <f t="shared" ref="M53:AD53" si="50">+L53</f>
        <v>0</v>
      </c>
      <c r="N53" s="647">
        <f t="shared" si="50"/>
        <v>0</v>
      </c>
      <c r="O53" s="647">
        <f t="shared" si="50"/>
        <v>0</v>
      </c>
      <c r="P53" s="651">
        <f t="shared" si="50"/>
        <v>0</v>
      </c>
      <c r="Q53" s="651">
        <f t="shared" si="50"/>
        <v>0</v>
      </c>
      <c r="R53" s="651">
        <f t="shared" si="50"/>
        <v>0</v>
      </c>
      <c r="S53" s="651">
        <f t="shared" si="50"/>
        <v>0</v>
      </c>
      <c r="T53" s="651">
        <f t="shared" si="50"/>
        <v>0</v>
      </c>
      <c r="U53" s="651">
        <f t="shared" si="50"/>
        <v>0</v>
      </c>
      <c r="V53" s="651">
        <f t="shared" si="50"/>
        <v>0</v>
      </c>
      <c r="W53" s="651">
        <f t="shared" si="50"/>
        <v>0</v>
      </c>
      <c r="X53" s="649">
        <f t="shared" si="50"/>
        <v>0</v>
      </c>
      <c r="Y53" s="649">
        <f t="shared" si="50"/>
        <v>0</v>
      </c>
      <c r="Z53" s="649">
        <f t="shared" si="50"/>
        <v>0</v>
      </c>
      <c r="AA53" s="649">
        <f t="shared" si="50"/>
        <v>0</v>
      </c>
      <c r="AB53" s="649">
        <f t="shared" si="50"/>
        <v>0</v>
      </c>
      <c r="AC53" s="649">
        <f t="shared" si="50"/>
        <v>0</v>
      </c>
      <c r="AD53" s="649">
        <f t="shared" si="50"/>
        <v>0</v>
      </c>
    </row>
    <row r="54" spans="1:31" ht="71.25">
      <c r="A54" s="477" t="s">
        <v>932</v>
      </c>
      <c r="B54" s="479" t="s">
        <v>901</v>
      </c>
      <c r="C54" s="480" t="s">
        <v>211</v>
      </c>
      <c r="D54" s="487">
        <v>1200000000.0000002</v>
      </c>
      <c r="G54" s="653">
        <f t="shared" si="48"/>
        <v>1200000000.0000002</v>
      </c>
      <c r="H54" s="644">
        <v>19</v>
      </c>
      <c r="I54" s="645">
        <f t="shared" si="4"/>
        <v>63157894.736842118</v>
      </c>
      <c r="J54" s="646">
        <v>43831</v>
      </c>
      <c r="K54" s="647"/>
      <c r="L54" s="648">
        <f t="shared" si="7"/>
        <v>63157894.736842118</v>
      </c>
      <c r="M54" s="648">
        <f t="shared" ref="M54:AD54" si="51">+L54</f>
        <v>63157894.736842118</v>
      </c>
      <c r="N54" s="648">
        <f t="shared" si="51"/>
        <v>63157894.736842118</v>
      </c>
      <c r="O54" s="648">
        <f t="shared" si="51"/>
        <v>63157894.736842118</v>
      </c>
      <c r="P54" s="652">
        <f t="shared" si="51"/>
        <v>63157894.736842118</v>
      </c>
      <c r="Q54" s="652">
        <f t="shared" si="51"/>
        <v>63157894.736842118</v>
      </c>
      <c r="R54" s="652">
        <f t="shared" si="51"/>
        <v>63157894.736842118</v>
      </c>
      <c r="S54" s="652">
        <f t="shared" si="51"/>
        <v>63157894.736842118</v>
      </c>
      <c r="T54" s="652">
        <f t="shared" si="51"/>
        <v>63157894.736842118</v>
      </c>
      <c r="U54" s="652">
        <f t="shared" si="51"/>
        <v>63157894.736842118</v>
      </c>
      <c r="V54" s="652">
        <f t="shared" si="51"/>
        <v>63157894.736842118</v>
      </c>
      <c r="W54" s="652">
        <f t="shared" si="51"/>
        <v>63157894.736842118</v>
      </c>
      <c r="X54" s="650">
        <f t="shared" si="51"/>
        <v>63157894.736842118</v>
      </c>
      <c r="Y54" s="650">
        <f t="shared" si="51"/>
        <v>63157894.736842118</v>
      </c>
      <c r="Z54" s="650">
        <f t="shared" si="51"/>
        <v>63157894.736842118</v>
      </c>
      <c r="AA54" s="650">
        <f t="shared" si="51"/>
        <v>63157894.736842118</v>
      </c>
      <c r="AB54" s="650">
        <f t="shared" si="51"/>
        <v>63157894.736842118</v>
      </c>
      <c r="AC54" s="650">
        <f t="shared" si="51"/>
        <v>63157894.736842118</v>
      </c>
      <c r="AD54" s="650">
        <f t="shared" si="51"/>
        <v>63157894.736842118</v>
      </c>
    </row>
    <row r="55" spans="1:31" ht="42.75">
      <c r="A55" s="611" t="s">
        <v>736</v>
      </c>
      <c r="B55" s="615" t="s">
        <v>902</v>
      </c>
      <c r="C55" s="617" t="s">
        <v>302</v>
      </c>
      <c r="D55" s="612">
        <v>1500000000.0000005</v>
      </c>
      <c r="G55" s="653">
        <f t="shared" si="48"/>
        <v>1500000000.0000005</v>
      </c>
      <c r="H55" s="644">
        <v>19</v>
      </c>
      <c r="I55" s="645">
        <f t="shared" si="4"/>
        <v>78947368.42105265</v>
      </c>
      <c r="J55" s="646">
        <v>43831</v>
      </c>
      <c r="K55" s="647"/>
      <c r="L55" s="648">
        <f t="shared" si="7"/>
        <v>78947368.42105265</v>
      </c>
      <c r="M55" s="648">
        <f t="shared" ref="M55:AD55" si="52">+L55</f>
        <v>78947368.42105265</v>
      </c>
      <c r="N55" s="648">
        <f t="shared" si="52"/>
        <v>78947368.42105265</v>
      </c>
      <c r="O55" s="648">
        <f t="shared" si="52"/>
        <v>78947368.42105265</v>
      </c>
      <c r="P55" s="652">
        <f t="shared" si="52"/>
        <v>78947368.42105265</v>
      </c>
      <c r="Q55" s="652">
        <f t="shared" si="52"/>
        <v>78947368.42105265</v>
      </c>
      <c r="R55" s="652">
        <f t="shared" si="52"/>
        <v>78947368.42105265</v>
      </c>
      <c r="S55" s="652">
        <f t="shared" si="52"/>
        <v>78947368.42105265</v>
      </c>
      <c r="T55" s="652">
        <f t="shared" si="52"/>
        <v>78947368.42105265</v>
      </c>
      <c r="U55" s="652">
        <f t="shared" si="52"/>
        <v>78947368.42105265</v>
      </c>
      <c r="V55" s="652">
        <f t="shared" si="52"/>
        <v>78947368.42105265</v>
      </c>
      <c r="W55" s="652">
        <f t="shared" si="52"/>
        <v>78947368.42105265</v>
      </c>
      <c r="X55" s="650">
        <f t="shared" si="52"/>
        <v>78947368.42105265</v>
      </c>
      <c r="Y55" s="650">
        <f t="shared" si="52"/>
        <v>78947368.42105265</v>
      </c>
      <c r="Z55" s="650">
        <f t="shared" si="52"/>
        <v>78947368.42105265</v>
      </c>
      <c r="AA55" s="650">
        <f t="shared" si="52"/>
        <v>78947368.42105265</v>
      </c>
      <c r="AB55" s="650">
        <f t="shared" si="52"/>
        <v>78947368.42105265</v>
      </c>
      <c r="AC55" s="650">
        <f t="shared" si="52"/>
        <v>78947368.42105265</v>
      </c>
      <c r="AD55" s="650">
        <f t="shared" si="52"/>
        <v>78947368.42105265</v>
      </c>
    </row>
    <row r="56" spans="1:31" ht="71.25">
      <c r="A56" s="500" t="s">
        <v>933</v>
      </c>
      <c r="B56" s="480" t="s">
        <v>903</v>
      </c>
      <c r="C56" s="480" t="s">
        <v>790</v>
      </c>
      <c r="D56" s="539">
        <v>1500000000.0000005</v>
      </c>
      <c r="G56" s="653">
        <f t="shared" si="48"/>
        <v>1500000000.0000005</v>
      </c>
      <c r="H56" s="644">
        <v>19</v>
      </c>
      <c r="I56" s="645">
        <f t="shared" si="4"/>
        <v>78947368.42105265</v>
      </c>
      <c r="J56" s="646">
        <v>43831</v>
      </c>
      <c r="K56" s="647"/>
      <c r="L56" s="648">
        <f t="shared" si="7"/>
        <v>78947368.42105265</v>
      </c>
      <c r="M56" s="648">
        <f t="shared" ref="M56:AD56" si="53">+L56</f>
        <v>78947368.42105265</v>
      </c>
      <c r="N56" s="648">
        <f t="shared" si="53"/>
        <v>78947368.42105265</v>
      </c>
      <c r="O56" s="648">
        <f t="shared" si="53"/>
        <v>78947368.42105265</v>
      </c>
      <c r="P56" s="652">
        <f t="shared" si="53"/>
        <v>78947368.42105265</v>
      </c>
      <c r="Q56" s="652">
        <f t="shared" si="53"/>
        <v>78947368.42105265</v>
      </c>
      <c r="R56" s="652">
        <f t="shared" si="53"/>
        <v>78947368.42105265</v>
      </c>
      <c r="S56" s="652">
        <f t="shared" si="53"/>
        <v>78947368.42105265</v>
      </c>
      <c r="T56" s="652">
        <f t="shared" si="53"/>
        <v>78947368.42105265</v>
      </c>
      <c r="U56" s="652">
        <f t="shared" si="53"/>
        <v>78947368.42105265</v>
      </c>
      <c r="V56" s="652">
        <f t="shared" si="53"/>
        <v>78947368.42105265</v>
      </c>
      <c r="W56" s="652">
        <f t="shared" si="53"/>
        <v>78947368.42105265</v>
      </c>
      <c r="X56" s="650">
        <f t="shared" si="53"/>
        <v>78947368.42105265</v>
      </c>
      <c r="Y56" s="650">
        <f t="shared" si="53"/>
        <v>78947368.42105265</v>
      </c>
      <c r="Z56" s="650">
        <f t="shared" si="53"/>
        <v>78947368.42105265</v>
      </c>
      <c r="AA56" s="650">
        <f t="shared" si="53"/>
        <v>78947368.42105265</v>
      </c>
      <c r="AB56" s="650">
        <f t="shared" si="53"/>
        <v>78947368.42105265</v>
      </c>
      <c r="AC56" s="650">
        <f t="shared" si="53"/>
        <v>78947368.42105265</v>
      </c>
      <c r="AD56" s="650">
        <f t="shared" si="53"/>
        <v>78947368.42105265</v>
      </c>
    </row>
    <row r="57" spans="1:31" ht="99.75">
      <c r="A57" s="611" t="s">
        <v>738</v>
      </c>
      <c r="B57" s="617" t="s">
        <v>904</v>
      </c>
      <c r="C57" s="617" t="s">
        <v>304</v>
      </c>
      <c r="D57" s="612">
        <v>1500000000.0000005</v>
      </c>
      <c r="G57" s="653">
        <f t="shared" si="48"/>
        <v>1500000000.0000005</v>
      </c>
      <c r="H57" s="644">
        <v>19</v>
      </c>
      <c r="I57" s="645">
        <f t="shared" si="4"/>
        <v>78947368.42105265</v>
      </c>
      <c r="J57" s="646">
        <v>43831</v>
      </c>
      <c r="K57" s="647"/>
      <c r="L57" s="648">
        <f t="shared" si="7"/>
        <v>78947368.42105265</v>
      </c>
      <c r="M57" s="648">
        <f t="shared" ref="M57:AD57" si="54">+L57</f>
        <v>78947368.42105265</v>
      </c>
      <c r="N57" s="648">
        <f t="shared" si="54"/>
        <v>78947368.42105265</v>
      </c>
      <c r="O57" s="648">
        <f t="shared" si="54"/>
        <v>78947368.42105265</v>
      </c>
      <c r="P57" s="652">
        <f t="shared" si="54"/>
        <v>78947368.42105265</v>
      </c>
      <c r="Q57" s="652">
        <f t="shared" si="54"/>
        <v>78947368.42105265</v>
      </c>
      <c r="R57" s="652">
        <f t="shared" si="54"/>
        <v>78947368.42105265</v>
      </c>
      <c r="S57" s="652">
        <f t="shared" si="54"/>
        <v>78947368.42105265</v>
      </c>
      <c r="T57" s="652">
        <f t="shared" si="54"/>
        <v>78947368.42105265</v>
      </c>
      <c r="U57" s="652">
        <f t="shared" si="54"/>
        <v>78947368.42105265</v>
      </c>
      <c r="V57" s="652">
        <f t="shared" si="54"/>
        <v>78947368.42105265</v>
      </c>
      <c r="W57" s="652">
        <f t="shared" si="54"/>
        <v>78947368.42105265</v>
      </c>
      <c r="X57" s="650">
        <f t="shared" si="54"/>
        <v>78947368.42105265</v>
      </c>
      <c r="Y57" s="650">
        <f t="shared" si="54"/>
        <v>78947368.42105265</v>
      </c>
      <c r="Z57" s="650">
        <f t="shared" si="54"/>
        <v>78947368.42105265</v>
      </c>
      <c r="AA57" s="650">
        <f t="shared" si="54"/>
        <v>78947368.42105265</v>
      </c>
      <c r="AB57" s="650">
        <f t="shared" si="54"/>
        <v>78947368.42105265</v>
      </c>
      <c r="AC57" s="650">
        <f t="shared" si="54"/>
        <v>78947368.42105265</v>
      </c>
      <c r="AD57" s="650">
        <f t="shared" si="54"/>
        <v>78947368.42105265</v>
      </c>
    </row>
    <row r="58" spans="1:31" ht="99.75">
      <c r="A58" s="477" t="s">
        <v>930</v>
      </c>
      <c r="B58" s="479" t="s">
        <v>905</v>
      </c>
      <c r="C58" s="480" t="s">
        <v>265</v>
      </c>
      <c r="D58" s="487">
        <v>0</v>
      </c>
      <c r="G58" s="653"/>
      <c r="H58" s="644">
        <v>5</v>
      </c>
      <c r="I58" s="645">
        <f t="shared" si="4"/>
        <v>0</v>
      </c>
      <c r="J58" s="646">
        <v>43831</v>
      </c>
      <c r="K58" s="647"/>
      <c r="L58" s="648">
        <f t="shared" si="7"/>
        <v>0</v>
      </c>
      <c r="M58" s="647"/>
      <c r="N58" s="647"/>
      <c r="O58" s="647"/>
      <c r="P58" s="651"/>
      <c r="Q58" s="651"/>
      <c r="R58" s="651"/>
      <c r="S58" s="651"/>
      <c r="T58" s="651"/>
      <c r="U58" s="651"/>
      <c r="V58" s="651"/>
      <c r="W58" s="651"/>
      <c r="X58" s="649"/>
      <c r="Y58" s="649"/>
      <c r="Z58" s="649"/>
      <c r="AA58" s="649"/>
      <c r="AB58" s="649"/>
      <c r="AC58" s="649"/>
      <c r="AD58" s="649"/>
    </row>
    <row r="59" spans="1:31" ht="42.75">
      <c r="A59" s="611" t="s">
        <v>934</v>
      </c>
      <c r="B59" s="615" t="s">
        <v>935</v>
      </c>
      <c r="C59" s="617" t="s">
        <v>936</v>
      </c>
      <c r="D59" s="612">
        <v>150000000</v>
      </c>
      <c r="G59" s="653">
        <f t="shared" si="48"/>
        <v>150000000</v>
      </c>
      <c r="H59" s="644">
        <v>19</v>
      </c>
      <c r="I59" s="645">
        <f t="shared" si="4"/>
        <v>7894736.8421052629</v>
      </c>
      <c r="J59" s="646">
        <v>43831</v>
      </c>
      <c r="K59" s="647"/>
      <c r="L59" s="648">
        <f t="shared" si="7"/>
        <v>7894736.8421052629</v>
      </c>
      <c r="M59" s="648">
        <f t="shared" ref="M59:AD59" si="55">+L59</f>
        <v>7894736.8421052629</v>
      </c>
      <c r="N59" s="648">
        <f t="shared" si="55"/>
        <v>7894736.8421052629</v>
      </c>
      <c r="O59" s="648">
        <f t="shared" si="55"/>
        <v>7894736.8421052629</v>
      </c>
      <c r="P59" s="652">
        <f t="shared" si="55"/>
        <v>7894736.8421052629</v>
      </c>
      <c r="Q59" s="652">
        <f t="shared" si="55"/>
        <v>7894736.8421052629</v>
      </c>
      <c r="R59" s="652">
        <f t="shared" si="55"/>
        <v>7894736.8421052629</v>
      </c>
      <c r="S59" s="652">
        <f t="shared" si="55"/>
        <v>7894736.8421052629</v>
      </c>
      <c r="T59" s="652">
        <f t="shared" si="55"/>
        <v>7894736.8421052629</v>
      </c>
      <c r="U59" s="652">
        <f t="shared" si="55"/>
        <v>7894736.8421052629</v>
      </c>
      <c r="V59" s="652">
        <f t="shared" si="55"/>
        <v>7894736.8421052629</v>
      </c>
      <c r="W59" s="652">
        <f t="shared" si="55"/>
        <v>7894736.8421052629</v>
      </c>
      <c r="X59" s="650">
        <f t="shared" si="55"/>
        <v>7894736.8421052629</v>
      </c>
      <c r="Y59" s="650">
        <f t="shared" si="55"/>
        <v>7894736.8421052629</v>
      </c>
      <c r="Z59" s="650">
        <f t="shared" si="55"/>
        <v>7894736.8421052629</v>
      </c>
      <c r="AA59" s="650">
        <f t="shared" si="55"/>
        <v>7894736.8421052629</v>
      </c>
      <c r="AB59" s="650">
        <f t="shared" si="55"/>
        <v>7894736.8421052629</v>
      </c>
      <c r="AC59" s="650">
        <f t="shared" si="55"/>
        <v>7894736.8421052629</v>
      </c>
      <c r="AD59" s="650">
        <f t="shared" si="55"/>
        <v>7894736.8421052629</v>
      </c>
    </row>
    <row r="60" spans="1:31" ht="57">
      <c r="A60" s="477" t="s">
        <v>931</v>
      </c>
      <c r="B60" s="479" t="s">
        <v>937</v>
      </c>
      <c r="C60" s="480" t="s">
        <v>938</v>
      </c>
      <c r="D60" s="487">
        <v>150000000</v>
      </c>
      <c r="G60" s="653">
        <f t="shared" si="48"/>
        <v>150000000</v>
      </c>
      <c r="H60" s="644">
        <v>5</v>
      </c>
      <c r="I60" s="645">
        <f t="shared" si="4"/>
        <v>30000000</v>
      </c>
      <c r="J60" s="646">
        <v>43831</v>
      </c>
      <c r="K60" s="647"/>
      <c r="L60" s="648">
        <f t="shared" si="7"/>
        <v>30000000</v>
      </c>
      <c r="M60" s="647">
        <f t="shared" ref="M60:P60" si="56">+L60</f>
        <v>30000000</v>
      </c>
      <c r="N60" s="647">
        <f t="shared" si="56"/>
        <v>30000000</v>
      </c>
      <c r="O60" s="647">
        <f t="shared" si="56"/>
        <v>30000000</v>
      </c>
      <c r="P60" s="651">
        <f t="shared" si="56"/>
        <v>30000000</v>
      </c>
      <c r="Q60" s="651"/>
      <c r="R60" s="651"/>
      <c r="S60" s="651"/>
      <c r="T60" s="651"/>
      <c r="U60" s="651"/>
      <c r="V60" s="651"/>
      <c r="W60" s="651"/>
      <c r="X60" s="649"/>
      <c r="Y60" s="649"/>
      <c r="Z60" s="649"/>
      <c r="AA60" s="649"/>
      <c r="AB60" s="649"/>
      <c r="AC60" s="649"/>
      <c r="AD60" s="649"/>
    </row>
    <row r="61" spans="1:31" ht="42.75">
      <c r="A61" s="559" t="s">
        <v>943</v>
      </c>
      <c r="B61" s="480" t="s">
        <v>906</v>
      </c>
      <c r="C61" s="480" t="s">
        <v>306</v>
      </c>
      <c r="D61" s="487">
        <v>0</v>
      </c>
      <c r="G61" s="653"/>
      <c r="H61" s="644">
        <v>19</v>
      </c>
      <c r="I61" s="645">
        <f t="shared" si="4"/>
        <v>0</v>
      </c>
      <c r="J61" s="646">
        <v>43831</v>
      </c>
      <c r="K61" s="647"/>
      <c r="L61" s="648">
        <f t="shared" si="7"/>
        <v>0</v>
      </c>
      <c r="M61" s="648">
        <f t="shared" ref="M61:AD61" si="57">+L61</f>
        <v>0</v>
      </c>
      <c r="N61" s="648">
        <f t="shared" si="57"/>
        <v>0</v>
      </c>
      <c r="O61" s="648">
        <f t="shared" si="57"/>
        <v>0</v>
      </c>
      <c r="P61" s="652">
        <f t="shared" si="57"/>
        <v>0</v>
      </c>
      <c r="Q61" s="652">
        <f t="shared" si="57"/>
        <v>0</v>
      </c>
      <c r="R61" s="652">
        <f t="shared" si="57"/>
        <v>0</v>
      </c>
      <c r="S61" s="652">
        <f t="shared" si="57"/>
        <v>0</v>
      </c>
      <c r="T61" s="652">
        <f t="shared" si="57"/>
        <v>0</v>
      </c>
      <c r="U61" s="652">
        <f t="shared" si="57"/>
        <v>0</v>
      </c>
      <c r="V61" s="652">
        <f t="shared" si="57"/>
        <v>0</v>
      </c>
      <c r="W61" s="652">
        <f t="shared" si="57"/>
        <v>0</v>
      </c>
      <c r="X61" s="650">
        <f t="shared" si="57"/>
        <v>0</v>
      </c>
      <c r="Y61" s="650">
        <f t="shared" si="57"/>
        <v>0</v>
      </c>
      <c r="Z61" s="650">
        <f t="shared" si="57"/>
        <v>0</v>
      </c>
      <c r="AA61" s="650">
        <f t="shared" si="57"/>
        <v>0</v>
      </c>
      <c r="AB61" s="650">
        <f t="shared" si="57"/>
        <v>0</v>
      </c>
      <c r="AC61" s="650">
        <f t="shared" si="57"/>
        <v>0</v>
      </c>
      <c r="AD61" s="650">
        <f t="shared" si="57"/>
        <v>0</v>
      </c>
    </row>
    <row r="62" spans="1:31" ht="42.75">
      <c r="A62" s="524" t="s">
        <v>944</v>
      </c>
      <c r="B62" s="615" t="s">
        <v>907</v>
      </c>
      <c r="C62" s="617" t="s">
        <v>215</v>
      </c>
      <c r="D62" s="612">
        <v>0</v>
      </c>
      <c r="G62" s="653"/>
      <c r="H62" s="644">
        <v>19</v>
      </c>
      <c r="I62" s="645">
        <f t="shared" si="4"/>
        <v>0</v>
      </c>
      <c r="J62" s="646">
        <v>43831</v>
      </c>
      <c r="K62" s="647"/>
      <c r="L62" s="648">
        <f t="shared" si="7"/>
        <v>0</v>
      </c>
      <c r="M62" s="647"/>
      <c r="N62" s="647"/>
      <c r="O62" s="647"/>
      <c r="P62" s="651"/>
      <c r="Q62" s="651"/>
      <c r="R62" s="651"/>
      <c r="S62" s="651"/>
      <c r="T62" s="651"/>
      <c r="U62" s="651"/>
      <c r="V62" s="651"/>
      <c r="W62" s="651"/>
      <c r="X62" s="649"/>
      <c r="Y62" s="649"/>
      <c r="Z62" s="649"/>
      <c r="AA62" s="649"/>
      <c r="AB62" s="649"/>
      <c r="AC62" s="649"/>
      <c r="AD62" s="649"/>
      <c r="AE62">
        <f>+SUM(K38:AD62)</f>
        <v>8800000000.0000153</v>
      </c>
    </row>
    <row r="63" spans="1:31" ht="15.75" thickBot="1">
      <c r="A63" s="549"/>
      <c r="B63" s="616"/>
      <c r="C63" s="618"/>
      <c r="D63" s="613">
        <v>8999999999.9999981</v>
      </c>
      <c r="H63" s="554"/>
      <c r="J63" s="646"/>
    </row>
    <row r="64" spans="1:31">
      <c r="G64" s="655"/>
      <c r="H64" s="655"/>
      <c r="I64" s="655">
        <f>+SUM(K64:AD64)</f>
        <v>45298318484644.414</v>
      </c>
      <c r="J64" s="655" t="s">
        <v>958</v>
      </c>
      <c r="K64" s="655">
        <f>+SUM(K4:K62)</f>
        <v>259333333.33333334</v>
      </c>
      <c r="L64" s="655">
        <f t="shared" ref="L64:AD64" si="58">+SUM(L4:L62)</f>
        <v>4316055164956.5073</v>
      </c>
      <c r="M64" s="655">
        <f t="shared" si="58"/>
        <v>4316055164956.5073</v>
      </c>
      <c r="N64" s="655">
        <f t="shared" si="58"/>
        <v>4316055164956.5073</v>
      </c>
      <c r="O64" s="655">
        <f t="shared" si="58"/>
        <v>4316055164956.5073</v>
      </c>
      <c r="P64" s="655">
        <f t="shared" si="58"/>
        <v>4315935164956.5073</v>
      </c>
      <c r="Q64" s="655">
        <f t="shared" si="58"/>
        <v>1694135951894.8962</v>
      </c>
      <c r="R64" s="655">
        <f t="shared" si="58"/>
        <v>1694135951894.8962</v>
      </c>
      <c r="S64" s="655">
        <f t="shared" si="58"/>
        <v>1694135951894.8962</v>
      </c>
      <c r="T64" s="655">
        <f t="shared" si="58"/>
        <v>1694135951894.8962</v>
      </c>
      <c r="U64" s="655">
        <f t="shared" si="58"/>
        <v>1694135951894.8962</v>
      </c>
      <c r="V64" s="655">
        <f t="shared" si="58"/>
        <v>1694135951894.8962</v>
      </c>
      <c r="W64" s="655">
        <f t="shared" si="58"/>
        <v>1694135951894.8962</v>
      </c>
      <c r="X64" s="655">
        <f t="shared" si="58"/>
        <v>1694135951894.8962</v>
      </c>
      <c r="Y64" s="655">
        <f t="shared" si="58"/>
        <v>1694135951894.8962</v>
      </c>
      <c r="Z64" s="655">
        <f t="shared" si="58"/>
        <v>1694135951894.8962</v>
      </c>
      <c r="AA64" s="655">
        <f t="shared" si="58"/>
        <v>1694135951894.8962</v>
      </c>
      <c r="AB64" s="655">
        <f t="shared" si="58"/>
        <v>1694135951894.8962</v>
      </c>
      <c r="AC64" s="655">
        <f t="shared" si="58"/>
        <v>1694135951894.8962</v>
      </c>
      <c r="AD64" s="655">
        <f t="shared" si="58"/>
        <v>1694135951894.8962</v>
      </c>
    </row>
    <row r="65" spans="1:30">
      <c r="F65" s="654" t="s">
        <v>956</v>
      </c>
      <c r="G65" s="655">
        <f>+SUM(G1:G63)</f>
        <v>45298318484644.43</v>
      </c>
      <c r="H65" s="655"/>
      <c r="I65" s="655">
        <f>+SUM(K65:AD65)</f>
        <v>45298318484644.422</v>
      </c>
      <c r="J65" s="655" t="s">
        <v>958</v>
      </c>
      <c r="K65" s="655">
        <f>+SUM(K4:O62)</f>
        <v>17264479993159.359</v>
      </c>
      <c r="L65" s="655"/>
      <c r="M65" s="655"/>
      <c r="N65" s="655"/>
      <c r="O65" s="655"/>
      <c r="P65" s="655">
        <f>+SUM(P4:W62)</f>
        <v>16174886828220.783</v>
      </c>
      <c r="Q65" s="655"/>
      <c r="R65" s="655"/>
      <c r="S65" s="655"/>
      <c r="T65" s="655"/>
      <c r="U65" s="655"/>
      <c r="V65" s="655"/>
      <c r="W65" s="655"/>
      <c r="X65" s="655">
        <f>+SUM(X4:AD62)</f>
        <v>11858951663264.277</v>
      </c>
      <c r="Y65" s="655"/>
      <c r="Z65" s="655"/>
      <c r="AA65" s="655"/>
      <c r="AB65" s="655"/>
      <c r="AC65" s="655"/>
      <c r="AD65" s="655"/>
    </row>
    <row r="72" spans="1:30">
      <c r="A72" s="631"/>
    </row>
  </sheetData>
  <autoFilter ref="A1:AD63"/>
  <mergeCells count="8">
    <mergeCell ref="X2:AD2"/>
    <mergeCell ref="A33:A34"/>
    <mergeCell ref="D1:D3"/>
    <mergeCell ref="A2:A3"/>
    <mergeCell ref="B2:B3"/>
    <mergeCell ref="C2:C3"/>
    <mergeCell ref="K2:O2"/>
    <mergeCell ref="P2:W2"/>
  </mergeCells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24"/>
  <sheetViews>
    <sheetView workbookViewId="0">
      <selection activeCell="K24" sqref="K24"/>
    </sheetView>
  </sheetViews>
  <sheetFormatPr baseColWidth="10" defaultRowHeight="15"/>
  <sheetData>
    <row r="4" spans="3:3">
      <c r="C4" s="577">
        <f>2.25/5</f>
        <v>0.45</v>
      </c>
    </row>
    <row r="6" spans="3:3">
      <c r="C6" s="577">
        <f>C4*2</f>
        <v>0.9</v>
      </c>
    </row>
    <row r="10" spans="3:3">
      <c r="C10">
        <f>33.3/3</f>
        <v>11.1</v>
      </c>
    </row>
    <row r="15" spans="3:3">
      <c r="C15">
        <f>5-3.11</f>
        <v>1.8900000000000001</v>
      </c>
    </row>
    <row r="16" spans="3:3">
      <c r="C16">
        <f>11.1/10</f>
        <v>1.1099999999999999</v>
      </c>
    </row>
    <row r="17" spans="3:11">
      <c r="G17">
        <v>64035843</v>
      </c>
      <c r="H17" s="38" t="s">
        <v>842</v>
      </c>
    </row>
    <row r="19" spans="3:11">
      <c r="G19">
        <f>G17/18</f>
        <v>3557546.8333333335</v>
      </c>
      <c r="H19" s="38" t="s">
        <v>843</v>
      </c>
    </row>
    <row r="20" spans="3:11">
      <c r="C20">
        <f>33.33/22</f>
        <v>1.5149999999999999</v>
      </c>
    </row>
    <row r="21" spans="3:11">
      <c r="G21" s="577">
        <f>33.33/21</f>
        <v>1.587142857142857</v>
      </c>
      <c r="H21">
        <f>1.6*21</f>
        <v>33.6</v>
      </c>
    </row>
    <row r="22" spans="3:11">
      <c r="H22">
        <f>1.6*3</f>
        <v>4.8000000000000007</v>
      </c>
      <c r="K22">
        <f>1.6*4</f>
        <v>6.4</v>
      </c>
    </row>
    <row r="23" spans="3:11">
      <c r="C23">
        <f>C20*13</f>
        <v>19.695</v>
      </c>
      <c r="K23">
        <f>3.2+3.2+4.8+16+6.4</f>
        <v>33.6</v>
      </c>
    </row>
    <row r="24" spans="3:11">
      <c r="C24">
        <f>C23+13.6</f>
        <v>33.295000000000002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29"/>
  <sheetViews>
    <sheetView workbookViewId="0">
      <selection activeCell="I30" sqref="I30"/>
    </sheetView>
  </sheetViews>
  <sheetFormatPr baseColWidth="10" defaultRowHeight="15"/>
  <sheetData>
    <row r="4" spans="2:14">
      <c r="B4">
        <f>33.3/2</f>
        <v>16.649999999999999</v>
      </c>
    </row>
    <row r="6" spans="2:14">
      <c r="B6">
        <f xml:space="preserve"> B4/9</f>
        <v>1.8499999999999999</v>
      </c>
    </row>
    <row r="8" spans="2:14">
      <c r="C8" s="38" t="s">
        <v>810</v>
      </c>
      <c r="G8" s="38" t="s">
        <v>811</v>
      </c>
      <c r="J8" s="38" t="s">
        <v>832</v>
      </c>
      <c r="M8" s="38" t="s">
        <v>319</v>
      </c>
    </row>
    <row r="9" spans="2:14">
      <c r="C9">
        <v>64035843</v>
      </c>
      <c r="D9" s="38"/>
      <c r="G9">
        <v>27572333</v>
      </c>
      <c r="J9" s="38">
        <v>1668457.28</v>
      </c>
      <c r="M9">
        <v>18073902</v>
      </c>
    </row>
    <row r="10" spans="2:14">
      <c r="C10">
        <f>(C9*30)/100</f>
        <v>19210752.899999999</v>
      </c>
      <c r="D10">
        <f>C10/5</f>
        <v>3842150.5799999996</v>
      </c>
      <c r="E10">
        <v>5</v>
      </c>
      <c r="F10" t="s">
        <v>802</v>
      </c>
      <c r="G10">
        <f>(G9*30)/100</f>
        <v>8271699.9000000004</v>
      </c>
      <c r="H10">
        <f>G10/5</f>
        <v>1654339.98</v>
      </c>
      <c r="J10">
        <f>(J9*30)/100</f>
        <v>500537.18400000001</v>
      </c>
      <c r="K10">
        <f>J10/5</f>
        <v>100107.4368</v>
      </c>
      <c r="M10">
        <f>(M9*30)/100</f>
        <v>5422170.5999999996</v>
      </c>
      <c r="N10">
        <f>M10/5</f>
        <v>1084434.1199999999</v>
      </c>
    </row>
    <row r="11" spans="2:14">
      <c r="C11">
        <f>(C9*30)/100</f>
        <v>19210752.899999999</v>
      </c>
      <c r="D11">
        <f>C11/8</f>
        <v>2401344.1124999998</v>
      </c>
      <c r="E11">
        <v>8</v>
      </c>
      <c r="F11" t="s">
        <v>803</v>
      </c>
      <c r="G11">
        <f>(G9*30)/100</f>
        <v>8271699.9000000004</v>
      </c>
      <c r="H11">
        <f>G11/8</f>
        <v>1033962.4875</v>
      </c>
      <c r="J11">
        <f>(J9*30)/100</f>
        <v>500537.18400000001</v>
      </c>
      <c r="K11">
        <f>J11/8</f>
        <v>62567.148000000001</v>
      </c>
      <c r="M11">
        <f>(M9*30)/100</f>
        <v>5422170.5999999996</v>
      </c>
      <c r="N11">
        <f>M11/8</f>
        <v>677771.32499999995</v>
      </c>
    </row>
    <row r="12" spans="2:14">
      <c r="C12">
        <f>(C9*40)/100</f>
        <v>25614337.199999999</v>
      </c>
      <c r="D12">
        <f>C12/6</f>
        <v>4269056.2</v>
      </c>
      <c r="E12">
        <v>7</v>
      </c>
      <c r="F12" t="s">
        <v>804</v>
      </c>
      <c r="G12">
        <f>(G9*40)/100</f>
        <v>11028933.199999999</v>
      </c>
      <c r="H12">
        <f>G12/5</f>
        <v>2205786.6399999997</v>
      </c>
      <c r="J12">
        <f>(J9*40)/100</f>
        <v>667382.91200000001</v>
      </c>
      <c r="K12">
        <f>J12/7</f>
        <v>95340.415999999997</v>
      </c>
      <c r="M12">
        <f>(M9*40)/100</f>
        <v>7229560.7999999998</v>
      </c>
      <c r="N12">
        <f>M12/6</f>
        <v>1204926.8</v>
      </c>
    </row>
    <row r="16" spans="2:14">
      <c r="G16">
        <f>100/6</f>
        <v>16.666666666666668</v>
      </c>
    </row>
    <row r="17" spans="3:15">
      <c r="C17">
        <f>74*19</f>
        <v>1406</v>
      </c>
      <c r="H17">
        <f>4.41-5</f>
        <v>-0.58999999999999986</v>
      </c>
    </row>
    <row r="18" spans="3:15">
      <c r="J18">
        <f>40*19</f>
        <v>760</v>
      </c>
    </row>
    <row r="20" spans="3:15">
      <c r="N20">
        <f>1.51*22</f>
        <v>33.22</v>
      </c>
    </row>
    <row r="22" spans="3:15">
      <c r="G22">
        <f>40000*20</f>
        <v>800000</v>
      </c>
    </row>
    <row r="23" spans="3:15">
      <c r="F23">
        <f>16.65/2</f>
        <v>8.3249999999999993</v>
      </c>
      <c r="O23">
        <f>80*19</f>
        <v>1520</v>
      </c>
    </row>
    <row r="24" spans="3:15">
      <c r="I24">
        <f>33.33/21</f>
        <v>1.587142857142857</v>
      </c>
    </row>
    <row r="25" spans="3:15">
      <c r="C25">
        <f>200000/19</f>
        <v>10526.315789473685</v>
      </c>
      <c r="I25">
        <f>33.33-3.7</f>
        <v>29.63</v>
      </c>
      <c r="K25">
        <f>1.58*8</f>
        <v>12.64</v>
      </c>
    </row>
    <row r="26" spans="3:15">
      <c r="K26">
        <f>2.77*10</f>
        <v>27.7</v>
      </c>
    </row>
    <row r="27" spans="3:15">
      <c r="L27" s="38">
        <f>33.33/12</f>
        <v>2.7774999999999999</v>
      </c>
    </row>
    <row r="28" spans="3:15">
      <c r="L28">
        <f>L27*10</f>
        <v>27.774999999999999</v>
      </c>
    </row>
    <row r="29" spans="3:15">
      <c r="H29">
        <f>34/2</f>
        <v>17</v>
      </c>
      <c r="I29">
        <f>H29/9</f>
        <v>1.8888888888888888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5:AC33"/>
  <sheetViews>
    <sheetView showGridLines="0" showRowColHeaders="0" tabSelected="1" zoomScale="150" workbookViewId="0">
      <selection activeCell="G11" sqref="G11"/>
    </sheetView>
  </sheetViews>
  <sheetFormatPr baseColWidth="10" defaultColWidth="0" defaultRowHeight="15"/>
  <cols>
    <col min="1" max="1" width="10.85546875" customWidth="1"/>
    <col min="2" max="2" width="24" bestFit="1" customWidth="1"/>
    <col min="3" max="3" width="0.85546875" customWidth="1"/>
    <col min="4" max="4" width="12.140625" customWidth="1"/>
    <col min="5" max="5" width="22" bestFit="1" customWidth="1"/>
    <col min="6" max="6" width="21.140625" customWidth="1"/>
    <col min="7" max="7" width="3.140625" customWidth="1"/>
    <col min="8" max="8" width="22" hidden="1" customWidth="1"/>
    <col min="9" max="9" width="12.7109375" hidden="1" customWidth="1"/>
    <col min="10" max="28" width="17.42578125" hidden="1" customWidth="1"/>
    <col min="29" max="29" width="0" hidden="1" customWidth="1"/>
    <col min="30" max="16384" width="10.85546875" hidden="1"/>
  </cols>
  <sheetData>
    <row r="5" spans="2:28">
      <c r="D5" s="994" t="s">
        <v>960</v>
      </c>
      <c r="E5" s="994"/>
      <c r="F5" s="994"/>
      <c r="G5" s="662"/>
    </row>
    <row r="6" spans="2:28">
      <c r="D6" s="656"/>
      <c r="E6" s="740" t="s">
        <v>961</v>
      </c>
      <c r="F6" s="740" t="s">
        <v>968</v>
      </c>
      <c r="G6" s="663"/>
    </row>
    <row r="7" spans="2:28">
      <c r="D7" s="656" t="s">
        <v>969</v>
      </c>
      <c r="E7" s="657">
        <f>+'Sandra - Prueba y trabajo PCTES'!G65</f>
        <v>45298318484644.43</v>
      </c>
      <c r="F7" s="657">
        <f>+'Prueba y trabajo'!I65</f>
        <v>45298318484644.43</v>
      </c>
      <c r="G7" s="664"/>
    </row>
    <row r="8" spans="2:28">
      <c r="B8" s="656" t="s">
        <v>965</v>
      </c>
      <c r="D8" s="656" t="s">
        <v>962</v>
      </c>
      <c r="E8" s="657">
        <f>+'Sandra - Prueba y trabajo PCTES'!K65</f>
        <v>17264479993159.359</v>
      </c>
      <c r="F8" s="657">
        <f>+'Prueba y trabajo'!M65</f>
        <v>19412599804244.937</v>
      </c>
      <c r="G8" s="664"/>
    </row>
    <row r="9" spans="2:28">
      <c r="B9" s="656" t="s">
        <v>966</v>
      </c>
      <c r="D9" s="656" t="s">
        <v>963</v>
      </c>
      <c r="E9" s="657">
        <f>+'Sandra - Prueba y trabajo PCTES'!P65</f>
        <v>16174886828220.783</v>
      </c>
      <c r="F9" s="657">
        <f>+'Prueba y trabajo'!R65</f>
        <v>21987924073202.781</v>
      </c>
      <c r="G9" s="664"/>
    </row>
    <row r="10" spans="2:28">
      <c r="B10" s="656" t="s">
        <v>967</v>
      </c>
      <c r="D10" s="656" t="s">
        <v>964</v>
      </c>
      <c r="E10" s="657">
        <f>+'Sandra - Prueba y trabajo PCTES'!X65</f>
        <v>11858951663264.277</v>
      </c>
      <c r="F10" s="657">
        <f>+'Prueba y trabajo'!Z65</f>
        <v>21250933401281.219</v>
      </c>
      <c r="G10" s="664"/>
    </row>
    <row r="11" spans="2:28">
      <c r="D11" s="656" t="s">
        <v>970</v>
      </c>
      <c r="E11" s="657">
        <f>+SUM(E8:E10)</f>
        <v>45298318484644.422</v>
      </c>
      <c r="F11" s="657">
        <f>+SUM(F8:F10)</f>
        <v>62651457278728.937</v>
      </c>
      <c r="G11" s="664">
        <v>62651457278728.898</v>
      </c>
    </row>
    <row r="12" spans="2:28" ht="6" customHeight="1"/>
    <row r="13" spans="2:28">
      <c r="D13" s="994" t="s">
        <v>971</v>
      </c>
      <c r="E13" s="994"/>
      <c r="F13" s="994"/>
      <c r="G13" s="662"/>
    </row>
    <row r="14" spans="2:28">
      <c r="D14" s="659">
        <v>2019</v>
      </c>
      <c r="E14" s="658">
        <v>259333333.33333334</v>
      </c>
      <c r="F14" s="658">
        <v>267580133.33333334</v>
      </c>
      <c r="G14" s="665"/>
      <c r="H14" s="738"/>
      <c r="I14" s="738">
        <v>2019</v>
      </c>
      <c r="J14" s="738">
        <f t="shared" ref="J14:AB14" si="0">+I14+1</f>
        <v>2020</v>
      </c>
      <c r="K14" s="738">
        <f t="shared" si="0"/>
        <v>2021</v>
      </c>
      <c r="L14" s="738">
        <f t="shared" si="0"/>
        <v>2022</v>
      </c>
      <c r="M14" s="738">
        <f t="shared" si="0"/>
        <v>2023</v>
      </c>
      <c r="N14" s="738">
        <f t="shared" si="0"/>
        <v>2024</v>
      </c>
      <c r="O14" s="738">
        <f t="shared" si="0"/>
        <v>2025</v>
      </c>
      <c r="P14" s="738">
        <f t="shared" si="0"/>
        <v>2026</v>
      </c>
      <c r="Q14" s="738">
        <f t="shared" si="0"/>
        <v>2027</v>
      </c>
      <c r="R14" s="738">
        <f t="shared" si="0"/>
        <v>2028</v>
      </c>
      <c r="S14" s="738">
        <f t="shared" si="0"/>
        <v>2029</v>
      </c>
      <c r="T14" s="738">
        <f t="shared" si="0"/>
        <v>2030</v>
      </c>
      <c r="U14" s="738">
        <f t="shared" si="0"/>
        <v>2031</v>
      </c>
      <c r="V14" s="738">
        <f t="shared" si="0"/>
        <v>2032</v>
      </c>
      <c r="W14" s="738">
        <f t="shared" si="0"/>
        <v>2033</v>
      </c>
      <c r="X14" s="738">
        <f t="shared" si="0"/>
        <v>2034</v>
      </c>
      <c r="Y14" s="738">
        <f t="shared" si="0"/>
        <v>2035</v>
      </c>
      <c r="Z14" s="738">
        <f t="shared" si="0"/>
        <v>2036</v>
      </c>
      <c r="AA14" s="738">
        <f t="shared" si="0"/>
        <v>2037</v>
      </c>
      <c r="AB14" s="738">
        <f t="shared" si="0"/>
        <v>2038</v>
      </c>
    </row>
    <row r="15" spans="2:28">
      <c r="D15" s="659">
        <v>2020</v>
      </c>
      <c r="E15" s="658">
        <v>4316055164956.5073</v>
      </c>
      <c r="F15" s="658">
        <v>4605597940425.6123</v>
      </c>
      <c r="G15" s="665"/>
      <c r="H15" s="738" t="s">
        <v>968</v>
      </c>
      <c r="I15" s="739">
        <f>+'Prueba y trabajo'!M64</f>
        <v>267580133.33333334</v>
      </c>
      <c r="J15" s="739">
        <f>+'Prueba y trabajo'!N64</f>
        <v>4605597940425.6123</v>
      </c>
      <c r="K15" s="739">
        <f>+'Prueba y trabajo'!O64</f>
        <v>4766793868340.5098</v>
      </c>
      <c r="L15" s="739">
        <f>+'Prueba y trabajo'!P64</f>
        <v>4933631653732.4316</v>
      </c>
      <c r="M15" s="739">
        <f>+'Prueba y trabajo'!Q64</f>
        <v>5106308761613.0625</v>
      </c>
      <c r="N15" s="739">
        <f>+'Prueba y trabajo'!R64</f>
        <v>5284882513701.9004</v>
      </c>
      <c r="O15" s="739">
        <f>+'Prueba y trabajo'!S64</f>
        <v>2147084021906.2786</v>
      </c>
      <c r="P15" s="739">
        <f>+'Prueba y trabajo'!T64</f>
        <v>2222231962672.998</v>
      </c>
      <c r="Q15" s="739">
        <f>+'Prueba y trabajo'!U64</f>
        <v>2300010081366.5527</v>
      </c>
      <c r="R15" s="739">
        <f>+'Prueba y trabajo'!V64</f>
        <v>2380510434214.3804</v>
      </c>
      <c r="S15" s="739">
        <f>+'Prueba y trabajo'!W64</f>
        <v>2463828299411.8823</v>
      </c>
      <c r="T15" s="739">
        <f>+'Prueba y trabajo'!X64</f>
        <v>2550062289891.2993</v>
      </c>
      <c r="U15" s="739">
        <f>+'Prueba y trabajo'!Y64</f>
        <v>2639314470037.4946</v>
      </c>
      <c r="V15" s="739">
        <f>+'Prueba y trabajo'!Z64</f>
        <v>2731690476488.8052</v>
      </c>
      <c r="W15" s="739">
        <f>+'Prueba y trabajo'!AA64</f>
        <v>2827299643165.9155</v>
      </c>
      <c r="X15" s="739">
        <f>+'Prueba y trabajo'!AB64</f>
        <v>2926255130676.7222</v>
      </c>
      <c r="Y15" s="739">
        <f>+'Prueba y trabajo'!AC64</f>
        <v>3028674060250.4072</v>
      </c>
      <c r="Z15" s="739">
        <f>+'Prueba y trabajo'!AD64</f>
        <v>3134677652359.1685</v>
      </c>
      <c r="AA15" s="739">
        <f>+'Prueba y trabajo'!AE64</f>
        <v>3244391370191.7397</v>
      </c>
      <c r="AB15" s="739">
        <f>+'Prueba y trabajo'!AF64</f>
        <v>3357945068148.4512</v>
      </c>
    </row>
    <row r="16" spans="2:28">
      <c r="D16" s="659">
        <v>2021</v>
      </c>
      <c r="E16" s="658">
        <v>4316055164956.5073</v>
      </c>
      <c r="F16" s="658">
        <v>4766793868340.5098</v>
      </c>
      <c r="G16" s="665"/>
      <c r="H16" s="738" t="s">
        <v>961</v>
      </c>
      <c r="I16" s="739">
        <f>+'Sandra - Prueba y trabajo PCTES'!K64</f>
        <v>259333333.33333334</v>
      </c>
      <c r="J16" s="739">
        <f>+'Sandra - Prueba y trabajo PCTES'!L64</f>
        <v>4316055164956.5073</v>
      </c>
      <c r="K16" s="739">
        <f>+'Sandra - Prueba y trabajo PCTES'!M64</f>
        <v>4316055164956.5073</v>
      </c>
      <c r="L16" s="739">
        <f>+'Sandra - Prueba y trabajo PCTES'!N64</f>
        <v>4316055164956.5073</v>
      </c>
      <c r="M16" s="739">
        <f>+'Sandra - Prueba y trabajo PCTES'!O64</f>
        <v>4316055164956.5073</v>
      </c>
      <c r="N16" s="739">
        <f>+'Sandra - Prueba y trabajo PCTES'!P64</f>
        <v>4315935164956.5073</v>
      </c>
      <c r="O16" s="739">
        <f>+'Sandra - Prueba y trabajo PCTES'!Q64</f>
        <v>1694135951894.8962</v>
      </c>
      <c r="P16" s="739">
        <f>+'Sandra - Prueba y trabajo PCTES'!R64</f>
        <v>1694135951894.8962</v>
      </c>
      <c r="Q16" s="739">
        <f>+'Sandra - Prueba y trabajo PCTES'!S64</f>
        <v>1694135951894.8962</v>
      </c>
      <c r="R16" s="739">
        <f>+'Sandra - Prueba y trabajo PCTES'!T64</f>
        <v>1694135951894.8962</v>
      </c>
      <c r="S16" s="739">
        <f>+'Sandra - Prueba y trabajo PCTES'!U64</f>
        <v>1694135951894.8962</v>
      </c>
      <c r="T16" s="739">
        <f>+'Sandra - Prueba y trabajo PCTES'!V64</f>
        <v>1694135951894.8962</v>
      </c>
      <c r="U16" s="739">
        <f>+'Sandra - Prueba y trabajo PCTES'!W64</f>
        <v>1694135951894.8962</v>
      </c>
      <c r="V16" s="739">
        <f>+'Sandra - Prueba y trabajo PCTES'!X64</f>
        <v>1694135951894.8962</v>
      </c>
      <c r="W16" s="739">
        <f>+'Sandra - Prueba y trabajo PCTES'!Y64</f>
        <v>1694135951894.8962</v>
      </c>
      <c r="X16" s="739">
        <f>+'Sandra - Prueba y trabajo PCTES'!Z64</f>
        <v>1694135951894.8962</v>
      </c>
      <c r="Y16" s="739">
        <f>+'Sandra - Prueba y trabajo PCTES'!AA64</f>
        <v>1694135951894.8962</v>
      </c>
      <c r="Z16" s="739">
        <f>+'Sandra - Prueba y trabajo PCTES'!AB64</f>
        <v>1694135951894.8962</v>
      </c>
      <c r="AA16" s="739">
        <f>+'Sandra - Prueba y trabajo PCTES'!AC64</f>
        <v>1694135951894.8962</v>
      </c>
      <c r="AB16" s="739">
        <f>+'Sandra - Prueba y trabajo PCTES'!AD64</f>
        <v>1694135951894.8962</v>
      </c>
    </row>
    <row r="17" spans="4:28">
      <c r="D17" s="659">
        <v>2022</v>
      </c>
      <c r="E17" s="658">
        <v>4316055164956.5073</v>
      </c>
      <c r="F17" s="658">
        <v>4933631653732.4316</v>
      </c>
      <c r="G17" s="665"/>
      <c r="H17" s="738"/>
      <c r="I17" s="738"/>
      <c r="J17" s="738"/>
      <c r="K17" s="738"/>
      <c r="L17" s="738"/>
      <c r="M17" s="738"/>
      <c r="N17" s="738"/>
      <c r="O17" s="738"/>
      <c r="P17" s="738"/>
      <c r="Q17" s="738"/>
      <c r="R17" s="738"/>
      <c r="S17" s="738"/>
      <c r="T17" s="738"/>
      <c r="U17" s="738"/>
      <c r="V17" s="738"/>
      <c r="W17" s="738"/>
      <c r="X17" s="738"/>
      <c r="Y17" s="738"/>
      <c r="Z17" s="738"/>
      <c r="AA17" s="738"/>
      <c r="AB17" s="738"/>
    </row>
    <row r="18" spans="4:28">
      <c r="D18" s="659">
        <v>2023</v>
      </c>
      <c r="E18" s="658">
        <v>4316055164956.5073</v>
      </c>
      <c r="F18" s="658">
        <v>5106308761613.0625</v>
      </c>
      <c r="G18" s="665"/>
    </row>
    <row r="19" spans="4:28">
      <c r="D19" s="659">
        <v>2024</v>
      </c>
      <c r="E19" s="658">
        <v>4315935164956.5073</v>
      </c>
      <c r="F19" s="658">
        <v>5284882513701.9004</v>
      </c>
      <c r="G19" s="665"/>
    </row>
    <row r="20" spans="4:28">
      <c r="D20" s="660">
        <v>2025</v>
      </c>
      <c r="E20" s="658">
        <v>1694135951894.8962</v>
      </c>
      <c r="F20" s="658">
        <v>2147084021906.2786</v>
      </c>
      <c r="G20" s="665"/>
    </row>
    <row r="21" spans="4:28">
      <c r="D21" s="660">
        <v>2026</v>
      </c>
      <c r="E21" s="658">
        <v>1694135951894.8962</v>
      </c>
      <c r="F21" s="658">
        <v>2222231962672.998</v>
      </c>
      <c r="G21" s="665"/>
    </row>
    <row r="22" spans="4:28">
      <c r="D22" s="660">
        <v>2027</v>
      </c>
      <c r="E22" s="658">
        <v>1694135951894.8962</v>
      </c>
      <c r="F22" s="658">
        <v>2300010081366.5527</v>
      </c>
      <c r="G22" s="665"/>
    </row>
    <row r="23" spans="4:28">
      <c r="D23" s="660">
        <v>2028</v>
      </c>
      <c r="E23" s="658">
        <v>1694135951894.8962</v>
      </c>
      <c r="F23" s="658">
        <v>2380510434214.3804</v>
      </c>
      <c r="G23" s="665"/>
    </row>
    <row r="24" spans="4:28">
      <c r="D24" s="660">
        <v>2029</v>
      </c>
      <c r="E24" s="658">
        <v>1694135951894.8962</v>
      </c>
      <c r="F24" s="658">
        <v>2463828299411.8823</v>
      </c>
      <c r="G24" s="665"/>
    </row>
    <row r="25" spans="4:28">
      <c r="D25" s="660">
        <v>2030</v>
      </c>
      <c r="E25" s="658">
        <v>1694135951894.8962</v>
      </c>
      <c r="F25" s="658">
        <v>2550062289891.2993</v>
      </c>
      <c r="G25" s="665"/>
    </row>
    <row r="26" spans="4:28">
      <c r="D26" s="660">
        <v>2031</v>
      </c>
      <c r="E26" s="658">
        <v>1694135951894.8962</v>
      </c>
      <c r="F26" s="658">
        <v>2639314470037.4946</v>
      </c>
      <c r="G26" s="665"/>
    </row>
    <row r="27" spans="4:28">
      <c r="D27" s="661">
        <v>2032</v>
      </c>
      <c r="E27" s="658">
        <v>1694135951894.8962</v>
      </c>
      <c r="F27" s="658">
        <v>2731690476488.8052</v>
      </c>
      <c r="G27" s="665"/>
    </row>
    <row r="28" spans="4:28">
      <c r="D28" s="661">
        <v>2033</v>
      </c>
      <c r="E28" s="658">
        <v>1694135951894.8962</v>
      </c>
      <c r="F28" s="658">
        <v>2827299643165.9155</v>
      </c>
      <c r="G28" s="665"/>
    </row>
    <row r="29" spans="4:28">
      <c r="D29" s="661">
        <v>2034</v>
      </c>
      <c r="E29" s="658">
        <v>1694135951894.8962</v>
      </c>
      <c r="F29" s="658">
        <v>2926255130676.7222</v>
      </c>
      <c r="G29" s="665"/>
    </row>
    <row r="30" spans="4:28">
      <c r="D30" s="661">
        <v>2035</v>
      </c>
      <c r="E30" s="658">
        <v>1694135951894.8962</v>
      </c>
      <c r="F30" s="658">
        <v>3028674060250.4072</v>
      </c>
      <c r="G30" s="665"/>
    </row>
    <row r="31" spans="4:28">
      <c r="D31" s="661">
        <v>2036</v>
      </c>
      <c r="E31" s="658">
        <v>1694135951894.8962</v>
      </c>
      <c r="F31" s="658">
        <v>3134677652359.1685</v>
      </c>
      <c r="G31" s="665"/>
    </row>
    <row r="32" spans="4:28">
      <c r="D32" s="661">
        <v>2037</v>
      </c>
      <c r="E32" s="658">
        <v>1694135951894.8962</v>
      </c>
      <c r="F32" s="658">
        <v>3244391370191.7397</v>
      </c>
      <c r="G32" s="665"/>
    </row>
    <row r="33" spans="4:7">
      <c r="D33" s="661">
        <v>2038</v>
      </c>
      <c r="E33" s="658">
        <v>1694135951894.8962</v>
      </c>
      <c r="F33" s="658">
        <v>3357945068148.4512</v>
      </c>
      <c r="G33" s="665"/>
    </row>
  </sheetData>
  <mergeCells count="2">
    <mergeCell ref="D13:F13"/>
    <mergeCell ref="D5:F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workbookViewId="0"/>
  </sheetViews>
  <sheetFormatPr baseColWidth="10" defaultColWidth="14.42578125" defaultRowHeight="15" customHeight="1"/>
  <cols>
    <col min="1" max="1" width="10.7109375" customWidth="1"/>
    <col min="2" max="2" width="21.42578125" customWidth="1"/>
    <col min="3" max="3" width="11.42578125" customWidth="1"/>
    <col min="4" max="4" width="10.7109375" customWidth="1"/>
    <col min="5" max="5" width="36.7109375" customWidth="1"/>
    <col min="6" max="6" width="32.7109375" customWidth="1"/>
    <col min="7" max="7" width="28.85546875" customWidth="1"/>
    <col min="8" max="19" width="10.7109375" customWidth="1"/>
  </cols>
  <sheetData>
    <row r="1" spans="2:9" ht="13.5" customHeight="1">
      <c r="B1" s="1" t="s">
        <v>12</v>
      </c>
    </row>
    <row r="2" spans="2:9" ht="13.5" customHeight="1">
      <c r="B2" t="s">
        <v>15</v>
      </c>
      <c r="E2" s="2" t="s">
        <v>16</v>
      </c>
      <c r="F2" s="3" t="s">
        <v>17</v>
      </c>
    </row>
    <row r="3" spans="2:9" ht="13.5" customHeight="1">
      <c r="B3" t="s">
        <v>18</v>
      </c>
      <c r="E3" s="4" t="s">
        <v>19</v>
      </c>
      <c r="F3" s="4" t="s">
        <v>20</v>
      </c>
      <c r="I3" s="4" t="s">
        <v>19</v>
      </c>
    </row>
    <row r="4" spans="2:9" ht="13.5" customHeight="1">
      <c r="B4" t="s">
        <v>21</v>
      </c>
      <c r="E4" s="4" t="s">
        <v>19</v>
      </c>
      <c r="F4" s="4" t="s">
        <v>22</v>
      </c>
      <c r="I4" s="4" t="s">
        <v>23</v>
      </c>
    </row>
    <row r="5" spans="2:9" ht="13.5" customHeight="1">
      <c r="B5" t="s">
        <v>24</v>
      </c>
      <c r="E5" s="4" t="s">
        <v>23</v>
      </c>
      <c r="F5" s="4" t="s">
        <v>25</v>
      </c>
      <c r="I5" s="4" t="s">
        <v>26</v>
      </c>
    </row>
    <row r="6" spans="2:9" ht="13.5" customHeight="1">
      <c r="B6" t="s">
        <v>27</v>
      </c>
      <c r="E6" s="4" t="s">
        <v>23</v>
      </c>
      <c r="F6" s="4" t="s">
        <v>28</v>
      </c>
      <c r="I6" s="4" t="s">
        <v>29</v>
      </c>
    </row>
    <row r="7" spans="2:9" ht="13.5" customHeight="1">
      <c r="B7" s="1" t="s">
        <v>30</v>
      </c>
      <c r="E7" s="4" t="s">
        <v>23</v>
      </c>
      <c r="F7" s="4" t="s">
        <v>31</v>
      </c>
      <c r="I7" s="4" t="s">
        <v>32</v>
      </c>
    </row>
    <row r="8" spans="2:9" ht="13.5" customHeight="1">
      <c r="B8" t="s">
        <v>33</v>
      </c>
      <c r="E8" s="4" t="s">
        <v>23</v>
      </c>
      <c r="F8" s="4" t="s">
        <v>34</v>
      </c>
      <c r="I8" s="4" t="s">
        <v>35</v>
      </c>
    </row>
    <row r="9" spans="2:9" ht="13.5" customHeight="1">
      <c r="B9" t="s">
        <v>36</v>
      </c>
      <c r="E9" s="4" t="s">
        <v>26</v>
      </c>
      <c r="F9" s="4" t="s">
        <v>37</v>
      </c>
      <c r="I9" s="4" t="s">
        <v>38</v>
      </c>
    </row>
    <row r="10" spans="2:9" ht="13.5" customHeight="1">
      <c r="B10" t="s">
        <v>39</v>
      </c>
      <c r="E10" s="4" t="s">
        <v>26</v>
      </c>
      <c r="F10" s="4" t="s">
        <v>40</v>
      </c>
      <c r="I10" s="4" t="s">
        <v>41</v>
      </c>
    </row>
    <row r="11" spans="2:9" ht="13.5" customHeight="1">
      <c r="B11" t="s">
        <v>42</v>
      </c>
      <c r="E11" s="4" t="s">
        <v>29</v>
      </c>
      <c r="F11" s="4" t="s">
        <v>43</v>
      </c>
      <c r="I11" s="4" t="s">
        <v>44</v>
      </c>
    </row>
    <row r="12" spans="2:9" ht="13.5" customHeight="1">
      <c r="E12" s="4" t="s">
        <v>32</v>
      </c>
      <c r="F12" s="4" t="s">
        <v>45</v>
      </c>
      <c r="I12" s="4" t="s">
        <v>46</v>
      </c>
    </row>
    <row r="13" spans="2:9" ht="13.5" customHeight="1">
      <c r="E13" s="4" t="s">
        <v>32</v>
      </c>
      <c r="F13" s="4" t="s">
        <v>47</v>
      </c>
      <c r="I13" s="4" t="s">
        <v>48</v>
      </c>
    </row>
    <row r="14" spans="2:9" ht="13.5" customHeight="1">
      <c r="E14" s="4" t="s">
        <v>32</v>
      </c>
      <c r="F14" s="4" t="s">
        <v>49</v>
      </c>
      <c r="I14" s="4" t="s">
        <v>50</v>
      </c>
    </row>
    <row r="15" spans="2:9" ht="13.5" customHeight="1">
      <c r="E15" s="4" t="s">
        <v>35</v>
      </c>
      <c r="F15" s="5"/>
      <c r="I15" s="4" t="s">
        <v>51</v>
      </c>
    </row>
    <row r="16" spans="2:9" ht="13.5" customHeight="1">
      <c r="E16" s="4" t="s">
        <v>38</v>
      </c>
      <c r="F16" s="4" t="s">
        <v>52</v>
      </c>
      <c r="I16" s="4" t="s">
        <v>53</v>
      </c>
    </row>
    <row r="17" spans="1:9" ht="13.5" customHeight="1">
      <c r="E17" s="4" t="s">
        <v>38</v>
      </c>
      <c r="F17" s="4" t="s">
        <v>54</v>
      </c>
      <c r="I17" s="4" t="s">
        <v>55</v>
      </c>
    </row>
    <row r="18" spans="1:9" ht="13.5" customHeight="1">
      <c r="E18" s="4" t="s">
        <v>38</v>
      </c>
      <c r="F18" s="4" t="s">
        <v>56</v>
      </c>
    </row>
    <row r="19" spans="1:9" ht="13.5" customHeight="1">
      <c r="A19" s="1"/>
      <c r="E19" s="4" t="s">
        <v>41</v>
      </c>
      <c r="F19" s="4" t="s">
        <v>57</v>
      </c>
    </row>
    <row r="20" spans="1:9" ht="13.5" customHeight="1">
      <c r="E20" s="4" t="s">
        <v>41</v>
      </c>
      <c r="F20" s="4" t="s">
        <v>58</v>
      </c>
    </row>
    <row r="21" spans="1:9" ht="13.5" customHeight="1">
      <c r="E21" s="4" t="s">
        <v>44</v>
      </c>
      <c r="F21" s="4" t="s">
        <v>59</v>
      </c>
    </row>
    <row r="22" spans="1:9" ht="13.5" customHeight="1">
      <c r="E22" s="4" t="s">
        <v>44</v>
      </c>
      <c r="F22" s="4" t="s">
        <v>60</v>
      </c>
    </row>
    <row r="23" spans="1:9" ht="13.5" customHeight="1">
      <c r="E23" s="4" t="s">
        <v>46</v>
      </c>
      <c r="F23" s="4" t="s">
        <v>61</v>
      </c>
    </row>
    <row r="24" spans="1:9" ht="13.5" customHeight="1">
      <c r="E24" s="4" t="s">
        <v>48</v>
      </c>
      <c r="F24" s="4" t="s">
        <v>62</v>
      </c>
    </row>
    <row r="25" spans="1:9" ht="13.5" customHeight="1">
      <c r="E25" s="4" t="s">
        <v>48</v>
      </c>
      <c r="F25" s="4" t="s">
        <v>63</v>
      </c>
    </row>
    <row r="26" spans="1:9" ht="13.5" customHeight="1">
      <c r="E26" s="4" t="s">
        <v>48</v>
      </c>
      <c r="F26" s="4" t="s">
        <v>64</v>
      </c>
    </row>
    <row r="27" spans="1:9" ht="13.5" customHeight="1">
      <c r="B27" s="1" t="s">
        <v>65</v>
      </c>
      <c r="E27" s="4" t="s">
        <v>48</v>
      </c>
      <c r="F27" s="4" t="s">
        <v>66</v>
      </c>
    </row>
    <row r="28" spans="1:9" ht="13.5" customHeight="1">
      <c r="B28" t="s">
        <v>67</v>
      </c>
      <c r="E28" s="4" t="s">
        <v>48</v>
      </c>
      <c r="F28" s="4" t="s">
        <v>68</v>
      </c>
    </row>
    <row r="29" spans="1:9" ht="13.5" customHeight="1">
      <c r="B29" t="s">
        <v>69</v>
      </c>
      <c r="E29" s="4" t="s">
        <v>50</v>
      </c>
      <c r="F29" s="4" t="s">
        <v>70</v>
      </c>
    </row>
    <row r="30" spans="1:9" ht="13.5" customHeight="1">
      <c r="B30" t="s">
        <v>71</v>
      </c>
      <c r="E30" s="4" t="s">
        <v>50</v>
      </c>
      <c r="F30" s="4" t="s">
        <v>72</v>
      </c>
    </row>
    <row r="31" spans="1:9" ht="13.5" customHeight="1">
      <c r="B31" t="s">
        <v>73</v>
      </c>
      <c r="E31" s="4" t="s">
        <v>50</v>
      </c>
      <c r="F31" s="4" t="s">
        <v>74</v>
      </c>
    </row>
    <row r="32" spans="1:9" ht="13.5" customHeight="1">
      <c r="E32" s="4" t="s">
        <v>51</v>
      </c>
      <c r="F32" s="4" t="s">
        <v>75</v>
      </c>
    </row>
    <row r="33" spans="2:6" ht="13.5" customHeight="1">
      <c r="E33" s="4" t="s">
        <v>51</v>
      </c>
      <c r="F33" s="4" t="s">
        <v>76</v>
      </c>
    </row>
    <row r="34" spans="2:6" ht="13.5" customHeight="1">
      <c r="E34" s="4" t="s">
        <v>51</v>
      </c>
      <c r="F34" s="4" t="s">
        <v>78</v>
      </c>
    </row>
    <row r="35" spans="2:6" ht="13.5" customHeight="1">
      <c r="B35" s="1" t="s">
        <v>79</v>
      </c>
      <c r="E35" s="4" t="s">
        <v>51</v>
      </c>
      <c r="F35" s="4" t="s">
        <v>80</v>
      </c>
    </row>
    <row r="36" spans="2:6" ht="13.5" customHeight="1">
      <c r="B36" t="s">
        <v>81</v>
      </c>
      <c r="E36" s="4" t="s">
        <v>51</v>
      </c>
      <c r="F36" s="4" t="s">
        <v>82</v>
      </c>
    </row>
    <row r="37" spans="2:6" ht="13.5" customHeight="1">
      <c r="B37" t="s">
        <v>2</v>
      </c>
      <c r="E37" s="4" t="s">
        <v>53</v>
      </c>
      <c r="F37" s="4" t="s">
        <v>83</v>
      </c>
    </row>
    <row r="38" spans="2:6" ht="13.5" customHeight="1">
      <c r="E38" s="4" t="s">
        <v>53</v>
      </c>
      <c r="F38" s="4" t="s">
        <v>84</v>
      </c>
    </row>
    <row r="39" spans="2:6" ht="13.5" customHeight="1">
      <c r="B39" s="1" t="s">
        <v>85</v>
      </c>
      <c r="E39" s="4" t="s">
        <v>53</v>
      </c>
      <c r="F39" s="4" t="s">
        <v>86</v>
      </c>
    </row>
    <row r="40" spans="2:6" ht="13.5" customHeight="1">
      <c r="B40" t="s">
        <v>87</v>
      </c>
      <c r="E40" s="4" t="s">
        <v>53</v>
      </c>
      <c r="F40" s="4" t="s">
        <v>88</v>
      </c>
    </row>
    <row r="41" spans="2:6" ht="13.5" customHeight="1">
      <c r="B41" t="s">
        <v>89</v>
      </c>
      <c r="E41" s="4" t="s">
        <v>53</v>
      </c>
      <c r="F41" s="4" t="s">
        <v>90</v>
      </c>
    </row>
    <row r="42" spans="2:6" ht="13.5" customHeight="1">
      <c r="E42" s="4" t="s">
        <v>53</v>
      </c>
      <c r="F42" s="4" t="s">
        <v>91</v>
      </c>
    </row>
    <row r="43" spans="2:6" ht="13.5" customHeight="1">
      <c r="E43" s="4" t="s">
        <v>55</v>
      </c>
      <c r="F43" s="5"/>
    </row>
    <row r="44" spans="2:6" ht="13.5" customHeight="1"/>
    <row r="45" spans="2:6" ht="15.75" customHeight="1"/>
    <row r="46" spans="2:6" ht="15.75" customHeight="1"/>
    <row r="47" spans="2:6" ht="15.75" customHeight="1"/>
    <row r="48" spans="2: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7" sqref="L7"/>
    </sheetView>
  </sheetViews>
  <sheetFormatPr baseColWidth="10" defaultRowHeight="15"/>
  <sheetData/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2"/>
  <sheetViews>
    <sheetView workbookViewId="0">
      <selection activeCell="C33" sqref="C33:F34"/>
    </sheetView>
  </sheetViews>
  <sheetFormatPr baseColWidth="10" defaultRowHeight="15"/>
  <cols>
    <col min="3" max="3" width="44.85546875" style="57" customWidth="1"/>
    <col min="4" max="4" width="36.42578125" style="58" customWidth="1"/>
    <col min="5" max="5" width="50.42578125" style="61" customWidth="1"/>
    <col min="6" max="6" width="20.28515625" style="63" customWidth="1"/>
    <col min="8" max="8" width="26.140625" bestFit="1" customWidth="1"/>
    <col min="9" max="9" width="18" bestFit="1" customWidth="1"/>
    <col min="10" max="10" width="4.140625" bestFit="1" customWidth="1"/>
    <col min="11" max="11" width="18" bestFit="1" customWidth="1"/>
    <col min="13" max="13" width="18" bestFit="1" customWidth="1"/>
    <col min="14" max="17" width="17" bestFit="1" customWidth="1"/>
    <col min="18" max="18" width="18" bestFit="1" customWidth="1"/>
    <col min="19" max="25" width="17" bestFit="1" customWidth="1"/>
    <col min="26" max="26" width="18" bestFit="1" customWidth="1"/>
    <col min="27" max="33" width="17" bestFit="1" customWidth="1"/>
  </cols>
  <sheetData>
    <row r="1" spans="1:41">
      <c r="C1" s="632" t="s">
        <v>4</v>
      </c>
      <c r="D1" s="633"/>
      <c r="E1" s="633"/>
      <c r="F1" s="829" t="s">
        <v>98</v>
      </c>
      <c r="N1">
        <v>1</v>
      </c>
      <c r="O1">
        <f>+N1+1</f>
        <v>2</v>
      </c>
      <c r="P1">
        <f t="shared" ref="P1:AO1" si="0">+O1+1</f>
        <v>3</v>
      </c>
      <c r="Q1">
        <f t="shared" si="0"/>
        <v>4</v>
      </c>
      <c r="R1">
        <f t="shared" si="0"/>
        <v>5</v>
      </c>
      <c r="S1">
        <f t="shared" si="0"/>
        <v>6</v>
      </c>
      <c r="T1">
        <f t="shared" si="0"/>
        <v>7</v>
      </c>
      <c r="U1">
        <f t="shared" si="0"/>
        <v>8</v>
      </c>
      <c r="V1">
        <f t="shared" si="0"/>
        <v>9</v>
      </c>
      <c r="W1">
        <f t="shared" si="0"/>
        <v>10</v>
      </c>
      <c r="X1">
        <f t="shared" si="0"/>
        <v>11</v>
      </c>
      <c r="Y1">
        <f t="shared" si="0"/>
        <v>12</v>
      </c>
      <c r="Z1">
        <f t="shared" si="0"/>
        <v>13</v>
      </c>
      <c r="AA1">
        <f t="shared" si="0"/>
        <v>14</v>
      </c>
      <c r="AB1">
        <f t="shared" si="0"/>
        <v>15</v>
      </c>
      <c r="AC1">
        <f t="shared" si="0"/>
        <v>16</v>
      </c>
      <c r="AD1">
        <f t="shared" si="0"/>
        <v>17</v>
      </c>
      <c r="AE1">
        <f t="shared" si="0"/>
        <v>18</v>
      </c>
      <c r="AF1">
        <f t="shared" si="0"/>
        <v>19</v>
      </c>
      <c r="AG1">
        <f t="shared" si="0"/>
        <v>20</v>
      </c>
      <c r="AH1">
        <f t="shared" si="0"/>
        <v>21</v>
      </c>
      <c r="AI1">
        <f t="shared" si="0"/>
        <v>22</v>
      </c>
      <c r="AJ1">
        <f t="shared" si="0"/>
        <v>23</v>
      </c>
      <c r="AK1">
        <f t="shared" si="0"/>
        <v>24</v>
      </c>
      <c r="AL1">
        <f t="shared" si="0"/>
        <v>25</v>
      </c>
      <c r="AM1">
        <f t="shared" si="0"/>
        <v>26</v>
      </c>
      <c r="AN1">
        <f t="shared" si="0"/>
        <v>27</v>
      </c>
      <c r="AO1">
        <f t="shared" si="0"/>
        <v>28</v>
      </c>
    </row>
    <row r="2" spans="1:41">
      <c r="C2" s="944" t="s">
        <v>93</v>
      </c>
      <c r="D2" s="830" t="s">
        <v>127</v>
      </c>
      <c r="E2" s="831" t="s">
        <v>94</v>
      </c>
      <c r="F2" s="838"/>
      <c r="M2" s="993" t="s">
        <v>953</v>
      </c>
      <c r="N2" s="993"/>
      <c r="O2" s="993"/>
      <c r="P2" s="993"/>
      <c r="Q2" s="993"/>
      <c r="R2" s="993" t="s">
        <v>954</v>
      </c>
      <c r="S2" s="993"/>
      <c r="T2" s="993"/>
      <c r="U2" s="993"/>
      <c r="V2" s="993"/>
      <c r="W2" s="993"/>
      <c r="X2" s="993"/>
      <c r="Y2" s="993"/>
      <c r="Z2" s="993" t="s">
        <v>955</v>
      </c>
      <c r="AA2" s="993"/>
      <c r="AB2" s="993"/>
      <c r="AC2" s="993"/>
      <c r="AD2" s="993"/>
      <c r="AE2" s="993"/>
      <c r="AF2" s="993"/>
    </row>
    <row r="3" spans="1:41" ht="15.75" thickBot="1">
      <c r="C3" s="817"/>
      <c r="D3" s="977"/>
      <c r="E3" s="831"/>
      <c r="F3" s="980"/>
      <c r="K3" t="s">
        <v>952</v>
      </c>
      <c r="M3" s="647">
        <v>19</v>
      </c>
      <c r="N3" s="647">
        <v>20</v>
      </c>
      <c r="O3" s="647">
        <v>21</v>
      </c>
      <c r="P3" s="647">
        <v>22</v>
      </c>
      <c r="Q3" s="647">
        <v>23</v>
      </c>
      <c r="R3" s="651">
        <v>24</v>
      </c>
      <c r="S3" s="651">
        <f>+R3+1</f>
        <v>25</v>
      </c>
      <c r="T3" s="651">
        <f t="shared" ref="T3:AF3" si="1">+S3+1</f>
        <v>26</v>
      </c>
      <c r="U3" s="651">
        <f t="shared" si="1"/>
        <v>27</v>
      </c>
      <c r="V3" s="651">
        <f t="shared" si="1"/>
        <v>28</v>
      </c>
      <c r="W3" s="651">
        <f t="shared" si="1"/>
        <v>29</v>
      </c>
      <c r="X3" s="651">
        <f t="shared" si="1"/>
        <v>30</v>
      </c>
      <c r="Y3" s="651">
        <f t="shared" si="1"/>
        <v>31</v>
      </c>
      <c r="Z3" s="649">
        <f t="shared" si="1"/>
        <v>32</v>
      </c>
      <c r="AA3" s="649">
        <f t="shared" si="1"/>
        <v>33</v>
      </c>
      <c r="AB3" s="649">
        <f t="shared" si="1"/>
        <v>34</v>
      </c>
      <c r="AC3" s="649">
        <f t="shared" si="1"/>
        <v>35</v>
      </c>
      <c r="AD3" s="649">
        <f t="shared" si="1"/>
        <v>36</v>
      </c>
      <c r="AE3" s="649">
        <f t="shared" si="1"/>
        <v>37</v>
      </c>
      <c r="AF3" s="649">
        <f t="shared" si="1"/>
        <v>38</v>
      </c>
    </row>
    <row r="4" spans="1:41" ht="256.5">
      <c r="A4" s="283" t="s">
        <v>686</v>
      </c>
      <c r="B4" s="269" t="s">
        <v>972</v>
      </c>
      <c r="C4" s="277" t="s">
        <v>909</v>
      </c>
      <c r="D4" s="268" t="s">
        <v>910</v>
      </c>
      <c r="E4" s="269" t="s">
        <v>243</v>
      </c>
      <c r="F4" s="614">
        <v>12506346216314.338</v>
      </c>
      <c r="I4" s="653">
        <f>+F4</f>
        <v>12506346216314.338</v>
      </c>
      <c r="J4" s="644">
        <v>5</v>
      </c>
      <c r="K4" s="645">
        <f>+F4/J4</f>
        <v>2501269243262.8677</v>
      </c>
      <c r="L4" s="646">
        <v>43831</v>
      </c>
      <c r="M4" s="647"/>
      <c r="N4" s="648">
        <f>+$K4*1.031*(1.035)^N$1</f>
        <v>2669066890447.1567</v>
      </c>
      <c r="O4" s="648">
        <f t="shared" ref="O4:R4" si="2">+$K4*1.031*(1.035)^O$1</f>
        <v>2762484231612.8071</v>
      </c>
      <c r="P4" s="648">
        <f t="shared" si="2"/>
        <v>2859171179719.2554</v>
      </c>
      <c r="Q4" s="648">
        <f t="shared" si="2"/>
        <v>2959242171009.4292</v>
      </c>
      <c r="R4" s="652">
        <f t="shared" si="2"/>
        <v>3062815646994.7588</v>
      </c>
      <c r="S4" s="651"/>
      <c r="T4" s="651"/>
      <c r="U4" s="651"/>
      <c r="V4" s="651"/>
      <c r="W4" s="651"/>
      <c r="X4" s="651"/>
      <c r="Y4" s="651"/>
      <c r="Z4" s="649"/>
      <c r="AA4" s="649"/>
      <c r="AB4" s="649"/>
      <c r="AC4" s="649"/>
      <c r="AD4" s="649"/>
      <c r="AE4" s="649"/>
      <c r="AF4" s="649"/>
    </row>
    <row r="5" spans="1:41" ht="57">
      <c r="A5" s="267"/>
      <c r="B5" s="245" t="s">
        <v>972</v>
      </c>
      <c r="C5" s="389" t="s">
        <v>792</v>
      </c>
      <c r="D5" s="245" t="s">
        <v>852</v>
      </c>
      <c r="E5" s="245" t="s">
        <v>862</v>
      </c>
      <c r="F5" s="432">
        <v>1664462262775.8003</v>
      </c>
      <c r="I5" s="653">
        <f t="shared" ref="I5:I8" si="3">+F5</f>
        <v>1664462262775.8003</v>
      </c>
      <c r="J5" s="644">
        <v>19</v>
      </c>
      <c r="K5" s="645">
        <f t="shared" ref="K5:K62" si="4">+F5/J5</f>
        <v>87603276988.200012</v>
      </c>
      <c r="L5" s="646">
        <v>43831</v>
      </c>
      <c r="M5" s="647"/>
      <c r="N5" s="648">
        <f>+$K5*1.031*(1.035)^N$1</f>
        <v>93480142824.953384</v>
      </c>
      <c r="O5" s="648">
        <f t="shared" ref="O5:AC8" si="5">+$K5*1.031*(1.035)^O$1</f>
        <v>96751947823.826752</v>
      </c>
      <c r="P5" s="648">
        <f t="shared" si="5"/>
        <v>100138265997.66068</v>
      </c>
      <c r="Q5" s="648">
        <f t="shared" si="5"/>
        <v>103643105307.5788</v>
      </c>
      <c r="R5" s="652">
        <f t="shared" si="5"/>
        <v>107270613993.34404</v>
      </c>
      <c r="S5" s="652">
        <f t="shared" si="5"/>
        <v>111025085483.11108</v>
      </c>
      <c r="T5" s="652">
        <f t="shared" si="5"/>
        <v>114910963475.01996</v>
      </c>
      <c r="U5" s="652">
        <f t="shared" si="5"/>
        <v>118932847196.64565</v>
      </c>
      <c r="V5" s="652">
        <f t="shared" si="5"/>
        <v>123095496848.52821</v>
      </c>
      <c r="W5" s="652">
        <f t="shared" si="5"/>
        <v>127403839238.2267</v>
      </c>
      <c r="X5" s="652">
        <f t="shared" si="5"/>
        <v>131862973611.56464</v>
      </c>
      <c r="Y5" s="652">
        <f t="shared" si="5"/>
        <v>136478177687.96939</v>
      </c>
      <c r="Z5" s="650">
        <f t="shared" si="5"/>
        <v>141254913907.04828</v>
      </c>
      <c r="AA5" s="650">
        <f t="shared" si="5"/>
        <v>146198835893.79501</v>
      </c>
      <c r="AB5" s="650">
        <f t="shared" si="5"/>
        <v>151315795150.07782</v>
      </c>
      <c r="AC5" s="650">
        <f t="shared" si="5"/>
        <v>156611847980.33051</v>
      </c>
      <c r="AD5" s="650">
        <f t="shared" ref="AD5:AF6" si="6">+$K5*1.031*(1.035)^AD$1</f>
        <v>162093262659.64206</v>
      </c>
      <c r="AE5" s="650">
        <f t="shared" si="6"/>
        <v>167766526852.72952</v>
      </c>
      <c r="AF5" s="650">
        <f t="shared" si="6"/>
        <v>173638355292.57504</v>
      </c>
    </row>
    <row r="6" spans="1:41" ht="57">
      <c r="A6" s="267"/>
      <c r="B6" s="617" t="s">
        <v>973</v>
      </c>
      <c r="C6" s="390" t="s">
        <v>793</v>
      </c>
      <c r="D6" s="617" t="s">
        <v>853</v>
      </c>
      <c r="E6" s="617" t="s">
        <v>537</v>
      </c>
      <c r="F6" s="612">
        <v>1355054586631.4846</v>
      </c>
      <c r="I6" s="653">
        <f t="shared" si="3"/>
        <v>1355054586631.4846</v>
      </c>
      <c r="J6" s="644">
        <v>19</v>
      </c>
      <c r="K6" s="645">
        <f t="shared" si="4"/>
        <v>71318662454.288666</v>
      </c>
      <c r="L6" s="646">
        <v>43831</v>
      </c>
      <c r="M6" s="647"/>
      <c r="N6" s="648">
        <f>+$K6*1.031*(1.035)^N$1</f>
        <v>76103074925.034607</v>
      </c>
      <c r="O6" s="648">
        <f t="shared" si="5"/>
        <v>78766682547.410828</v>
      </c>
      <c r="P6" s="648">
        <f t="shared" si="5"/>
        <v>81523516436.57019</v>
      </c>
      <c r="Q6" s="648">
        <f t="shared" si="5"/>
        <v>84376839511.850143</v>
      </c>
      <c r="R6" s="652">
        <f t="shared" si="5"/>
        <v>87330028894.764893</v>
      </c>
      <c r="S6" s="652">
        <f t="shared" si="5"/>
        <v>90386579906.081665</v>
      </c>
      <c r="T6" s="652">
        <f t="shared" si="5"/>
        <v>93550110202.79451</v>
      </c>
      <c r="U6" s="652">
        <f t="shared" si="5"/>
        <v>96824364059.892303</v>
      </c>
      <c r="V6" s="652">
        <f t="shared" si="5"/>
        <v>100213216801.98851</v>
      </c>
      <c r="W6" s="652">
        <f t="shared" si="5"/>
        <v>103720679390.05811</v>
      </c>
      <c r="X6" s="652">
        <f t="shared" si="5"/>
        <v>107350903168.71014</v>
      </c>
      <c r="Y6" s="652">
        <f t="shared" si="5"/>
        <v>111108184779.61499</v>
      </c>
      <c r="Z6" s="650">
        <f t="shared" si="5"/>
        <v>114996971246.90149</v>
      </c>
      <c r="AA6" s="650">
        <f t="shared" si="5"/>
        <v>119021865240.54306</v>
      </c>
      <c r="AB6" s="650">
        <f t="shared" si="5"/>
        <v>123187630523.96205</v>
      </c>
      <c r="AC6" s="650">
        <f t="shared" si="5"/>
        <v>127499197592.3007</v>
      </c>
      <c r="AD6" s="650">
        <f t="shared" si="6"/>
        <v>131961669508.03122</v>
      </c>
      <c r="AE6" s="650">
        <f t="shared" si="6"/>
        <v>136580327940.8123</v>
      </c>
      <c r="AF6" s="650">
        <f t="shared" si="6"/>
        <v>141360639418.74072</v>
      </c>
    </row>
    <row r="7" spans="1:41" ht="42.75">
      <c r="A7" s="267"/>
      <c r="B7" s="245" t="s">
        <v>973</v>
      </c>
      <c r="C7" s="389" t="s">
        <v>795</v>
      </c>
      <c r="D7" s="245" t="s">
        <v>854</v>
      </c>
      <c r="E7" s="245" t="s">
        <v>282</v>
      </c>
      <c r="F7" s="438">
        <v>1802840178109.3596</v>
      </c>
      <c r="I7" s="653">
        <f t="shared" si="3"/>
        <v>1802840178109.3596</v>
      </c>
      <c r="J7" s="644">
        <v>19</v>
      </c>
      <c r="K7" s="645">
        <f t="shared" si="4"/>
        <v>94886325163.650513</v>
      </c>
      <c r="L7" s="646">
        <v>43831</v>
      </c>
      <c r="M7" s="647"/>
      <c r="N7" s="648">
        <f>+$K7*1.031*(1.035)^N$1</f>
        <v>101251774287.25398</v>
      </c>
      <c r="O7" s="648">
        <f t="shared" si="5"/>
        <v>104795586387.30786</v>
      </c>
      <c r="P7" s="648">
        <f t="shared" si="5"/>
        <v>108463431910.86363</v>
      </c>
      <c r="Q7" s="648">
        <f t="shared" si="5"/>
        <v>112259652027.74385</v>
      </c>
      <c r="R7" s="652">
        <f t="shared" si="5"/>
        <v>116188739848.71487</v>
      </c>
      <c r="S7" s="652">
        <f t="shared" si="5"/>
        <v>120255345743.41991</v>
      </c>
      <c r="T7" s="652">
        <f t="shared" si="5"/>
        <v>124464282844.43959</v>
      </c>
      <c r="U7" s="652">
        <f t="shared" si="5"/>
        <v>128820532743.99495</v>
      </c>
      <c r="V7" s="652">
        <f t="shared" si="5"/>
        <v>133329251390.03474</v>
      </c>
      <c r="W7" s="652">
        <f t="shared" si="5"/>
        <v>137995775188.68594</v>
      </c>
      <c r="X7" s="652">
        <f t="shared" si="5"/>
        <v>142825627320.28998</v>
      </c>
      <c r="Y7" s="652">
        <f t="shared" si="5"/>
        <v>147824524276.50012</v>
      </c>
      <c r="Z7" s="650">
        <f t="shared" si="5"/>
        <v>152998382626.17758</v>
      </c>
      <c r="AA7" s="650">
        <f t="shared" si="5"/>
        <v>158353326018.09381</v>
      </c>
      <c r="AB7" s="650">
        <f t="shared" si="5"/>
        <v>163895692428.72708</v>
      </c>
      <c r="AC7" s="650">
        <f t="shared" si="5"/>
        <v>169632041663.73248</v>
      </c>
      <c r="AD7" s="650">
        <f t="shared" ref="AD7:AF8" si="7">+$K7*1.031*(1.035)^AD$1</f>
        <v>175569163121.96313</v>
      </c>
      <c r="AE7" s="650">
        <f t="shared" si="7"/>
        <v>181714083831.23181</v>
      </c>
      <c r="AF7" s="650">
        <f t="shared" si="7"/>
        <v>188074076765.32492</v>
      </c>
    </row>
    <row r="8" spans="1:41" ht="28.5">
      <c r="A8" s="267"/>
      <c r="B8" s="617" t="s">
        <v>972</v>
      </c>
      <c r="C8" s="390" t="s">
        <v>794</v>
      </c>
      <c r="D8" s="617" t="s">
        <v>855</v>
      </c>
      <c r="E8" s="617" t="s">
        <v>287</v>
      </c>
      <c r="F8" s="635">
        <v>1971904911731.9592</v>
      </c>
      <c r="G8" t="s">
        <v>947</v>
      </c>
      <c r="I8" s="653">
        <f t="shared" si="3"/>
        <v>1971904911731.9592</v>
      </c>
      <c r="J8" s="644">
        <v>19</v>
      </c>
      <c r="K8" s="645">
        <f t="shared" si="4"/>
        <v>103784469038.52417</v>
      </c>
      <c r="L8" s="646">
        <v>43831</v>
      </c>
      <c r="M8" s="647"/>
      <c r="N8" s="648">
        <f>+$K8*1.031*(1.035)^N$1</f>
        <v>110746850143.97356</v>
      </c>
      <c r="O8" s="648">
        <f t="shared" si="5"/>
        <v>114622989899.01262</v>
      </c>
      <c r="P8" s="648">
        <f t="shared" si="5"/>
        <v>118634794545.47804</v>
      </c>
      <c r="Q8" s="648">
        <f t="shared" si="5"/>
        <v>122787012354.56978</v>
      </c>
      <c r="R8" s="652">
        <f t="shared" si="5"/>
        <v>127084557786.97969</v>
      </c>
      <c r="S8" s="652">
        <f t="shared" si="5"/>
        <v>131532517309.524</v>
      </c>
      <c r="T8" s="652">
        <f t="shared" si="5"/>
        <v>136136155415.35733</v>
      </c>
      <c r="U8" s="652">
        <f t="shared" si="5"/>
        <v>140900920854.89481</v>
      </c>
      <c r="V8" s="652">
        <f t="shared" si="5"/>
        <v>145832453084.8161</v>
      </c>
      <c r="W8" s="652">
        <f t="shared" si="5"/>
        <v>150936588942.78467</v>
      </c>
      <c r="X8" s="652">
        <f t="shared" si="5"/>
        <v>156219369555.78214</v>
      </c>
      <c r="Y8" s="652">
        <f t="shared" si="5"/>
        <v>161687047490.2345</v>
      </c>
      <c r="Z8" s="650">
        <f t="shared" si="5"/>
        <v>167346094152.39267</v>
      </c>
      <c r="AA8" s="650">
        <f t="shared" si="5"/>
        <v>173203207447.72641</v>
      </c>
      <c r="AB8" s="650">
        <f t="shared" si="5"/>
        <v>179265319708.39682</v>
      </c>
      <c r="AC8" s="650">
        <f t="shared" si="5"/>
        <v>185539605898.19067</v>
      </c>
      <c r="AD8" s="650">
        <f t="shared" si="7"/>
        <v>192033492104.62735</v>
      </c>
      <c r="AE8" s="650">
        <f t="shared" si="7"/>
        <v>198754664328.28928</v>
      </c>
      <c r="AF8" s="650">
        <f t="shared" si="7"/>
        <v>205711077579.77939</v>
      </c>
    </row>
    <row r="9" spans="1:41" ht="28.5">
      <c r="A9" s="267"/>
      <c r="B9" s="245" t="s">
        <v>972</v>
      </c>
      <c r="C9" s="637" t="s">
        <v>796</v>
      </c>
      <c r="D9" s="638" t="s">
        <v>856</v>
      </c>
      <c r="E9" s="638" t="s">
        <v>288</v>
      </c>
      <c r="F9" s="639"/>
      <c r="G9" t="s">
        <v>945</v>
      </c>
      <c r="J9" s="644">
        <v>19</v>
      </c>
      <c r="K9" s="645">
        <f t="shared" si="4"/>
        <v>0</v>
      </c>
      <c r="L9" s="646">
        <v>43831</v>
      </c>
      <c r="M9" s="647"/>
      <c r="N9" s="648"/>
      <c r="O9" s="648"/>
      <c r="P9" s="648"/>
      <c r="Q9" s="648"/>
      <c r="R9" s="652"/>
      <c r="S9" s="652"/>
      <c r="T9" s="652"/>
      <c r="U9" s="652"/>
      <c r="V9" s="652"/>
      <c r="W9" s="652"/>
      <c r="X9" s="652"/>
      <c r="Y9" s="652"/>
      <c r="Z9" s="650"/>
      <c r="AA9" s="650"/>
      <c r="AB9" s="650"/>
      <c r="AC9" s="650"/>
      <c r="AD9" s="650"/>
      <c r="AE9" s="650"/>
      <c r="AF9" s="650"/>
    </row>
    <row r="10" spans="1:41" ht="42.75">
      <c r="A10" s="267"/>
      <c r="B10" s="617" t="s">
        <v>974</v>
      </c>
      <c r="C10" s="390" t="s">
        <v>797</v>
      </c>
      <c r="D10" s="617" t="s">
        <v>857</v>
      </c>
      <c r="E10" s="617" t="s">
        <v>289</v>
      </c>
      <c r="G10" t="s">
        <v>948</v>
      </c>
      <c r="J10" s="644">
        <v>19</v>
      </c>
      <c r="K10" s="645">
        <f t="shared" si="4"/>
        <v>0</v>
      </c>
      <c r="L10" s="646">
        <v>43831</v>
      </c>
      <c r="M10" s="647"/>
      <c r="N10" s="648"/>
      <c r="O10" s="648"/>
      <c r="P10" s="648"/>
      <c r="Q10" s="648"/>
      <c r="R10" s="652"/>
      <c r="S10" s="652"/>
      <c r="T10" s="652"/>
      <c r="U10" s="652"/>
      <c r="V10" s="652"/>
      <c r="W10" s="652"/>
      <c r="X10" s="652"/>
      <c r="Y10" s="652"/>
      <c r="Z10" s="650"/>
      <c r="AA10" s="650"/>
      <c r="AB10" s="650"/>
      <c r="AC10" s="650"/>
      <c r="AD10" s="650"/>
      <c r="AE10" s="650"/>
      <c r="AF10" s="650"/>
    </row>
    <row r="11" spans="1:41" ht="42.75">
      <c r="A11" s="267"/>
      <c r="B11" s="245" t="s">
        <v>974</v>
      </c>
      <c r="C11" s="389" t="s">
        <v>798</v>
      </c>
      <c r="D11" s="245" t="s">
        <v>858</v>
      </c>
      <c r="E11" s="245" t="s">
        <v>292</v>
      </c>
      <c r="F11" s="635">
        <v>18193328379462.684</v>
      </c>
      <c r="G11" t="s">
        <v>947</v>
      </c>
      <c r="I11" s="653">
        <f>+F11</f>
        <v>18193328379462.684</v>
      </c>
      <c r="J11" s="644">
        <v>19</v>
      </c>
      <c r="K11" s="645">
        <f t="shared" si="4"/>
        <v>957543598919.08862</v>
      </c>
      <c r="L11" s="646">
        <v>43831</v>
      </c>
      <c r="M11" s="647"/>
      <c r="N11" s="648">
        <f t="shared" ref="N11:AF11" si="8">+$K11*1.031*(1.035)^N$1</f>
        <v>1021780411252.5756</v>
      </c>
      <c r="O11" s="648">
        <f t="shared" si="8"/>
        <v>1057542725646.4156</v>
      </c>
      <c r="P11" s="648">
        <f t="shared" si="8"/>
        <v>1094556721044.04</v>
      </c>
      <c r="Q11" s="648">
        <f t="shared" si="8"/>
        <v>1132866206280.5815</v>
      </c>
      <c r="R11" s="652">
        <f t="shared" si="8"/>
        <v>1172516523500.4016</v>
      </c>
      <c r="S11" s="652">
        <f t="shared" si="8"/>
        <v>1213554601822.9158</v>
      </c>
      <c r="T11" s="652">
        <f t="shared" si="8"/>
        <v>1256029012886.7178</v>
      </c>
      <c r="U11" s="652">
        <f t="shared" si="8"/>
        <v>1299990028337.7524</v>
      </c>
      <c r="V11" s="652">
        <f t="shared" si="8"/>
        <v>1345489679329.5737</v>
      </c>
      <c r="W11" s="652">
        <f t="shared" si="8"/>
        <v>1392581818106.1086</v>
      </c>
      <c r="X11" s="652">
        <f t="shared" si="8"/>
        <v>1441322181739.8225</v>
      </c>
      <c r="Y11" s="652">
        <f t="shared" si="8"/>
        <v>1491768458100.7163</v>
      </c>
      <c r="Z11" s="650">
        <f t="shared" si="8"/>
        <v>1543980354134.241</v>
      </c>
      <c r="AA11" s="650">
        <f t="shared" si="8"/>
        <v>1598019666528.9397</v>
      </c>
      <c r="AB11" s="650">
        <f t="shared" si="8"/>
        <v>1653950354857.4524</v>
      </c>
      <c r="AC11" s="650">
        <f t="shared" si="8"/>
        <v>1711838617277.4626</v>
      </c>
      <c r="AD11" s="650">
        <f t="shared" si="8"/>
        <v>1771752968882.1738</v>
      </c>
      <c r="AE11" s="650">
        <f t="shared" si="8"/>
        <v>1833764322793.0498</v>
      </c>
      <c r="AF11" s="650">
        <f t="shared" si="8"/>
        <v>1897946074090.8064</v>
      </c>
    </row>
    <row r="12" spans="1:41" ht="42.75">
      <c r="A12" s="267"/>
      <c r="B12" s="615" t="s">
        <v>974</v>
      </c>
      <c r="C12" s="390" t="s">
        <v>799</v>
      </c>
      <c r="D12" s="617" t="s">
        <v>859</v>
      </c>
      <c r="E12" s="615" t="s">
        <v>293</v>
      </c>
      <c r="F12" s="636"/>
      <c r="G12" t="s">
        <v>946</v>
      </c>
      <c r="J12" s="644">
        <v>19</v>
      </c>
      <c r="K12" s="645">
        <f t="shared" si="4"/>
        <v>0</v>
      </c>
      <c r="L12" s="646">
        <v>43831</v>
      </c>
      <c r="M12" s="647"/>
      <c r="N12" s="648"/>
      <c r="O12" s="648"/>
      <c r="P12" s="648"/>
      <c r="Q12" s="648"/>
      <c r="R12" s="652"/>
      <c r="S12" s="652"/>
      <c r="T12" s="652"/>
      <c r="U12" s="652"/>
      <c r="V12" s="652"/>
      <c r="W12" s="652"/>
      <c r="X12" s="652"/>
      <c r="Y12" s="652"/>
      <c r="Z12" s="650"/>
      <c r="AA12" s="650"/>
      <c r="AB12" s="650"/>
      <c r="AC12" s="650"/>
      <c r="AD12" s="650"/>
      <c r="AE12" s="650"/>
      <c r="AF12" s="650"/>
    </row>
    <row r="13" spans="1:41" ht="42.75">
      <c r="A13" s="267"/>
      <c r="B13" s="245" t="s">
        <v>972</v>
      </c>
      <c r="C13" s="389" t="s">
        <v>800</v>
      </c>
      <c r="D13" s="245" t="s">
        <v>860</v>
      </c>
      <c r="E13" s="245" t="s">
        <v>177</v>
      </c>
      <c r="G13" t="s">
        <v>948</v>
      </c>
      <c r="J13" s="644">
        <v>19</v>
      </c>
      <c r="K13" s="645">
        <f t="shared" si="4"/>
        <v>0</v>
      </c>
      <c r="L13" s="646">
        <v>43831</v>
      </c>
      <c r="M13" s="647"/>
      <c r="N13" s="648"/>
      <c r="O13" s="648"/>
      <c r="P13" s="648"/>
      <c r="Q13" s="648"/>
      <c r="R13" s="652"/>
      <c r="S13" s="652"/>
      <c r="T13" s="652"/>
      <c r="U13" s="652"/>
      <c r="V13" s="652"/>
      <c r="W13" s="652"/>
      <c r="X13" s="652"/>
      <c r="Y13" s="652"/>
      <c r="Z13" s="650"/>
      <c r="AA13" s="650"/>
      <c r="AB13" s="650"/>
      <c r="AC13" s="650"/>
      <c r="AD13" s="650"/>
      <c r="AE13" s="650"/>
      <c r="AF13" s="650"/>
    </row>
    <row r="14" spans="1:41" ht="43.5" thickBot="1">
      <c r="A14" s="295"/>
      <c r="B14" s="618" t="s">
        <v>972</v>
      </c>
      <c r="C14" s="391" t="s">
        <v>801</v>
      </c>
      <c r="D14" s="618" t="s">
        <v>861</v>
      </c>
      <c r="E14" s="618" t="s">
        <v>178</v>
      </c>
      <c r="F14" s="635">
        <v>480119018070.99982</v>
      </c>
      <c r="G14" t="s">
        <v>947</v>
      </c>
      <c r="I14" s="653">
        <f>+F14</f>
        <v>480119018070.99982</v>
      </c>
      <c r="J14" s="644">
        <v>19</v>
      </c>
      <c r="K14" s="645">
        <f t="shared" si="4"/>
        <v>25269422003.736832</v>
      </c>
      <c r="L14" s="646">
        <v>43831</v>
      </c>
      <c r="M14" s="647"/>
      <c r="N14" s="648">
        <f t="shared" ref="N14:AF14" si="9">+$K14*1.031*(1.035)^N$1</f>
        <v>26964621178.857513</v>
      </c>
      <c r="O14" s="648">
        <f t="shared" si="9"/>
        <v>27908382920.117527</v>
      </c>
      <c r="P14" s="648">
        <f t="shared" si="9"/>
        <v>28885176322.321636</v>
      </c>
      <c r="Q14" s="648">
        <f t="shared" si="9"/>
        <v>29896157493.60289</v>
      </c>
      <c r="R14" s="652">
        <f t="shared" si="9"/>
        <v>30942523005.87899</v>
      </c>
      <c r="S14" s="652">
        <f t="shared" si="9"/>
        <v>32025511311.084755</v>
      </c>
      <c r="T14" s="652">
        <f t="shared" si="9"/>
        <v>33146404206.972717</v>
      </c>
      <c r="U14" s="652">
        <f t="shared" si="9"/>
        <v>34306528354.216759</v>
      </c>
      <c r="V14" s="652">
        <f t="shared" si="9"/>
        <v>35507256846.614342</v>
      </c>
      <c r="W14" s="652">
        <f t="shared" si="9"/>
        <v>36750010836.245842</v>
      </c>
      <c r="X14" s="652">
        <f t="shared" si="9"/>
        <v>38036261215.514442</v>
      </c>
      <c r="Y14" s="652">
        <f t="shared" si="9"/>
        <v>39367530358.057449</v>
      </c>
      <c r="Z14" s="650">
        <f t="shared" si="9"/>
        <v>40745393920.589447</v>
      </c>
      <c r="AA14" s="650">
        <f t="shared" si="9"/>
        <v>42171482707.810081</v>
      </c>
      <c r="AB14" s="650">
        <f t="shared" si="9"/>
        <v>43647484602.583435</v>
      </c>
      <c r="AC14" s="650">
        <f t="shared" si="9"/>
        <v>45175146563.673843</v>
      </c>
      <c r="AD14" s="650">
        <f t="shared" si="9"/>
        <v>46756276693.402428</v>
      </c>
      <c r="AE14" s="650">
        <f t="shared" si="9"/>
        <v>48392746377.671509</v>
      </c>
      <c r="AF14" s="650">
        <f t="shared" si="9"/>
        <v>50086492500.890007</v>
      </c>
      <c r="AG14" s="650">
        <f>+SUM(M4:AF14)</f>
        <v>52012163722159.258</v>
      </c>
    </row>
    <row r="15" spans="1:41" ht="270.75">
      <c r="A15" s="313" t="s">
        <v>805</v>
      </c>
      <c r="B15" s="310" t="s">
        <v>972</v>
      </c>
      <c r="C15" s="308" t="s">
        <v>705</v>
      </c>
      <c r="D15" s="310" t="s">
        <v>863</v>
      </c>
      <c r="E15" s="310" t="s">
        <v>788</v>
      </c>
      <c r="F15" s="331">
        <v>0</v>
      </c>
      <c r="I15" s="653"/>
      <c r="J15" s="644">
        <v>19</v>
      </c>
      <c r="K15" s="645">
        <f t="shared" si="4"/>
        <v>0</v>
      </c>
      <c r="L15" s="646">
        <v>43831</v>
      </c>
      <c r="M15" s="647"/>
      <c r="N15" s="648"/>
      <c r="O15" s="648"/>
      <c r="P15" s="648"/>
      <c r="Q15" s="648"/>
      <c r="R15" s="652"/>
      <c r="S15" s="652"/>
      <c r="T15" s="652"/>
      <c r="U15" s="652"/>
      <c r="V15" s="652"/>
      <c r="W15" s="652"/>
      <c r="X15" s="652"/>
      <c r="Y15" s="652"/>
      <c r="Z15" s="650"/>
      <c r="AA15" s="650"/>
      <c r="AB15" s="650"/>
      <c r="AC15" s="650"/>
      <c r="AD15" s="650"/>
      <c r="AE15" s="650"/>
      <c r="AF15" s="650"/>
    </row>
    <row r="16" spans="1:41" ht="71.25">
      <c r="A16" s="314"/>
      <c r="B16" s="338" t="s">
        <v>972</v>
      </c>
      <c r="C16" s="336" t="s">
        <v>806</v>
      </c>
      <c r="D16" s="338" t="s">
        <v>864</v>
      </c>
      <c r="E16" s="338" t="s">
        <v>807</v>
      </c>
      <c r="F16" s="346">
        <v>563432534413.08325</v>
      </c>
      <c r="I16" s="653">
        <f>+F16</f>
        <v>563432534413.08325</v>
      </c>
      <c r="J16" s="644">
        <v>19</v>
      </c>
      <c r="K16" s="645">
        <f t="shared" si="4"/>
        <v>29654343916.478065</v>
      </c>
      <c r="L16" s="646">
        <v>43831</v>
      </c>
      <c r="M16" s="647"/>
      <c r="N16" s="648">
        <f t="shared" ref="N16:W19" si="10">+$K16*1.031*(1.035)^N$1</f>
        <v>31643705578.11499</v>
      </c>
      <c r="O16" s="648">
        <f t="shared" si="10"/>
        <v>32751235273.349014</v>
      </c>
      <c r="P16" s="648">
        <f t="shared" si="10"/>
        <v>33897528507.916225</v>
      </c>
      <c r="Q16" s="648">
        <f t="shared" si="10"/>
        <v>35083942005.693291</v>
      </c>
      <c r="R16" s="652">
        <f t="shared" si="10"/>
        <v>36311879975.892548</v>
      </c>
      <c r="S16" s="652">
        <f t="shared" si="10"/>
        <v>37582795775.04879</v>
      </c>
      <c r="T16" s="652">
        <f t="shared" si="10"/>
        <v>38898193627.175499</v>
      </c>
      <c r="U16" s="652">
        <f t="shared" si="10"/>
        <v>40259630404.126633</v>
      </c>
      <c r="V16" s="652">
        <f t="shared" si="10"/>
        <v>41668717468.271057</v>
      </c>
      <c r="W16" s="652">
        <f t="shared" si="10"/>
        <v>43127122579.660545</v>
      </c>
      <c r="X16" s="652">
        <f t="shared" ref="X16:AF19" si="11">+$K16*1.031*(1.035)^X$1</f>
        <v>44636571869.948662</v>
      </c>
      <c r="Y16" s="652">
        <f t="shared" si="11"/>
        <v>46198851885.396866</v>
      </c>
      <c r="Z16" s="650">
        <f t="shared" si="11"/>
        <v>47815811701.385742</v>
      </c>
      <c r="AA16" s="650">
        <f t="shared" si="11"/>
        <v>49489365110.93425</v>
      </c>
      <c r="AB16" s="650">
        <f t="shared" si="11"/>
        <v>51221492889.81694</v>
      </c>
      <c r="AC16" s="650">
        <f t="shared" si="11"/>
        <v>53014245140.960526</v>
      </c>
      <c r="AD16" s="650">
        <f t="shared" si="11"/>
        <v>54869743720.894142</v>
      </c>
      <c r="AE16" s="650">
        <f t="shared" si="11"/>
        <v>56790184751.125427</v>
      </c>
      <c r="AF16" s="650">
        <f t="shared" si="11"/>
        <v>58777841217.414818</v>
      </c>
    </row>
    <row r="17" spans="1:32" ht="42.75">
      <c r="A17" s="314"/>
      <c r="B17" s="354" t="s">
        <v>972</v>
      </c>
      <c r="C17" s="351" t="s">
        <v>808</v>
      </c>
      <c r="D17" s="353" t="s">
        <v>865</v>
      </c>
      <c r="E17" s="354" t="s">
        <v>809</v>
      </c>
      <c r="F17" s="362">
        <v>563432534413.08325</v>
      </c>
      <c r="I17" s="653">
        <f>+F17</f>
        <v>563432534413.08325</v>
      </c>
      <c r="J17" s="644">
        <v>19</v>
      </c>
      <c r="K17" s="645">
        <f t="shared" si="4"/>
        <v>29654343916.478065</v>
      </c>
      <c r="L17" s="646">
        <v>43831</v>
      </c>
      <c r="M17" s="647"/>
      <c r="N17" s="648">
        <f t="shared" si="10"/>
        <v>31643705578.11499</v>
      </c>
      <c r="O17" s="648">
        <f t="shared" si="10"/>
        <v>32751235273.349014</v>
      </c>
      <c r="P17" s="648">
        <f t="shared" si="10"/>
        <v>33897528507.916225</v>
      </c>
      <c r="Q17" s="648">
        <f t="shared" si="10"/>
        <v>35083942005.693291</v>
      </c>
      <c r="R17" s="652">
        <f t="shared" si="10"/>
        <v>36311879975.892548</v>
      </c>
      <c r="S17" s="652">
        <f t="shared" si="10"/>
        <v>37582795775.04879</v>
      </c>
      <c r="T17" s="652">
        <f t="shared" si="10"/>
        <v>38898193627.175499</v>
      </c>
      <c r="U17" s="652">
        <f t="shared" si="10"/>
        <v>40259630404.126633</v>
      </c>
      <c r="V17" s="652">
        <f t="shared" si="10"/>
        <v>41668717468.271057</v>
      </c>
      <c r="W17" s="652">
        <f t="shared" si="10"/>
        <v>43127122579.660545</v>
      </c>
      <c r="X17" s="652">
        <f t="shared" si="11"/>
        <v>44636571869.948662</v>
      </c>
      <c r="Y17" s="652">
        <f t="shared" si="11"/>
        <v>46198851885.396866</v>
      </c>
      <c r="Z17" s="650">
        <f t="shared" si="11"/>
        <v>47815811701.385742</v>
      </c>
      <c r="AA17" s="650">
        <f t="shared" si="11"/>
        <v>49489365110.93425</v>
      </c>
      <c r="AB17" s="650">
        <f t="shared" si="11"/>
        <v>51221492889.81694</v>
      </c>
      <c r="AC17" s="650">
        <f t="shared" si="11"/>
        <v>53014245140.960526</v>
      </c>
      <c r="AD17" s="650">
        <f t="shared" si="11"/>
        <v>54869743720.894142</v>
      </c>
      <c r="AE17" s="650">
        <f t="shared" si="11"/>
        <v>56790184751.125427</v>
      </c>
      <c r="AF17" s="650">
        <f t="shared" si="11"/>
        <v>58777841217.414818</v>
      </c>
    </row>
    <row r="18" spans="1:32" ht="57">
      <c r="A18" s="314"/>
      <c r="B18" s="617" t="s">
        <v>972</v>
      </c>
      <c r="C18" s="610" t="s">
        <v>813</v>
      </c>
      <c r="D18" s="617" t="s">
        <v>866</v>
      </c>
      <c r="E18" s="617" t="s">
        <v>812</v>
      </c>
      <c r="F18" s="641">
        <f>12*600000000</f>
        <v>7200000000</v>
      </c>
      <c r="G18" s="642" t="s">
        <v>949</v>
      </c>
      <c r="H18" s="642" t="s">
        <v>950</v>
      </c>
      <c r="I18" s="653">
        <f t="shared" ref="I18:I48" si="12">+F18</f>
        <v>7200000000</v>
      </c>
      <c r="J18" s="644">
        <v>19</v>
      </c>
      <c r="K18" s="645">
        <f t="shared" si="4"/>
        <v>378947368.42105263</v>
      </c>
      <c r="L18" s="646">
        <v>43831</v>
      </c>
      <c r="M18" s="647"/>
      <c r="N18" s="648">
        <f t="shared" si="10"/>
        <v>404369052.63157886</v>
      </c>
      <c r="O18" s="648">
        <f t="shared" si="10"/>
        <v>418521969.47368413</v>
      </c>
      <c r="P18" s="648">
        <f t="shared" si="10"/>
        <v>433170238.40526301</v>
      </c>
      <c r="Q18" s="648">
        <f t="shared" si="10"/>
        <v>448331196.74944717</v>
      </c>
      <c r="R18" s="652">
        <f t="shared" si="10"/>
        <v>464022788.63567775</v>
      </c>
      <c r="S18" s="652">
        <f t="shared" si="10"/>
        <v>480263586.23792654</v>
      </c>
      <c r="T18" s="652">
        <f t="shared" si="10"/>
        <v>497072811.7562539</v>
      </c>
      <c r="U18" s="652">
        <f t="shared" si="10"/>
        <v>514470360.1677227</v>
      </c>
      <c r="V18" s="652">
        <f t="shared" si="10"/>
        <v>532476822.77359289</v>
      </c>
      <c r="W18" s="652">
        <f t="shared" si="10"/>
        <v>551113511.57066858</v>
      </c>
      <c r="X18" s="652">
        <f t="shared" si="11"/>
        <v>570402484.47564209</v>
      </c>
      <c r="Y18" s="652">
        <f t="shared" si="11"/>
        <v>590366571.43228948</v>
      </c>
      <c r="Z18" s="650">
        <f t="shared" si="11"/>
        <v>611029401.43241954</v>
      </c>
      <c r="AA18" s="650">
        <f t="shared" si="11"/>
        <v>632415430.4825542</v>
      </c>
      <c r="AB18" s="650">
        <f t="shared" si="11"/>
        <v>654549970.5494436</v>
      </c>
      <c r="AC18" s="650">
        <f t="shared" si="11"/>
        <v>677459219.5186739</v>
      </c>
      <c r="AD18" s="650">
        <f t="shared" si="11"/>
        <v>701170292.20182753</v>
      </c>
      <c r="AE18" s="650">
        <f t="shared" si="11"/>
        <v>725711252.42889142</v>
      </c>
      <c r="AF18" s="650">
        <f t="shared" si="11"/>
        <v>751111146.26390254</v>
      </c>
    </row>
    <row r="19" spans="1:32" ht="42.75">
      <c r="A19" s="314"/>
      <c r="B19" s="354" t="s">
        <v>975</v>
      </c>
      <c r="C19" s="351" t="s">
        <v>814</v>
      </c>
      <c r="D19" s="354" t="s">
        <v>867</v>
      </c>
      <c r="E19" s="354" t="s">
        <v>188</v>
      </c>
      <c r="F19" s="640">
        <v>563432534413.08325</v>
      </c>
      <c r="I19" s="653">
        <f t="shared" si="12"/>
        <v>563432534413.08325</v>
      </c>
      <c r="J19" s="644">
        <v>19</v>
      </c>
      <c r="K19" s="645">
        <f t="shared" si="4"/>
        <v>29654343916.478065</v>
      </c>
      <c r="L19" s="646">
        <v>43831</v>
      </c>
      <c r="M19" s="647"/>
      <c r="N19" s="648">
        <f t="shared" si="10"/>
        <v>31643705578.11499</v>
      </c>
      <c r="O19" s="648">
        <f t="shared" si="10"/>
        <v>32751235273.349014</v>
      </c>
      <c r="P19" s="648">
        <f t="shared" si="10"/>
        <v>33897528507.916225</v>
      </c>
      <c r="Q19" s="648">
        <f t="shared" si="10"/>
        <v>35083942005.693291</v>
      </c>
      <c r="R19" s="652">
        <f t="shared" si="10"/>
        <v>36311879975.892548</v>
      </c>
      <c r="S19" s="652">
        <f t="shared" si="10"/>
        <v>37582795775.04879</v>
      </c>
      <c r="T19" s="652">
        <f t="shared" si="10"/>
        <v>38898193627.175499</v>
      </c>
      <c r="U19" s="652">
        <f t="shared" si="10"/>
        <v>40259630404.126633</v>
      </c>
      <c r="V19" s="652">
        <f t="shared" si="10"/>
        <v>41668717468.271057</v>
      </c>
      <c r="W19" s="652">
        <f t="shared" si="10"/>
        <v>43127122579.660545</v>
      </c>
      <c r="X19" s="652">
        <f t="shared" si="11"/>
        <v>44636571869.948662</v>
      </c>
      <c r="Y19" s="652">
        <f t="shared" si="11"/>
        <v>46198851885.396866</v>
      </c>
      <c r="Z19" s="650">
        <f t="shared" si="11"/>
        <v>47815811701.385742</v>
      </c>
      <c r="AA19" s="650">
        <f t="shared" si="11"/>
        <v>49489365110.93425</v>
      </c>
      <c r="AB19" s="650">
        <f t="shared" si="11"/>
        <v>51221492889.81694</v>
      </c>
      <c r="AC19" s="650">
        <f t="shared" si="11"/>
        <v>53014245140.960526</v>
      </c>
      <c r="AD19" s="650">
        <f t="shared" si="11"/>
        <v>54869743720.894142</v>
      </c>
      <c r="AE19" s="650">
        <f t="shared" si="11"/>
        <v>56790184751.125427</v>
      </c>
      <c r="AF19" s="650">
        <f t="shared" si="11"/>
        <v>58777841217.414818</v>
      </c>
    </row>
    <row r="20" spans="1:32" ht="71.25">
      <c r="A20" s="314"/>
      <c r="B20" s="617" t="s">
        <v>972</v>
      </c>
      <c r="C20" s="610" t="s">
        <v>826</v>
      </c>
      <c r="D20" s="617" t="s">
        <v>868</v>
      </c>
      <c r="E20" s="617" t="s">
        <v>247</v>
      </c>
      <c r="F20" s="641">
        <f>18*400000000</f>
        <v>7200000000</v>
      </c>
      <c r="G20" s="642" t="s">
        <v>949</v>
      </c>
      <c r="H20" s="642" t="s">
        <v>950</v>
      </c>
      <c r="I20" s="653">
        <f t="shared" si="12"/>
        <v>7200000000</v>
      </c>
      <c r="J20" s="644">
        <v>19</v>
      </c>
      <c r="K20" s="645">
        <f t="shared" si="4"/>
        <v>378947368.42105263</v>
      </c>
      <c r="L20" s="646">
        <v>43831</v>
      </c>
      <c r="M20" s="647"/>
      <c r="N20" s="648">
        <f t="shared" ref="N20:U33" si="13">+$K20*1.031*(1.035)^N$1</f>
        <v>404369052.63157886</v>
      </c>
      <c r="O20" s="648">
        <f t="shared" si="13"/>
        <v>418521969.47368413</v>
      </c>
      <c r="P20" s="648">
        <f t="shared" si="13"/>
        <v>433170238.40526301</v>
      </c>
      <c r="Q20" s="648">
        <f t="shared" si="13"/>
        <v>448331196.74944717</v>
      </c>
      <c r="R20" s="652">
        <f t="shared" si="13"/>
        <v>464022788.63567775</v>
      </c>
      <c r="S20" s="652">
        <f t="shared" si="13"/>
        <v>480263586.23792654</v>
      </c>
      <c r="T20" s="652">
        <f t="shared" si="13"/>
        <v>497072811.7562539</v>
      </c>
      <c r="U20" s="652">
        <f t="shared" si="13"/>
        <v>514470360.1677227</v>
      </c>
      <c r="V20" s="652">
        <f t="shared" ref="V20:AF20" si="14">+$K20*1.031*(1.035)^V$1</f>
        <v>532476822.77359289</v>
      </c>
      <c r="W20" s="652">
        <f t="shared" si="14"/>
        <v>551113511.57066858</v>
      </c>
      <c r="X20" s="652">
        <f t="shared" si="14"/>
        <v>570402484.47564209</v>
      </c>
      <c r="Y20" s="652">
        <f t="shared" si="14"/>
        <v>590366571.43228948</v>
      </c>
      <c r="Z20" s="650">
        <f t="shared" si="14"/>
        <v>611029401.43241954</v>
      </c>
      <c r="AA20" s="650">
        <f t="shared" si="14"/>
        <v>632415430.4825542</v>
      </c>
      <c r="AB20" s="650">
        <f t="shared" si="14"/>
        <v>654549970.5494436</v>
      </c>
      <c r="AC20" s="650">
        <f t="shared" si="14"/>
        <v>677459219.5186739</v>
      </c>
      <c r="AD20" s="650">
        <f t="shared" si="14"/>
        <v>701170292.20182753</v>
      </c>
      <c r="AE20" s="650">
        <f t="shared" si="14"/>
        <v>725711252.42889142</v>
      </c>
      <c r="AF20" s="650">
        <f t="shared" si="14"/>
        <v>751111146.26390254</v>
      </c>
    </row>
    <row r="21" spans="1:32" ht="71.25">
      <c r="A21" s="314"/>
      <c r="B21" s="354" t="s">
        <v>972</v>
      </c>
      <c r="C21" s="351" t="s">
        <v>827</v>
      </c>
      <c r="D21" s="354" t="s">
        <v>869</v>
      </c>
      <c r="E21" s="354" t="s">
        <v>249</v>
      </c>
      <c r="F21" s="640">
        <v>563432534413.08325</v>
      </c>
      <c r="I21" s="653">
        <f t="shared" si="12"/>
        <v>563432534413.08325</v>
      </c>
      <c r="J21" s="644">
        <v>19</v>
      </c>
      <c r="K21" s="645">
        <f t="shared" si="4"/>
        <v>29654343916.478065</v>
      </c>
      <c r="L21" s="646">
        <v>43831</v>
      </c>
      <c r="M21" s="647"/>
      <c r="N21" s="648">
        <f t="shared" si="13"/>
        <v>31643705578.11499</v>
      </c>
      <c r="O21" s="648">
        <f t="shared" si="13"/>
        <v>32751235273.349014</v>
      </c>
      <c r="P21" s="648">
        <f t="shared" si="13"/>
        <v>33897528507.916225</v>
      </c>
      <c r="Q21" s="648">
        <f t="shared" si="13"/>
        <v>35083942005.693291</v>
      </c>
      <c r="R21" s="652">
        <f t="shared" si="13"/>
        <v>36311879975.892548</v>
      </c>
      <c r="S21" s="652">
        <f t="shared" si="13"/>
        <v>37582795775.04879</v>
      </c>
      <c r="T21" s="652">
        <f t="shared" si="13"/>
        <v>38898193627.175499</v>
      </c>
      <c r="U21" s="652">
        <f t="shared" si="13"/>
        <v>40259630404.126633</v>
      </c>
      <c r="V21" s="652">
        <f t="shared" ref="V21:AF33" si="15">+$K21*1.031*(1.035)^V$1</f>
        <v>41668717468.271057</v>
      </c>
      <c r="W21" s="652">
        <f t="shared" si="15"/>
        <v>43127122579.660545</v>
      </c>
      <c r="X21" s="652">
        <f t="shared" si="15"/>
        <v>44636571869.948662</v>
      </c>
      <c r="Y21" s="652">
        <f t="shared" si="15"/>
        <v>46198851885.396866</v>
      </c>
      <c r="Z21" s="650">
        <f t="shared" si="15"/>
        <v>47815811701.385742</v>
      </c>
      <c r="AA21" s="650">
        <f t="shared" si="15"/>
        <v>49489365110.93425</v>
      </c>
      <c r="AB21" s="650">
        <f t="shared" si="15"/>
        <v>51221492889.81694</v>
      </c>
      <c r="AC21" s="650">
        <f t="shared" si="15"/>
        <v>53014245140.960526</v>
      </c>
      <c r="AD21" s="650">
        <f t="shared" si="15"/>
        <v>54869743720.894142</v>
      </c>
      <c r="AE21" s="650">
        <f t="shared" si="15"/>
        <v>56790184751.125427</v>
      </c>
      <c r="AF21" s="650">
        <f t="shared" si="15"/>
        <v>58777841217.414818</v>
      </c>
    </row>
    <row r="22" spans="1:32" ht="57">
      <c r="A22" s="314"/>
      <c r="B22" s="617" t="s">
        <v>972</v>
      </c>
      <c r="C22" s="610" t="s">
        <v>829</v>
      </c>
      <c r="D22" s="617" t="s">
        <v>870</v>
      </c>
      <c r="E22" s="617" t="s">
        <v>184</v>
      </c>
      <c r="F22" s="612">
        <v>1005448110004.7241</v>
      </c>
      <c r="I22" s="653">
        <f t="shared" si="12"/>
        <v>1005448110004.7241</v>
      </c>
      <c r="J22" s="644">
        <v>19</v>
      </c>
      <c r="K22" s="645">
        <f t="shared" si="4"/>
        <v>52918321579.196007</v>
      </c>
      <c r="L22" s="646">
        <v>43831</v>
      </c>
      <c r="M22" s="647"/>
      <c r="N22" s="648">
        <f t="shared" si="13"/>
        <v>56468347182.336357</v>
      </c>
      <c r="O22" s="648">
        <f t="shared" si="13"/>
        <v>58444739333.718132</v>
      </c>
      <c r="P22" s="648">
        <f t="shared" si="13"/>
        <v>60490305210.398262</v>
      </c>
      <c r="Q22" s="648">
        <f t="shared" si="13"/>
        <v>62607465892.762192</v>
      </c>
      <c r="R22" s="652">
        <f t="shared" si="13"/>
        <v>64798727199.008865</v>
      </c>
      <c r="S22" s="652">
        <f t="shared" si="13"/>
        <v>67066682650.974174</v>
      </c>
      <c r="T22" s="652">
        <f t="shared" si="13"/>
        <v>69414016543.75827</v>
      </c>
      <c r="U22" s="652">
        <f t="shared" si="13"/>
        <v>71843507122.789795</v>
      </c>
      <c r="V22" s="652">
        <f t="shared" si="15"/>
        <v>74358029872.087418</v>
      </c>
      <c r="W22" s="652">
        <f t="shared" si="15"/>
        <v>76960560917.610474</v>
      </c>
      <c r="X22" s="652">
        <f t="shared" si="15"/>
        <v>79654180549.726852</v>
      </c>
      <c r="Y22" s="652">
        <f t="shared" si="15"/>
        <v>82442076868.967285</v>
      </c>
      <c r="Z22" s="650">
        <f t="shared" si="15"/>
        <v>85327549559.381119</v>
      </c>
      <c r="AA22" s="650">
        <f t="shared" si="15"/>
        <v>88314013793.959473</v>
      </c>
      <c r="AB22" s="650">
        <f t="shared" si="15"/>
        <v>91405004276.748047</v>
      </c>
      <c r="AC22" s="650">
        <f t="shared" si="15"/>
        <v>94604179426.434204</v>
      </c>
      <c r="AD22" s="650">
        <f t="shared" si="15"/>
        <v>97915325706.35939</v>
      </c>
      <c r="AE22" s="650">
        <f t="shared" si="15"/>
        <v>101342362106.08197</v>
      </c>
      <c r="AF22" s="650">
        <f t="shared" si="15"/>
        <v>104889344779.79482</v>
      </c>
    </row>
    <row r="23" spans="1:32" ht="57">
      <c r="A23" s="314"/>
      <c r="B23" s="354" t="s">
        <v>974</v>
      </c>
      <c r="C23" s="351" t="s">
        <v>830</v>
      </c>
      <c r="D23" s="354" t="s">
        <v>871</v>
      </c>
      <c r="E23" s="354" t="s">
        <v>551</v>
      </c>
      <c r="F23" s="640">
        <v>7023389713.9099998</v>
      </c>
      <c r="I23" s="653">
        <f t="shared" si="12"/>
        <v>7023389713.9099998</v>
      </c>
      <c r="J23" s="644">
        <v>19</v>
      </c>
      <c r="K23" s="645">
        <f t="shared" si="4"/>
        <v>369652090.20578945</v>
      </c>
      <c r="L23" s="646">
        <v>43831</v>
      </c>
      <c r="M23" s="647"/>
      <c r="N23" s="648">
        <f t="shared" si="13"/>
        <v>394450200.67724478</v>
      </c>
      <c r="O23" s="648">
        <f t="shared" si="13"/>
        <v>408255957.7009483</v>
      </c>
      <c r="P23" s="648">
        <f t="shared" si="13"/>
        <v>422544916.22048146</v>
      </c>
      <c r="Q23" s="648">
        <f t="shared" si="13"/>
        <v>437333988.28819829</v>
      </c>
      <c r="R23" s="652">
        <f t="shared" si="13"/>
        <v>452640677.87828517</v>
      </c>
      <c r="S23" s="652">
        <f t="shared" si="13"/>
        <v>468483101.60402519</v>
      </c>
      <c r="T23" s="652">
        <f t="shared" si="13"/>
        <v>484880010.16016603</v>
      </c>
      <c r="U23" s="652">
        <f t="shared" si="13"/>
        <v>501850810.51577175</v>
      </c>
      <c r="V23" s="652">
        <f t="shared" si="15"/>
        <v>519415588.88382369</v>
      </c>
      <c r="W23" s="652">
        <f t="shared" si="15"/>
        <v>537595134.49475741</v>
      </c>
      <c r="X23" s="652">
        <f t="shared" si="15"/>
        <v>556410964.20207405</v>
      </c>
      <c r="Y23" s="652">
        <f t="shared" si="15"/>
        <v>575885347.94914651</v>
      </c>
      <c r="Z23" s="650">
        <f t="shared" si="15"/>
        <v>596041335.12736654</v>
      </c>
      <c r="AA23" s="650">
        <f t="shared" si="15"/>
        <v>616902781.85682452</v>
      </c>
      <c r="AB23" s="650">
        <f t="shared" si="15"/>
        <v>638494379.2218132</v>
      </c>
      <c r="AC23" s="650">
        <f t="shared" si="15"/>
        <v>660841682.49457657</v>
      </c>
      <c r="AD23" s="650">
        <f t="shared" si="15"/>
        <v>683971141.38188672</v>
      </c>
      <c r="AE23" s="650">
        <f t="shared" si="15"/>
        <v>707910131.33025265</v>
      </c>
      <c r="AF23" s="650">
        <f t="shared" si="15"/>
        <v>732686985.92681146</v>
      </c>
    </row>
    <row r="24" spans="1:32" ht="71.25">
      <c r="A24" s="314"/>
      <c r="B24" s="617" t="s">
        <v>972</v>
      </c>
      <c r="C24" s="610" t="s">
        <v>831</v>
      </c>
      <c r="D24" s="617" t="s">
        <v>872</v>
      </c>
      <c r="E24" s="617" t="s">
        <v>186</v>
      </c>
      <c r="F24" s="641">
        <f>18*400000000</f>
        <v>7200000000</v>
      </c>
      <c r="G24" s="642" t="s">
        <v>949</v>
      </c>
      <c r="H24" s="642" t="s">
        <v>950</v>
      </c>
      <c r="I24" s="653">
        <f t="shared" si="12"/>
        <v>7200000000</v>
      </c>
      <c r="J24" s="644">
        <v>19</v>
      </c>
      <c r="K24" s="645">
        <f t="shared" si="4"/>
        <v>378947368.42105263</v>
      </c>
      <c r="L24" s="646">
        <v>43831</v>
      </c>
      <c r="M24" s="647"/>
      <c r="N24" s="648">
        <f t="shared" si="13"/>
        <v>404369052.63157886</v>
      </c>
      <c r="O24" s="648">
        <f t="shared" si="13"/>
        <v>418521969.47368413</v>
      </c>
      <c r="P24" s="648">
        <f t="shared" si="13"/>
        <v>433170238.40526301</v>
      </c>
      <c r="Q24" s="648">
        <f t="shared" si="13"/>
        <v>448331196.74944717</v>
      </c>
      <c r="R24" s="652">
        <f t="shared" si="13"/>
        <v>464022788.63567775</v>
      </c>
      <c r="S24" s="652">
        <f t="shared" si="13"/>
        <v>480263586.23792654</v>
      </c>
      <c r="T24" s="652">
        <f t="shared" si="13"/>
        <v>497072811.7562539</v>
      </c>
      <c r="U24" s="652">
        <f t="shared" si="13"/>
        <v>514470360.1677227</v>
      </c>
      <c r="V24" s="652">
        <f t="shared" si="15"/>
        <v>532476822.77359289</v>
      </c>
      <c r="W24" s="652">
        <f t="shared" si="15"/>
        <v>551113511.57066858</v>
      </c>
      <c r="X24" s="652">
        <f t="shared" si="15"/>
        <v>570402484.47564209</v>
      </c>
      <c r="Y24" s="652">
        <f t="shared" si="15"/>
        <v>590366571.43228948</v>
      </c>
      <c r="Z24" s="650">
        <f t="shared" si="15"/>
        <v>611029401.43241954</v>
      </c>
      <c r="AA24" s="650">
        <f t="shared" si="15"/>
        <v>632415430.4825542</v>
      </c>
      <c r="AB24" s="650">
        <f t="shared" si="15"/>
        <v>654549970.5494436</v>
      </c>
      <c r="AC24" s="650">
        <f t="shared" si="15"/>
        <v>677459219.5186739</v>
      </c>
      <c r="AD24" s="650">
        <f t="shared" si="15"/>
        <v>701170292.20182753</v>
      </c>
      <c r="AE24" s="650">
        <f t="shared" si="15"/>
        <v>725711252.42889142</v>
      </c>
      <c r="AF24" s="650">
        <f t="shared" si="15"/>
        <v>751111146.26390254</v>
      </c>
    </row>
    <row r="25" spans="1:32" ht="71.25">
      <c r="A25" s="314"/>
      <c r="B25" s="354" t="s">
        <v>972</v>
      </c>
      <c r="C25" s="351" t="s">
        <v>873</v>
      </c>
      <c r="D25" s="354" t="s">
        <v>874</v>
      </c>
      <c r="E25" s="354" t="s">
        <v>252</v>
      </c>
      <c r="F25" s="379">
        <v>8312591181.9088402</v>
      </c>
      <c r="I25" s="653">
        <f t="shared" si="12"/>
        <v>8312591181.9088402</v>
      </c>
      <c r="J25" s="644">
        <v>19</v>
      </c>
      <c r="K25" s="645">
        <f t="shared" si="4"/>
        <v>437504799.04783368</v>
      </c>
      <c r="L25" s="646">
        <v>43831</v>
      </c>
      <c r="M25" s="647"/>
      <c r="N25" s="648">
        <f t="shared" si="13"/>
        <v>466854808.49195749</v>
      </c>
      <c r="O25" s="648">
        <f t="shared" si="13"/>
        <v>483194726.78917599</v>
      </c>
      <c r="P25" s="648">
        <f t="shared" si="13"/>
        <v>500106542.2267971</v>
      </c>
      <c r="Q25" s="648">
        <f t="shared" si="13"/>
        <v>517610271.20473498</v>
      </c>
      <c r="R25" s="652">
        <f t="shared" si="13"/>
        <v>535726630.69690061</v>
      </c>
      <c r="S25" s="652">
        <f t="shared" si="13"/>
        <v>554477062.77129221</v>
      </c>
      <c r="T25" s="652">
        <f t="shared" si="13"/>
        <v>573883759.96828735</v>
      </c>
      <c r="U25" s="652">
        <f t="shared" si="13"/>
        <v>593969691.5671773</v>
      </c>
      <c r="V25" s="652">
        <f t="shared" si="15"/>
        <v>614758630.77202845</v>
      </c>
      <c r="W25" s="652">
        <f t="shared" si="15"/>
        <v>636275182.84904933</v>
      </c>
      <c r="X25" s="652">
        <f t="shared" si="15"/>
        <v>658544814.24876606</v>
      </c>
      <c r="Y25" s="652">
        <f t="shared" si="15"/>
        <v>681593882.74747288</v>
      </c>
      <c r="Z25" s="650">
        <f t="shared" si="15"/>
        <v>705449668.64363432</v>
      </c>
      <c r="AA25" s="650">
        <f t="shared" si="15"/>
        <v>730140407.04616153</v>
      </c>
      <c r="AB25" s="650">
        <f t="shared" si="15"/>
        <v>755695321.29277718</v>
      </c>
      <c r="AC25" s="650">
        <f t="shared" si="15"/>
        <v>782144657.53802419</v>
      </c>
      <c r="AD25" s="650">
        <f t="shared" si="15"/>
        <v>809519720.55185497</v>
      </c>
      <c r="AE25" s="650">
        <f t="shared" si="15"/>
        <v>837852910.77116978</v>
      </c>
      <c r="AF25" s="650">
        <f t="shared" si="15"/>
        <v>867177762.6481607</v>
      </c>
    </row>
    <row r="26" spans="1:32" ht="57">
      <c r="A26" s="314"/>
      <c r="B26" s="617" t="s">
        <v>972</v>
      </c>
      <c r="C26" s="610" t="s">
        <v>833</v>
      </c>
      <c r="D26" s="617" t="s">
        <v>875</v>
      </c>
      <c r="E26" s="617" t="s">
        <v>264</v>
      </c>
      <c r="F26" s="612">
        <v>9523809523.8095264</v>
      </c>
      <c r="I26" s="653">
        <f t="shared" si="12"/>
        <v>9523809523.8095264</v>
      </c>
      <c r="J26" s="644">
        <v>19</v>
      </c>
      <c r="K26" s="645">
        <f t="shared" si="4"/>
        <v>501253132.83208036</v>
      </c>
      <c r="L26" s="646">
        <v>43831</v>
      </c>
      <c r="M26" s="647"/>
      <c r="N26" s="648">
        <f t="shared" si="13"/>
        <v>534879699.24812037</v>
      </c>
      <c r="O26" s="648">
        <f t="shared" si="13"/>
        <v>553600488.72180462</v>
      </c>
      <c r="P26" s="648">
        <f t="shared" si="13"/>
        <v>572976505.82706773</v>
      </c>
      <c r="Q26" s="648">
        <f t="shared" si="13"/>
        <v>593030683.53101504</v>
      </c>
      <c r="R26" s="652">
        <f t="shared" si="13"/>
        <v>613786757.45460045</v>
      </c>
      <c r="S26" s="652">
        <f t="shared" si="13"/>
        <v>635269293.96551156</v>
      </c>
      <c r="T26" s="652">
        <f t="shared" si="13"/>
        <v>657503719.25430441</v>
      </c>
      <c r="U26" s="652">
        <f t="shared" si="13"/>
        <v>680516349.42820489</v>
      </c>
      <c r="V26" s="652">
        <f t="shared" si="15"/>
        <v>704334421.65819192</v>
      </c>
      <c r="W26" s="652">
        <f t="shared" si="15"/>
        <v>728986126.41622865</v>
      </c>
      <c r="X26" s="652">
        <f t="shared" si="15"/>
        <v>754500640.84079671</v>
      </c>
      <c r="Y26" s="652">
        <f t="shared" si="15"/>
        <v>780908163.27022445</v>
      </c>
      <c r="Z26" s="650">
        <f t="shared" si="15"/>
        <v>808239948.9846822</v>
      </c>
      <c r="AA26" s="650">
        <f t="shared" si="15"/>
        <v>836528347.19914615</v>
      </c>
      <c r="AB26" s="650">
        <f t="shared" si="15"/>
        <v>865806839.35111618</v>
      </c>
      <c r="AC26" s="650">
        <f t="shared" si="15"/>
        <v>896110078.728405</v>
      </c>
      <c r="AD26" s="650">
        <f t="shared" si="15"/>
        <v>927473931.48389912</v>
      </c>
      <c r="AE26" s="650">
        <f t="shared" si="15"/>
        <v>959935519.08583558</v>
      </c>
      <c r="AF26" s="650">
        <f t="shared" si="15"/>
        <v>993533262.25383973</v>
      </c>
    </row>
    <row r="27" spans="1:32" ht="42.75">
      <c r="A27" s="314"/>
      <c r="B27" s="354" t="s">
        <v>972</v>
      </c>
      <c r="C27" s="351" t="s">
        <v>834</v>
      </c>
      <c r="D27" s="354" t="s">
        <v>876</v>
      </c>
      <c r="E27" s="354" t="s">
        <v>194</v>
      </c>
      <c r="F27" s="362">
        <v>2380952380.9523816</v>
      </c>
      <c r="I27" s="653">
        <f t="shared" si="12"/>
        <v>2380952380.9523816</v>
      </c>
      <c r="J27" s="644">
        <v>19</v>
      </c>
      <c r="K27" s="645">
        <f t="shared" si="4"/>
        <v>125313283.20802009</v>
      </c>
      <c r="L27" s="646">
        <v>43831</v>
      </c>
      <c r="M27" s="647"/>
      <c r="N27" s="648">
        <f t="shared" si="13"/>
        <v>133719924.81203009</v>
      </c>
      <c r="O27" s="648">
        <f t="shared" si="13"/>
        <v>138400122.18045115</v>
      </c>
      <c r="P27" s="648">
        <f t="shared" si="13"/>
        <v>143244126.45676693</v>
      </c>
      <c r="Q27" s="648">
        <f t="shared" si="13"/>
        <v>148257670.88275376</v>
      </c>
      <c r="R27" s="652">
        <f t="shared" si="13"/>
        <v>153446689.36365011</v>
      </c>
      <c r="S27" s="652">
        <f t="shared" si="13"/>
        <v>158817323.49137789</v>
      </c>
      <c r="T27" s="652">
        <f t="shared" si="13"/>
        <v>164375929.8135761</v>
      </c>
      <c r="U27" s="652">
        <f t="shared" si="13"/>
        <v>170129087.35705122</v>
      </c>
      <c r="V27" s="652">
        <f t="shared" si="15"/>
        <v>176083605.41454798</v>
      </c>
      <c r="W27" s="652">
        <f t="shared" si="15"/>
        <v>182246531.60405716</v>
      </c>
      <c r="X27" s="652">
        <f t="shared" si="15"/>
        <v>188625160.21019918</v>
      </c>
      <c r="Y27" s="652">
        <f t="shared" si="15"/>
        <v>195227040.81755611</v>
      </c>
      <c r="Z27" s="650">
        <f t="shared" si="15"/>
        <v>202059987.24617055</v>
      </c>
      <c r="AA27" s="650">
        <f t="shared" si="15"/>
        <v>209132086.79978654</v>
      </c>
      <c r="AB27" s="650">
        <f t="shared" si="15"/>
        <v>216451709.83777905</v>
      </c>
      <c r="AC27" s="650">
        <f t="shared" si="15"/>
        <v>224027519.68210125</v>
      </c>
      <c r="AD27" s="650">
        <f t="shared" si="15"/>
        <v>231868482.87097478</v>
      </c>
      <c r="AE27" s="650">
        <f t="shared" si="15"/>
        <v>239983879.77145889</v>
      </c>
      <c r="AF27" s="650">
        <f t="shared" si="15"/>
        <v>248383315.56345993</v>
      </c>
    </row>
    <row r="28" spans="1:32" ht="57">
      <c r="A28" s="314"/>
      <c r="B28" s="354" t="s">
        <v>974</v>
      </c>
      <c r="C28" s="401" t="s">
        <v>711</v>
      </c>
      <c r="D28" s="354" t="s">
        <v>883</v>
      </c>
      <c r="E28" s="354" t="s">
        <v>253</v>
      </c>
      <c r="F28" s="362">
        <v>249999999999.99997</v>
      </c>
      <c r="I28" s="653">
        <f t="shared" si="12"/>
        <v>249999999999.99997</v>
      </c>
      <c r="J28" s="644">
        <v>19</v>
      </c>
      <c r="K28" s="645">
        <f t="shared" si="4"/>
        <v>13157894736.842104</v>
      </c>
      <c r="L28" s="646">
        <v>43831</v>
      </c>
      <c r="M28" s="647"/>
      <c r="N28" s="648">
        <f t="shared" si="13"/>
        <v>14040592105.263155</v>
      </c>
      <c r="O28" s="648">
        <f t="shared" si="13"/>
        <v>14532012828.947365</v>
      </c>
      <c r="P28" s="648">
        <f t="shared" si="13"/>
        <v>15040633277.96052</v>
      </c>
      <c r="Q28" s="648">
        <f t="shared" si="13"/>
        <v>15567055442.689137</v>
      </c>
      <c r="R28" s="652">
        <f t="shared" si="13"/>
        <v>16111902383.183254</v>
      </c>
      <c r="S28" s="652">
        <f t="shared" si="13"/>
        <v>16675818966.594669</v>
      </c>
      <c r="T28" s="652">
        <f t="shared" si="13"/>
        <v>17259472630.425484</v>
      </c>
      <c r="U28" s="652">
        <f t="shared" si="13"/>
        <v>17863554172.490372</v>
      </c>
      <c r="V28" s="652">
        <f t="shared" si="15"/>
        <v>18488778568.527531</v>
      </c>
      <c r="W28" s="652">
        <f t="shared" si="15"/>
        <v>19135885818.425995</v>
      </c>
      <c r="X28" s="652">
        <f t="shared" si="15"/>
        <v>19805641822.070904</v>
      </c>
      <c r="Y28" s="652">
        <f t="shared" si="15"/>
        <v>20498839285.843384</v>
      </c>
      <c r="Z28" s="650">
        <f t="shared" si="15"/>
        <v>21216298660.847897</v>
      </c>
      <c r="AA28" s="650">
        <f t="shared" si="15"/>
        <v>21958869113.977577</v>
      </c>
      <c r="AB28" s="650">
        <f t="shared" si="15"/>
        <v>22727429532.966789</v>
      </c>
      <c r="AC28" s="650">
        <f t="shared" si="15"/>
        <v>23522889566.620621</v>
      </c>
      <c r="AD28" s="650">
        <f t="shared" si="15"/>
        <v>24346190701.452343</v>
      </c>
      <c r="AE28" s="650">
        <f t="shared" si="15"/>
        <v>25198307376.003174</v>
      </c>
      <c r="AF28" s="650">
        <f t="shared" si="15"/>
        <v>26080248134.16328</v>
      </c>
    </row>
    <row r="29" spans="1:32" ht="57">
      <c r="A29" s="314"/>
      <c r="B29" s="617" t="s">
        <v>972</v>
      </c>
      <c r="C29" s="619" t="s">
        <v>712</v>
      </c>
      <c r="D29" s="617" t="s">
        <v>884</v>
      </c>
      <c r="E29" s="617" t="s">
        <v>835</v>
      </c>
      <c r="F29" s="612">
        <v>249999999999.99997</v>
      </c>
      <c r="I29" s="653">
        <f t="shared" si="12"/>
        <v>249999999999.99997</v>
      </c>
      <c r="J29" s="644">
        <v>19</v>
      </c>
      <c r="K29" s="645">
        <f t="shared" si="4"/>
        <v>13157894736.842104</v>
      </c>
      <c r="L29" s="646">
        <v>43831</v>
      </c>
      <c r="M29" s="647"/>
      <c r="N29" s="648">
        <f t="shared" si="13"/>
        <v>14040592105.263155</v>
      </c>
      <c r="O29" s="648">
        <f t="shared" si="13"/>
        <v>14532012828.947365</v>
      </c>
      <c r="P29" s="648">
        <f t="shared" si="13"/>
        <v>15040633277.96052</v>
      </c>
      <c r="Q29" s="648">
        <f t="shared" si="13"/>
        <v>15567055442.689137</v>
      </c>
      <c r="R29" s="652">
        <f t="shared" si="13"/>
        <v>16111902383.183254</v>
      </c>
      <c r="S29" s="652">
        <f t="shared" si="13"/>
        <v>16675818966.594669</v>
      </c>
      <c r="T29" s="652">
        <f t="shared" si="13"/>
        <v>17259472630.425484</v>
      </c>
      <c r="U29" s="652">
        <f t="shared" si="13"/>
        <v>17863554172.490372</v>
      </c>
      <c r="V29" s="652">
        <f t="shared" si="15"/>
        <v>18488778568.527531</v>
      </c>
      <c r="W29" s="652">
        <f t="shared" si="15"/>
        <v>19135885818.425995</v>
      </c>
      <c r="X29" s="652">
        <f t="shared" si="15"/>
        <v>19805641822.070904</v>
      </c>
      <c r="Y29" s="652">
        <f t="shared" si="15"/>
        <v>20498839285.843384</v>
      </c>
      <c r="Z29" s="650">
        <f t="shared" si="15"/>
        <v>21216298660.847897</v>
      </c>
      <c r="AA29" s="650">
        <f t="shared" si="15"/>
        <v>21958869113.977577</v>
      </c>
      <c r="AB29" s="650">
        <f t="shared" si="15"/>
        <v>22727429532.966789</v>
      </c>
      <c r="AC29" s="650">
        <f t="shared" si="15"/>
        <v>23522889566.620621</v>
      </c>
      <c r="AD29" s="650">
        <f t="shared" si="15"/>
        <v>24346190701.452343</v>
      </c>
      <c r="AE29" s="650">
        <f t="shared" si="15"/>
        <v>25198307376.003174</v>
      </c>
      <c r="AF29" s="650">
        <f t="shared" si="15"/>
        <v>26080248134.16328</v>
      </c>
    </row>
    <row r="30" spans="1:32" ht="42.75">
      <c r="A30" s="314"/>
      <c r="B30" s="354" t="s">
        <v>974</v>
      </c>
      <c r="C30" s="401" t="s">
        <v>713</v>
      </c>
      <c r="D30" s="354" t="s">
        <v>885</v>
      </c>
      <c r="E30" s="354" t="s">
        <v>198</v>
      </c>
      <c r="F30" s="640">
        <v>249999999999.99997</v>
      </c>
      <c r="I30" s="653">
        <f t="shared" si="12"/>
        <v>249999999999.99997</v>
      </c>
      <c r="J30" s="644">
        <v>19</v>
      </c>
      <c r="K30" s="645">
        <f t="shared" si="4"/>
        <v>13157894736.842104</v>
      </c>
      <c r="L30" s="646">
        <v>43831</v>
      </c>
      <c r="M30" s="647"/>
      <c r="N30" s="648">
        <f t="shared" si="13"/>
        <v>14040592105.263155</v>
      </c>
      <c r="O30" s="648">
        <f t="shared" si="13"/>
        <v>14532012828.947365</v>
      </c>
      <c r="P30" s="648">
        <f t="shared" si="13"/>
        <v>15040633277.96052</v>
      </c>
      <c r="Q30" s="648">
        <f t="shared" si="13"/>
        <v>15567055442.689137</v>
      </c>
      <c r="R30" s="652">
        <f t="shared" si="13"/>
        <v>16111902383.183254</v>
      </c>
      <c r="S30" s="652">
        <f t="shared" si="13"/>
        <v>16675818966.594669</v>
      </c>
      <c r="T30" s="652">
        <f t="shared" si="13"/>
        <v>17259472630.425484</v>
      </c>
      <c r="U30" s="652">
        <f t="shared" si="13"/>
        <v>17863554172.490372</v>
      </c>
      <c r="V30" s="652">
        <f t="shared" si="15"/>
        <v>18488778568.527531</v>
      </c>
      <c r="W30" s="652">
        <f t="shared" si="15"/>
        <v>19135885818.425995</v>
      </c>
      <c r="X30" s="652">
        <f t="shared" si="15"/>
        <v>19805641822.070904</v>
      </c>
      <c r="Y30" s="652">
        <f t="shared" si="15"/>
        <v>20498839285.843384</v>
      </c>
      <c r="Z30" s="650">
        <f t="shared" si="15"/>
        <v>21216298660.847897</v>
      </c>
      <c r="AA30" s="650">
        <f t="shared" si="15"/>
        <v>21958869113.977577</v>
      </c>
      <c r="AB30" s="650">
        <f t="shared" si="15"/>
        <v>22727429532.966789</v>
      </c>
      <c r="AC30" s="650">
        <f t="shared" si="15"/>
        <v>23522889566.620621</v>
      </c>
      <c r="AD30" s="650">
        <f t="shared" si="15"/>
        <v>24346190701.452343</v>
      </c>
      <c r="AE30" s="650">
        <f t="shared" si="15"/>
        <v>25198307376.003174</v>
      </c>
      <c r="AF30" s="650">
        <f t="shared" si="15"/>
        <v>26080248134.16328</v>
      </c>
    </row>
    <row r="31" spans="1:32" ht="71.25">
      <c r="A31" s="314"/>
      <c r="B31" s="617" t="s">
        <v>976</v>
      </c>
      <c r="C31" s="619" t="s">
        <v>714</v>
      </c>
      <c r="D31" s="617" t="s">
        <v>886</v>
      </c>
      <c r="E31" s="617" t="s">
        <v>560</v>
      </c>
      <c r="F31" s="640">
        <v>249999999999.99997</v>
      </c>
      <c r="I31" s="653">
        <f t="shared" si="12"/>
        <v>249999999999.99997</v>
      </c>
      <c r="J31" s="644">
        <v>19</v>
      </c>
      <c r="K31" s="645">
        <f t="shared" si="4"/>
        <v>13157894736.842104</v>
      </c>
      <c r="L31" s="646">
        <v>43831</v>
      </c>
      <c r="M31" s="647"/>
      <c r="N31" s="648">
        <f t="shared" si="13"/>
        <v>14040592105.263155</v>
      </c>
      <c r="O31" s="648">
        <f t="shared" si="13"/>
        <v>14532012828.947365</v>
      </c>
      <c r="P31" s="648">
        <f t="shared" si="13"/>
        <v>15040633277.96052</v>
      </c>
      <c r="Q31" s="648">
        <f t="shared" si="13"/>
        <v>15567055442.689137</v>
      </c>
      <c r="R31" s="652">
        <f t="shared" si="13"/>
        <v>16111902383.183254</v>
      </c>
      <c r="S31" s="652">
        <f t="shared" si="13"/>
        <v>16675818966.594669</v>
      </c>
      <c r="T31" s="652">
        <f t="shared" si="13"/>
        <v>17259472630.425484</v>
      </c>
      <c r="U31" s="652">
        <f t="shared" si="13"/>
        <v>17863554172.490372</v>
      </c>
      <c r="V31" s="652">
        <f t="shared" si="15"/>
        <v>18488778568.527531</v>
      </c>
      <c r="W31" s="652">
        <f t="shared" si="15"/>
        <v>19135885818.425995</v>
      </c>
      <c r="X31" s="652">
        <f t="shared" si="15"/>
        <v>19805641822.070904</v>
      </c>
      <c r="Y31" s="652">
        <f t="shared" si="15"/>
        <v>20498839285.843384</v>
      </c>
      <c r="Z31" s="650">
        <f t="shared" si="15"/>
        <v>21216298660.847897</v>
      </c>
      <c r="AA31" s="650">
        <f t="shared" si="15"/>
        <v>21958869113.977577</v>
      </c>
      <c r="AB31" s="650">
        <f t="shared" si="15"/>
        <v>22727429532.966789</v>
      </c>
      <c r="AC31" s="650">
        <f t="shared" si="15"/>
        <v>23522889566.620621</v>
      </c>
      <c r="AD31" s="650">
        <f t="shared" si="15"/>
        <v>24346190701.452343</v>
      </c>
      <c r="AE31" s="650">
        <f t="shared" si="15"/>
        <v>25198307376.003174</v>
      </c>
      <c r="AF31" s="650">
        <f t="shared" si="15"/>
        <v>26080248134.16328</v>
      </c>
    </row>
    <row r="32" spans="1:32" ht="57">
      <c r="A32" s="314"/>
      <c r="B32" s="354" t="s">
        <v>974</v>
      </c>
      <c r="C32" s="401" t="s">
        <v>715</v>
      </c>
      <c r="D32" s="354" t="s">
        <v>887</v>
      </c>
      <c r="E32" s="354" t="s">
        <v>255</v>
      </c>
      <c r="F32" s="362">
        <v>249999999999.99997</v>
      </c>
      <c r="I32" s="653">
        <f t="shared" si="12"/>
        <v>249999999999.99997</v>
      </c>
      <c r="J32" s="644">
        <v>19</v>
      </c>
      <c r="K32" s="645">
        <f t="shared" si="4"/>
        <v>13157894736.842104</v>
      </c>
      <c r="L32" s="646">
        <v>43831</v>
      </c>
      <c r="M32" s="647"/>
      <c r="N32" s="648">
        <f t="shared" si="13"/>
        <v>14040592105.263155</v>
      </c>
      <c r="O32" s="648">
        <f t="shared" si="13"/>
        <v>14532012828.947365</v>
      </c>
      <c r="P32" s="648">
        <f t="shared" si="13"/>
        <v>15040633277.96052</v>
      </c>
      <c r="Q32" s="648">
        <f t="shared" si="13"/>
        <v>15567055442.689137</v>
      </c>
      <c r="R32" s="652">
        <f t="shared" si="13"/>
        <v>16111902383.183254</v>
      </c>
      <c r="S32" s="652">
        <f t="shared" si="13"/>
        <v>16675818966.594669</v>
      </c>
      <c r="T32" s="652">
        <f t="shared" si="13"/>
        <v>17259472630.425484</v>
      </c>
      <c r="U32" s="652">
        <f t="shared" si="13"/>
        <v>17863554172.490372</v>
      </c>
      <c r="V32" s="652">
        <f t="shared" si="15"/>
        <v>18488778568.527531</v>
      </c>
      <c r="W32" s="652">
        <f t="shared" si="15"/>
        <v>19135885818.425995</v>
      </c>
      <c r="X32" s="652">
        <f t="shared" si="15"/>
        <v>19805641822.070904</v>
      </c>
      <c r="Y32" s="652">
        <f t="shared" si="15"/>
        <v>20498839285.843384</v>
      </c>
      <c r="Z32" s="650">
        <f t="shared" si="15"/>
        <v>21216298660.847897</v>
      </c>
      <c r="AA32" s="650">
        <f t="shared" si="15"/>
        <v>21958869113.977577</v>
      </c>
      <c r="AB32" s="650">
        <f t="shared" si="15"/>
        <v>22727429532.966789</v>
      </c>
      <c r="AC32" s="650">
        <f t="shared" si="15"/>
        <v>23522889566.620621</v>
      </c>
      <c r="AD32" s="650">
        <f t="shared" si="15"/>
        <v>24346190701.452343</v>
      </c>
      <c r="AE32" s="650">
        <f t="shared" si="15"/>
        <v>25198307376.003174</v>
      </c>
      <c r="AF32" s="650">
        <f t="shared" si="15"/>
        <v>26080248134.16328</v>
      </c>
    </row>
    <row r="33" spans="1:33" ht="27.95" customHeight="1">
      <c r="A33" s="314"/>
      <c r="B33" s="617" t="s">
        <v>974</v>
      </c>
      <c r="C33" s="455" t="s">
        <v>979</v>
      </c>
      <c r="D33" s="615" t="s">
        <v>888</v>
      </c>
      <c r="E33" s="617" t="s">
        <v>257</v>
      </c>
      <c r="F33" s="612">
        <v>1405210758763.1079</v>
      </c>
      <c r="I33" s="653">
        <f t="shared" si="12"/>
        <v>1405210758763.1079</v>
      </c>
      <c r="J33" s="644">
        <v>19</v>
      </c>
      <c r="K33" s="645">
        <f t="shared" si="4"/>
        <v>73958460987.531998</v>
      </c>
      <c r="L33" s="646">
        <v>43831</v>
      </c>
      <c r="M33" s="647"/>
      <c r="N33" s="648">
        <f t="shared" si="13"/>
        <v>78919964342.880569</v>
      </c>
      <c r="O33" s="648">
        <f t="shared" si="13"/>
        <v>81682163094.881378</v>
      </c>
      <c r="P33" s="648">
        <f t="shared" si="13"/>
        <v>84541038803.202225</v>
      </c>
      <c r="Q33" s="648">
        <f t="shared" si="13"/>
        <v>87499975161.314285</v>
      </c>
      <c r="R33" s="652">
        <f t="shared" si="13"/>
        <v>90562474291.960281</v>
      </c>
      <c r="S33" s="652">
        <f t="shared" si="13"/>
        <v>93732160892.178894</v>
      </c>
      <c r="T33" s="652">
        <f t="shared" si="13"/>
        <v>97012786523.405151</v>
      </c>
      <c r="U33" s="652">
        <f t="shared" si="13"/>
        <v>100408234051.7243</v>
      </c>
      <c r="V33" s="652">
        <f t="shared" si="15"/>
        <v>103922522243.53464</v>
      </c>
      <c r="W33" s="652">
        <f t="shared" si="15"/>
        <v>107559810522.05835</v>
      </c>
      <c r="X33" s="652">
        <f t="shared" si="15"/>
        <v>111324403890.3304</v>
      </c>
      <c r="Y33" s="652">
        <f t="shared" si="15"/>
        <v>115220758026.49196</v>
      </c>
      <c r="Z33" s="650">
        <f t="shared" si="15"/>
        <v>119253484557.41914</v>
      </c>
      <c r="AA33" s="650">
        <f t="shared" si="15"/>
        <v>123427356516.92883</v>
      </c>
      <c r="AB33" s="650">
        <f t="shared" si="15"/>
        <v>127747313995.02132</v>
      </c>
      <c r="AC33" s="650">
        <f t="shared" si="15"/>
        <v>132218469984.84705</v>
      </c>
      <c r="AD33" s="650">
        <f t="shared" si="15"/>
        <v>136846116434.31668</v>
      </c>
      <c r="AE33" s="650">
        <f t="shared" si="15"/>
        <v>141635730509.51776</v>
      </c>
      <c r="AF33" s="650">
        <f t="shared" si="15"/>
        <v>146592981077.35086</v>
      </c>
    </row>
    <row r="34" spans="1:33" ht="57">
      <c r="A34" s="582" t="s">
        <v>850</v>
      </c>
      <c r="B34" s="376"/>
      <c r="C34" s="674" t="s">
        <v>982</v>
      </c>
      <c r="D34" s="377" t="s">
        <v>161</v>
      </c>
      <c r="E34" s="376" t="s">
        <v>258</v>
      </c>
      <c r="F34" s="612">
        <v>602233182327.04626</v>
      </c>
      <c r="I34" s="653">
        <f t="shared" si="12"/>
        <v>602233182327.04626</v>
      </c>
      <c r="J34" s="644">
        <v>5</v>
      </c>
      <c r="K34" s="645">
        <f t="shared" si="4"/>
        <v>120446636465.40926</v>
      </c>
      <c r="L34" s="646"/>
      <c r="M34" s="647"/>
      <c r="N34" s="648">
        <f>+$K34*1.031*(1.035)^N$1</f>
        <v>128526799072.69121</v>
      </c>
      <c r="O34" s="648">
        <f>+$K34*1.031*(1.035)^O$1</f>
        <v>133025237040.2354</v>
      </c>
      <c r="P34" s="648">
        <f>+$K34*1.031*(1.035)^P$1</f>
        <v>137681120336.64362</v>
      </c>
      <c r="Q34" s="648">
        <f>+$K34*1.031*(1.035)^Q$1</f>
        <v>142499959548.42615</v>
      </c>
      <c r="R34" s="652">
        <f>+$K34*1.031*(1.035)^R$1</f>
        <v>147487458132.62103</v>
      </c>
      <c r="S34" s="652"/>
      <c r="T34" s="652"/>
      <c r="U34" s="652"/>
      <c r="V34" s="652"/>
      <c r="W34" s="652"/>
      <c r="X34" s="652"/>
      <c r="Y34" s="652"/>
      <c r="Z34" s="650"/>
      <c r="AA34" s="650"/>
      <c r="AB34" s="650"/>
      <c r="AC34" s="650"/>
      <c r="AD34" s="650"/>
      <c r="AE34" s="650"/>
      <c r="AF34" s="650"/>
    </row>
    <row r="35" spans="1:33" ht="71.25">
      <c r="A35" s="314"/>
      <c r="B35" s="354" t="s">
        <v>972</v>
      </c>
      <c r="C35" s="401" t="s">
        <v>717</v>
      </c>
      <c r="D35" s="354" t="s">
        <v>889</v>
      </c>
      <c r="E35" s="354" t="s">
        <v>259</v>
      </c>
      <c r="F35" s="362">
        <v>249999999999.99997</v>
      </c>
      <c r="I35" s="653">
        <f t="shared" si="12"/>
        <v>249999999999.99997</v>
      </c>
      <c r="J35" s="644">
        <v>19</v>
      </c>
      <c r="K35" s="645">
        <f t="shared" si="4"/>
        <v>13157894736.842104</v>
      </c>
      <c r="L35" s="646">
        <v>43831</v>
      </c>
      <c r="M35" s="647"/>
      <c r="N35" s="648">
        <f t="shared" ref="N35:AF37" si="16">+$K35*1.031*(1.035)^N$1</f>
        <v>14040592105.263155</v>
      </c>
      <c r="O35" s="648">
        <f t="shared" si="16"/>
        <v>14532012828.947365</v>
      </c>
      <c r="P35" s="648">
        <f t="shared" si="16"/>
        <v>15040633277.96052</v>
      </c>
      <c r="Q35" s="648">
        <f t="shared" si="16"/>
        <v>15567055442.689137</v>
      </c>
      <c r="R35" s="652">
        <f t="shared" si="16"/>
        <v>16111902383.183254</v>
      </c>
      <c r="S35" s="652">
        <f t="shared" si="16"/>
        <v>16675818966.594669</v>
      </c>
      <c r="T35" s="652">
        <f t="shared" si="16"/>
        <v>17259472630.425484</v>
      </c>
      <c r="U35" s="652">
        <f t="shared" si="16"/>
        <v>17863554172.490372</v>
      </c>
      <c r="V35" s="652">
        <f t="shared" si="16"/>
        <v>18488778568.527531</v>
      </c>
      <c r="W35" s="652">
        <f t="shared" si="16"/>
        <v>19135885818.425995</v>
      </c>
      <c r="X35" s="652">
        <f t="shared" si="16"/>
        <v>19805641822.070904</v>
      </c>
      <c r="Y35" s="652">
        <f t="shared" si="16"/>
        <v>20498839285.843384</v>
      </c>
      <c r="Z35" s="650">
        <f t="shared" si="16"/>
        <v>21216298660.847897</v>
      </c>
      <c r="AA35" s="650">
        <f t="shared" si="16"/>
        <v>21958869113.977577</v>
      </c>
      <c r="AB35" s="650">
        <f t="shared" si="16"/>
        <v>22727429532.966789</v>
      </c>
      <c r="AC35" s="650">
        <f t="shared" si="16"/>
        <v>23522889566.620621</v>
      </c>
      <c r="AD35" s="650">
        <f t="shared" si="16"/>
        <v>24346190701.452343</v>
      </c>
      <c r="AE35" s="650">
        <f t="shared" si="16"/>
        <v>25198307376.003174</v>
      </c>
      <c r="AF35" s="650">
        <f t="shared" si="16"/>
        <v>26080248134.16328</v>
      </c>
    </row>
    <row r="36" spans="1:33" ht="57">
      <c r="A36" s="314"/>
      <c r="B36" s="617" t="s">
        <v>972</v>
      </c>
      <c r="C36" s="619" t="s">
        <v>718</v>
      </c>
      <c r="D36" s="617" t="s">
        <v>890</v>
      </c>
      <c r="E36" s="617" t="s">
        <v>294</v>
      </c>
      <c r="F36" s="612">
        <v>249999999999.99997</v>
      </c>
      <c r="I36" s="653">
        <f t="shared" si="12"/>
        <v>249999999999.99997</v>
      </c>
      <c r="J36" s="644">
        <v>19</v>
      </c>
      <c r="K36" s="645">
        <f t="shared" si="4"/>
        <v>13157894736.842104</v>
      </c>
      <c r="L36" s="646">
        <v>43831</v>
      </c>
      <c r="M36" s="647"/>
      <c r="N36" s="648">
        <f t="shared" si="16"/>
        <v>14040592105.263155</v>
      </c>
      <c r="O36" s="648">
        <f t="shared" si="16"/>
        <v>14532012828.947365</v>
      </c>
      <c r="P36" s="648">
        <f t="shared" si="16"/>
        <v>15040633277.96052</v>
      </c>
      <c r="Q36" s="648">
        <f t="shared" si="16"/>
        <v>15567055442.689137</v>
      </c>
      <c r="R36" s="652">
        <f t="shared" si="16"/>
        <v>16111902383.183254</v>
      </c>
      <c r="S36" s="652">
        <f t="shared" si="16"/>
        <v>16675818966.594669</v>
      </c>
      <c r="T36" s="652">
        <f t="shared" si="16"/>
        <v>17259472630.425484</v>
      </c>
      <c r="U36" s="652">
        <f t="shared" si="16"/>
        <v>17863554172.490372</v>
      </c>
      <c r="V36" s="652">
        <f t="shared" si="16"/>
        <v>18488778568.527531</v>
      </c>
      <c r="W36" s="652">
        <f t="shared" si="16"/>
        <v>19135885818.425995</v>
      </c>
      <c r="X36" s="652">
        <f t="shared" si="16"/>
        <v>19805641822.070904</v>
      </c>
      <c r="Y36" s="652">
        <f t="shared" si="16"/>
        <v>20498839285.843384</v>
      </c>
      <c r="Z36" s="650">
        <f t="shared" si="16"/>
        <v>21216298660.847897</v>
      </c>
      <c r="AA36" s="650">
        <f t="shared" si="16"/>
        <v>21958869113.977577</v>
      </c>
      <c r="AB36" s="650">
        <f t="shared" si="16"/>
        <v>22727429532.966789</v>
      </c>
      <c r="AC36" s="650">
        <f t="shared" si="16"/>
        <v>23522889566.620621</v>
      </c>
      <c r="AD36" s="650">
        <f t="shared" si="16"/>
        <v>24346190701.452343</v>
      </c>
      <c r="AE36" s="650">
        <f t="shared" si="16"/>
        <v>25198307376.003174</v>
      </c>
      <c r="AF36" s="650">
        <f t="shared" si="16"/>
        <v>26080248134.16328</v>
      </c>
    </row>
    <row r="37" spans="1:33" ht="71.25">
      <c r="A37" s="314"/>
      <c r="B37" s="376" t="s">
        <v>976</v>
      </c>
      <c r="C37" s="401" t="s">
        <v>719</v>
      </c>
      <c r="D37" s="376" t="s">
        <v>891</v>
      </c>
      <c r="E37" s="376" t="s">
        <v>262</v>
      </c>
      <c r="F37" s="612">
        <v>249999999999.99997</v>
      </c>
      <c r="I37" s="653">
        <f t="shared" si="12"/>
        <v>249999999999.99997</v>
      </c>
      <c r="J37" s="644">
        <v>19</v>
      </c>
      <c r="K37" s="645">
        <f t="shared" si="4"/>
        <v>13157894736.842104</v>
      </c>
      <c r="L37" s="646">
        <v>43831</v>
      </c>
      <c r="M37" s="647"/>
      <c r="N37" s="648">
        <f t="shared" si="16"/>
        <v>14040592105.263155</v>
      </c>
      <c r="O37" s="648">
        <f t="shared" si="16"/>
        <v>14532012828.947365</v>
      </c>
      <c r="P37" s="648">
        <f t="shared" si="16"/>
        <v>15040633277.96052</v>
      </c>
      <c r="Q37" s="648">
        <f t="shared" si="16"/>
        <v>15567055442.689137</v>
      </c>
      <c r="R37" s="652">
        <f t="shared" si="16"/>
        <v>16111902383.183254</v>
      </c>
      <c r="S37" s="652">
        <f t="shared" si="16"/>
        <v>16675818966.594669</v>
      </c>
      <c r="T37" s="652">
        <f t="shared" si="16"/>
        <v>17259472630.425484</v>
      </c>
      <c r="U37" s="652">
        <f t="shared" si="16"/>
        <v>17863554172.490372</v>
      </c>
      <c r="V37" s="652">
        <f t="shared" si="16"/>
        <v>18488778568.527531</v>
      </c>
      <c r="W37" s="652">
        <f t="shared" si="16"/>
        <v>19135885818.425995</v>
      </c>
      <c r="X37" s="652">
        <f t="shared" si="16"/>
        <v>19805641822.070904</v>
      </c>
      <c r="Y37" s="652">
        <f t="shared" si="16"/>
        <v>20498839285.843384</v>
      </c>
      <c r="Z37" s="650">
        <f t="shared" si="16"/>
        <v>21216298660.847897</v>
      </c>
      <c r="AA37" s="650">
        <f t="shared" si="16"/>
        <v>21958869113.977577</v>
      </c>
      <c r="AB37" s="650">
        <f t="shared" si="16"/>
        <v>22727429532.966789</v>
      </c>
      <c r="AC37" s="650">
        <f t="shared" si="16"/>
        <v>23522889566.620621</v>
      </c>
      <c r="AD37" s="650">
        <f t="shared" si="16"/>
        <v>24346190701.452343</v>
      </c>
      <c r="AE37" s="650">
        <f t="shared" si="16"/>
        <v>25198307376.003174</v>
      </c>
      <c r="AF37" s="650">
        <f t="shared" si="16"/>
        <v>26080248134.16328</v>
      </c>
      <c r="AG37" s="650">
        <f>+SUM(M15:AF37)</f>
        <v>10626691595964.209</v>
      </c>
    </row>
    <row r="38" spans="1:33" ht="15.75" thickBot="1">
      <c r="A38" s="314"/>
      <c r="B38" s="457"/>
      <c r="C38" s="455"/>
      <c r="D38" s="457"/>
      <c r="E38" s="457"/>
      <c r="F38" s="463">
        <v>0</v>
      </c>
      <c r="J38" s="644">
        <v>0</v>
      </c>
      <c r="K38" s="645">
        <v>0</v>
      </c>
      <c r="L38" s="646"/>
      <c r="M38" s="647"/>
      <c r="N38" s="647"/>
      <c r="O38" s="647"/>
      <c r="P38" s="647"/>
      <c r="Q38" s="647"/>
      <c r="R38" s="651"/>
      <c r="S38" s="651"/>
      <c r="T38" s="651"/>
      <c r="U38" s="651"/>
      <c r="V38" s="651"/>
      <c r="W38" s="651"/>
      <c r="X38" s="651"/>
      <c r="Y38" s="651"/>
      <c r="Z38" s="649"/>
      <c r="AA38" s="649"/>
      <c r="AB38" s="649"/>
      <c r="AC38" s="649"/>
      <c r="AD38" s="649"/>
      <c r="AE38" s="649"/>
      <c r="AF38" s="649"/>
    </row>
    <row r="39" spans="1:33" ht="285">
      <c r="A39" s="563" t="s">
        <v>720</v>
      </c>
      <c r="B39" s="467" t="s">
        <v>972</v>
      </c>
      <c r="C39" s="464" t="s">
        <v>726</v>
      </c>
      <c r="D39" s="466" t="s">
        <v>892</v>
      </c>
      <c r="E39" s="467" t="s">
        <v>201</v>
      </c>
      <c r="F39" s="474">
        <v>600000000</v>
      </c>
      <c r="I39" s="653">
        <f t="shared" si="12"/>
        <v>600000000</v>
      </c>
      <c r="J39" s="644">
        <v>5</v>
      </c>
      <c r="K39" s="645">
        <f t="shared" si="4"/>
        <v>120000000</v>
      </c>
      <c r="L39" s="646">
        <v>43709</v>
      </c>
      <c r="M39" s="648">
        <f>+K39*1.0318</f>
        <v>123816000</v>
      </c>
      <c r="N39" s="647">
        <f>+$M39*(1.035)^N$1</f>
        <v>128149559.99999999</v>
      </c>
      <c r="O39" s="647">
        <f t="shared" ref="O39:Q39" si="17">+$M39*(1.035)^O$1</f>
        <v>132634794.59999998</v>
      </c>
      <c r="P39" s="647">
        <f t="shared" si="17"/>
        <v>137277012.41099995</v>
      </c>
      <c r="Q39" s="647">
        <f t="shared" si="17"/>
        <v>142081707.84538496</v>
      </c>
      <c r="R39" s="651"/>
      <c r="S39" s="651"/>
      <c r="T39" s="651"/>
      <c r="U39" s="651"/>
      <c r="V39" s="651"/>
      <c r="W39" s="651"/>
      <c r="X39" s="651"/>
      <c r="Y39" s="651"/>
      <c r="Z39" s="649"/>
      <c r="AA39" s="649"/>
      <c r="AB39" s="649"/>
      <c r="AC39" s="649"/>
      <c r="AD39" s="649"/>
      <c r="AE39" s="649"/>
      <c r="AF39" s="649"/>
    </row>
    <row r="40" spans="1:33" ht="85.5">
      <c r="A40" s="561"/>
      <c r="B40" s="617" t="s">
        <v>972</v>
      </c>
      <c r="C40" s="611" t="s">
        <v>727</v>
      </c>
      <c r="D40" s="615" t="s">
        <v>893</v>
      </c>
      <c r="E40" s="617" t="s">
        <v>263</v>
      </c>
      <c r="F40" s="612">
        <v>0</v>
      </c>
      <c r="I40" s="653"/>
      <c r="J40" s="644">
        <v>6</v>
      </c>
      <c r="K40" s="645">
        <f t="shared" si="4"/>
        <v>0</v>
      </c>
      <c r="L40" s="646">
        <v>43466</v>
      </c>
      <c r="M40" s="648"/>
      <c r="N40" s="647"/>
      <c r="O40" s="647"/>
      <c r="P40" s="647"/>
      <c r="Q40" s="647"/>
      <c r="R40" s="651"/>
      <c r="S40" s="651"/>
      <c r="T40" s="651"/>
      <c r="U40" s="651"/>
      <c r="V40" s="651"/>
      <c r="W40" s="651"/>
      <c r="X40" s="651"/>
      <c r="Y40" s="651"/>
      <c r="Z40" s="649"/>
      <c r="AA40" s="649"/>
      <c r="AB40" s="649"/>
      <c r="AC40" s="649"/>
      <c r="AD40" s="649"/>
      <c r="AE40" s="649"/>
      <c r="AF40" s="649"/>
    </row>
    <row r="41" spans="1:33" ht="114">
      <c r="A41" s="561"/>
      <c r="B41" s="480" t="s">
        <v>972</v>
      </c>
      <c r="C41" s="477" t="s">
        <v>728</v>
      </c>
      <c r="D41" s="479" t="s">
        <v>894</v>
      </c>
      <c r="E41" s="480" t="s">
        <v>203</v>
      </c>
      <c r="F41" s="487">
        <v>0</v>
      </c>
      <c r="I41" s="653"/>
      <c r="J41" s="644">
        <v>6</v>
      </c>
      <c r="K41" s="645">
        <f t="shared" si="4"/>
        <v>0</v>
      </c>
      <c r="L41" s="646">
        <v>43466</v>
      </c>
      <c r="M41" s="648"/>
      <c r="N41" s="647"/>
      <c r="O41" s="647"/>
      <c r="P41" s="647"/>
      <c r="Q41" s="647"/>
      <c r="R41" s="651"/>
      <c r="S41" s="651"/>
      <c r="T41" s="651"/>
      <c r="U41" s="651"/>
      <c r="V41" s="651"/>
      <c r="W41" s="651"/>
      <c r="X41" s="651"/>
      <c r="Y41" s="651"/>
      <c r="Z41" s="649"/>
      <c r="AA41" s="649"/>
      <c r="AB41" s="649"/>
      <c r="AC41" s="649"/>
      <c r="AD41" s="649"/>
      <c r="AE41" s="649"/>
      <c r="AF41" s="649"/>
    </row>
    <row r="42" spans="1:33" ht="71.25">
      <c r="A42" s="561"/>
      <c r="B42" s="617" t="s">
        <v>972</v>
      </c>
      <c r="C42" s="611" t="s">
        <v>729</v>
      </c>
      <c r="D42" s="615" t="s">
        <v>895</v>
      </c>
      <c r="E42" s="617" t="s">
        <v>919</v>
      </c>
      <c r="F42" s="346">
        <v>600000000.00000012</v>
      </c>
      <c r="I42" s="653">
        <f t="shared" si="12"/>
        <v>600000000.00000012</v>
      </c>
      <c r="J42" s="644">
        <v>20</v>
      </c>
      <c r="K42" s="645">
        <f t="shared" si="4"/>
        <v>30000000.000000007</v>
      </c>
      <c r="L42" s="646">
        <v>43709</v>
      </c>
      <c r="M42" s="648">
        <f t="shared" ref="M42:M44" si="18">+K42*1.0318</f>
        <v>30954000.000000007</v>
      </c>
      <c r="N42" s="647">
        <f t="shared" ref="N42:AC43" si="19">+$M42*(1.035)^N$1</f>
        <v>32037390.000000004</v>
      </c>
      <c r="O42" s="647">
        <f t="shared" si="19"/>
        <v>33158698.650000002</v>
      </c>
      <c r="P42" s="647">
        <f t="shared" si="19"/>
        <v>34319253.102750003</v>
      </c>
      <c r="Q42" s="647">
        <f t="shared" si="19"/>
        <v>35520426.961346246</v>
      </c>
      <c r="R42" s="651">
        <f t="shared" si="19"/>
        <v>36763641.904993363</v>
      </c>
      <c r="S42" s="651">
        <f t="shared" si="19"/>
        <v>38050369.37166813</v>
      </c>
      <c r="T42" s="651">
        <f t="shared" si="19"/>
        <v>39382132.299676515</v>
      </c>
      <c r="U42" s="651">
        <f t="shared" si="19"/>
        <v>40760506.930165187</v>
      </c>
      <c r="V42" s="651">
        <f t="shared" si="19"/>
        <v>42187124.672720961</v>
      </c>
      <c r="W42" s="651">
        <f t="shared" si="19"/>
        <v>43663674.036266193</v>
      </c>
      <c r="X42" s="651">
        <f t="shared" si="19"/>
        <v>45191902.627535507</v>
      </c>
      <c r="Y42" s="651">
        <f t="shared" si="19"/>
        <v>46773619.219499245</v>
      </c>
      <c r="Z42" s="649">
        <f t="shared" si="19"/>
        <v>48410695.892181709</v>
      </c>
      <c r="AA42" s="649">
        <f t="shared" si="19"/>
        <v>50105070.248408079</v>
      </c>
      <c r="AB42" s="649">
        <f t="shared" si="19"/>
        <v>51858747.707102351</v>
      </c>
      <c r="AC42" s="649">
        <f t="shared" si="19"/>
        <v>53673803.876850925</v>
      </c>
      <c r="AD42" s="649">
        <f t="shared" ref="AD42:AF47" si="20">+$M42*(1.035)^AD$1</f>
        <v>55552387.012540706</v>
      </c>
      <c r="AE42" s="649">
        <f t="shared" si="20"/>
        <v>57496720.557979621</v>
      </c>
      <c r="AF42" s="649">
        <f t="shared" si="20"/>
        <v>59509105.777508907</v>
      </c>
    </row>
    <row r="43" spans="1:33" ht="57">
      <c r="A43" s="561"/>
      <c r="B43" s="480" t="s">
        <v>972</v>
      </c>
      <c r="C43" s="500" t="s">
        <v>730</v>
      </c>
      <c r="D43" s="480" t="s">
        <v>916</v>
      </c>
      <c r="E43" s="480" t="s">
        <v>917</v>
      </c>
      <c r="F43" s="487">
        <v>600000000.00000012</v>
      </c>
      <c r="I43" s="653">
        <f t="shared" si="12"/>
        <v>600000000.00000012</v>
      </c>
      <c r="J43" s="644">
        <v>20</v>
      </c>
      <c r="K43" s="645">
        <f t="shared" si="4"/>
        <v>30000000.000000007</v>
      </c>
      <c r="L43" s="646">
        <v>43709</v>
      </c>
      <c r="M43" s="648">
        <f t="shared" si="18"/>
        <v>30954000.000000007</v>
      </c>
      <c r="N43" s="647">
        <f t="shared" si="19"/>
        <v>32037390.000000004</v>
      </c>
      <c r="O43" s="647">
        <f t="shared" si="19"/>
        <v>33158698.650000002</v>
      </c>
      <c r="P43" s="647">
        <f t="shared" si="19"/>
        <v>34319253.102750003</v>
      </c>
      <c r="Q43" s="647">
        <f t="shared" si="19"/>
        <v>35520426.961346246</v>
      </c>
      <c r="R43" s="651">
        <f t="shared" si="19"/>
        <v>36763641.904993363</v>
      </c>
      <c r="S43" s="651">
        <f t="shared" si="19"/>
        <v>38050369.37166813</v>
      </c>
      <c r="T43" s="651">
        <f t="shared" si="19"/>
        <v>39382132.299676515</v>
      </c>
      <c r="U43" s="651">
        <f t="shared" si="19"/>
        <v>40760506.930165187</v>
      </c>
      <c r="V43" s="651">
        <f t="shared" si="19"/>
        <v>42187124.672720961</v>
      </c>
      <c r="W43" s="651">
        <f t="shared" si="19"/>
        <v>43663674.036266193</v>
      </c>
      <c r="X43" s="651">
        <f t="shared" si="19"/>
        <v>45191902.627535507</v>
      </c>
      <c r="Y43" s="651">
        <f t="shared" si="19"/>
        <v>46773619.219499245</v>
      </c>
      <c r="Z43" s="649">
        <f t="shared" si="19"/>
        <v>48410695.892181709</v>
      </c>
      <c r="AA43" s="649">
        <f t="shared" si="19"/>
        <v>50105070.248408079</v>
      </c>
      <c r="AB43" s="649">
        <f t="shared" si="19"/>
        <v>51858747.707102351</v>
      </c>
      <c r="AC43" s="649">
        <f t="shared" si="19"/>
        <v>53673803.876850925</v>
      </c>
      <c r="AD43" s="649">
        <f t="shared" si="20"/>
        <v>55552387.012540706</v>
      </c>
      <c r="AE43" s="649">
        <f t="shared" si="20"/>
        <v>57496720.557979621</v>
      </c>
      <c r="AF43" s="649">
        <f t="shared" si="20"/>
        <v>59509105.777508907</v>
      </c>
    </row>
    <row r="44" spans="1:33" ht="42.75">
      <c r="A44" s="561"/>
      <c r="B44" s="617" t="s">
        <v>972</v>
      </c>
      <c r="C44" s="610" t="s">
        <v>920</v>
      </c>
      <c r="D44" s="617" t="s">
        <v>918</v>
      </c>
      <c r="E44" s="617" t="s">
        <v>927</v>
      </c>
      <c r="F44" s="612">
        <v>320000000</v>
      </c>
      <c r="I44" s="653">
        <f t="shared" si="12"/>
        <v>320000000</v>
      </c>
      <c r="J44" s="644">
        <v>6</v>
      </c>
      <c r="K44" s="645">
        <f t="shared" si="4"/>
        <v>53333333.333333336</v>
      </c>
      <c r="L44" s="646">
        <v>43466</v>
      </c>
      <c r="M44" s="648">
        <f t="shared" si="18"/>
        <v>55029333.333333336</v>
      </c>
      <c r="N44" s="647">
        <f>+$M44*(1.035)^N$1</f>
        <v>56955360</v>
      </c>
      <c r="O44" s="647">
        <f t="shared" ref="O44:R44" si="21">+$M44*(1.035)^O$1</f>
        <v>58948797.599999994</v>
      </c>
      <c r="P44" s="647">
        <f t="shared" si="21"/>
        <v>61012005.515999988</v>
      </c>
      <c r="Q44" s="647">
        <f t="shared" si="21"/>
        <v>63147425.709059983</v>
      </c>
      <c r="R44" s="651">
        <f t="shared" si="21"/>
        <v>65357585.608877078</v>
      </c>
      <c r="S44" s="651"/>
      <c r="T44" s="651"/>
      <c r="U44" s="651"/>
      <c r="V44" s="651"/>
      <c r="W44" s="651"/>
      <c r="X44" s="651"/>
      <c r="Y44" s="651"/>
      <c r="Z44" s="649"/>
      <c r="AA44" s="649"/>
      <c r="AB44" s="649"/>
      <c r="AC44" s="649"/>
      <c r="AD44" s="649"/>
      <c r="AE44" s="649"/>
      <c r="AF44" s="649"/>
    </row>
    <row r="45" spans="1:33" ht="42.75">
      <c r="A45" s="561"/>
      <c r="B45" s="507" t="s">
        <v>972</v>
      </c>
      <c r="C45" s="500" t="s">
        <v>836</v>
      </c>
      <c r="D45" s="507" t="s">
        <v>921</v>
      </c>
      <c r="E45" s="507" t="s">
        <v>922</v>
      </c>
      <c r="F45" s="487">
        <v>0</v>
      </c>
      <c r="I45" s="653"/>
      <c r="J45" s="644">
        <v>19</v>
      </c>
      <c r="K45" s="645">
        <f t="shared" si="4"/>
        <v>0</v>
      </c>
      <c r="L45" s="646">
        <v>43831</v>
      </c>
      <c r="M45" s="647"/>
      <c r="N45" s="648"/>
      <c r="O45" s="647"/>
      <c r="P45" s="647"/>
      <c r="Q45" s="647"/>
      <c r="R45" s="651"/>
      <c r="S45" s="651"/>
      <c r="T45" s="651"/>
      <c r="U45" s="651"/>
      <c r="V45" s="651"/>
      <c r="W45" s="651"/>
      <c r="X45" s="651"/>
      <c r="Y45" s="651"/>
      <c r="Z45" s="649"/>
      <c r="AA45" s="649"/>
      <c r="AB45" s="649"/>
      <c r="AC45" s="649"/>
      <c r="AD45" s="649"/>
      <c r="AE45" s="649"/>
      <c r="AF45" s="649"/>
    </row>
    <row r="46" spans="1:33" ht="57">
      <c r="A46" s="561"/>
      <c r="B46" s="617" t="s">
        <v>976</v>
      </c>
      <c r="C46" s="610" t="s">
        <v>837</v>
      </c>
      <c r="D46" s="617" t="s">
        <v>923</v>
      </c>
      <c r="E46" s="617" t="s">
        <v>924</v>
      </c>
      <c r="F46" s="612">
        <v>0</v>
      </c>
      <c r="I46" s="653"/>
      <c r="J46" s="644">
        <v>19</v>
      </c>
      <c r="K46" s="645">
        <f t="shared" si="4"/>
        <v>0</v>
      </c>
      <c r="L46" s="646">
        <v>43831</v>
      </c>
      <c r="M46" s="647"/>
      <c r="N46" s="648"/>
      <c r="O46" s="647"/>
      <c r="P46" s="647"/>
      <c r="Q46" s="647"/>
      <c r="R46" s="651"/>
      <c r="S46" s="651"/>
      <c r="T46" s="651"/>
      <c r="U46" s="651"/>
      <c r="V46" s="651"/>
      <c r="W46" s="651"/>
      <c r="X46" s="651"/>
      <c r="Y46" s="651"/>
      <c r="Z46" s="649"/>
      <c r="AA46" s="649"/>
      <c r="AB46" s="649"/>
      <c r="AC46" s="649"/>
      <c r="AD46" s="649"/>
      <c r="AE46" s="649"/>
      <c r="AF46" s="649"/>
    </row>
    <row r="47" spans="1:33" ht="71.25">
      <c r="A47" s="561"/>
      <c r="B47" s="480" t="s">
        <v>972</v>
      </c>
      <c r="C47" s="477" t="s">
        <v>838</v>
      </c>
      <c r="D47" s="479" t="s">
        <v>925</v>
      </c>
      <c r="E47" s="480" t="s">
        <v>926</v>
      </c>
      <c r="F47" s="487">
        <v>319999999.99999982</v>
      </c>
      <c r="I47" s="653">
        <f t="shared" si="12"/>
        <v>319999999.99999982</v>
      </c>
      <c r="J47" s="644">
        <v>20</v>
      </c>
      <c r="K47" s="645">
        <f t="shared" si="4"/>
        <v>15999999.999999991</v>
      </c>
      <c r="L47" s="646">
        <v>43709</v>
      </c>
      <c r="M47" s="648">
        <f>+K47*1.0318</f>
        <v>16508799.999999991</v>
      </c>
      <c r="N47" s="647">
        <f t="shared" ref="N47:AC47" si="22">+$M47*(1.035)^N$1</f>
        <v>17086607.999999989</v>
      </c>
      <c r="O47" s="647">
        <f t="shared" si="22"/>
        <v>17684639.279999986</v>
      </c>
      <c r="P47" s="647">
        <f t="shared" si="22"/>
        <v>18303601.654799987</v>
      </c>
      <c r="Q47" s="647">
        <f t="shared" si="22"/>
        <v>18944227.712717984</v>
      </c>
      <c r="R47" s="651">
        <f t="shared" si="22"/>
        <v>19607275.682663109</v>
      </c>
      <c r="S47" s="651">
        <f t="shared" si="22"/>
        <v>20293530.33155632</v>
      </c>
      <c r="T47" s="651">
        <f t="shared" si="22"/>
        <v>21003803.89316079</v>
      </c>
      <c r="U47" s="651">
        <f t="shared" si="22"/>
        <v>21738937.029421415</v>
      </c>
      <c r="V47" s="651">
        <f t="shared" si="22"/>
        <v>22499799.825451158</v>
      </c>
      <c r="W47" s="651">
        <f t="shared" si="22"/>
        <v>23287292.81934195</v>
      </c>
      <c r="X47" s="651">
        <f t="shared" si="22"/>
        <v>24102348.068018917</v>
      </c>
      <c r="Y47" s="651">
        <f t="shared" si="22"/>
        <v>24945930.250399578</v>
      </c>
      <c r="Z47" s="649">
        <f t="shared" si="22"/>
        <v>25819037.809163559</v>
      </c>
      <c r="AA47" s="649">
        <f t="shared" si="22"/>
        <v>26722704.132484287</v>
      </c>
      <c r="AB47" s="649">
        <f t="shared" si="22"/>
        <v>27657998.777121231</v>
      </c>
      <c r="AC47" s="649">
        <f t="shared" si="22"/>
        <v>28626028.734320469</v>
      </c>
      <c r="AD47" s="649">
        <f t="shared" si="20"/>
        <v>29627939.740021687</v>
      </c>
      <c r="AE47" s="649">
        <f t="shared" si="20"/>
        <v>30664917.63092244</v>
      </c>
      <c r="AF47" s="649">
        <f t="shared" si="20"/>
        <v>31738189.748004723</v>
      </c>
    </row>
    <row r="48" spans="1:33" ht="71.25">
      <c r="A48" s="561"/>
      <c r="B48" s="617" t="s">
        <v>972</v>
      </c>
      <c r="C48" s="610" t="s">
        <v>839</v>
      </c>
      <c r="D48" s="617" t="s">
        <v>896</v>
      </c>
      <c r="E48" s="617" t="s">
        <v>301</v>
      </c>
      <c r="F48" s="612">
        <v>160000000</v>
      </c>
      <c r="I48" s="653">
        <f t="shared" si="12"/>
        <v>160000000</v>
      </c>
      <c r="J48" s="644">
        <v>19</v>
      </c>
      <c r="K48" s="645">
        <f t="shared" si="4"/>
        <v>8421052.6315789465</v>
      </c>
      <c r="L48" s="646">
        <v>43831</v>
      </c>
      <c r="M48" s="647"/>
      <c r="N48" s="648">
        <f>+$K48*1.031*(1.035)^N$1</f>
        <v>8985978.9473684188</v>
      </c>
      <c r="O48" s="648">
        <f t="shared" ref="O48:AF48" si="23">+$K48*1.031*(1.035)^O$1</f>
        <v>9300488.2105263136</v>
      </c>
      <c r="P48" s="648">
        <f t="shared" si="23"/>
        <v>9626005.297894733</v>
      </c>
      <c r="Q48" s="648">
        <f t="shared" si="23"/>
        <v>9962915.4833210483</v>
      </c>
      <c r="R48" s="652">
        <f t="shared" si="23"/>
        <v>10311617.525237283</v>
      </c>
      <c r="S48" s="652">
        <f t="shared" si="23"/>
        <v>10672524.138620589</v>
      </c>
      <c r="T48" s="652">
        <f t="shared" si="23"/>
        <v>11046062.483472308</v>
      </c>
      <c r="U48" s="652">
        <f t="shared" si="23"/>
        <v>11432674.670393838</v>
      </c>
      <c r="V48" s="652">
        <f t="shared" si="23"/>
        <v>11832818.283857619</v>
      </c>
      <c r="W48" s="652">
        <f t="shared" si="23"/>
        <v>12246966.923792636</v>
      </c>
      <c r="X48" s="652">
        <f t="shared" si="23"/>
        <v>12675610.766125377</v>
      </c>
      <c r="Y48" s="652">
        <f t="shared" si="23"/>
        <v>13119257.142939765</v>
      </c>
      <c r="Z48" s="650">
        <f t="shared" si="23"/>
        <v>13578431.142942654</v>
      </c>
      <c r="AA48" s="650">
        <f t="shared" si="23"/>
        <v>14053676.232945649</v>
      </c>
      <c r="AB48" s="650">
        <f t="shared" si="23"/>
        <v>14545554.901098745</v>
      </c>
      <c r="AC48" s="650">
        <f t="shared" si="23"/>
        <v>15054649.322637197</v>
      </c>
      <c r="AD48" s="650">
        <f t="shared" si="23"/>
        <v>15581562.048929499</v>
      </c>
      <c r="AE48" s="650">
        <f t="shared" si="23"/>
        <v>16126916.72064203</v>
      </c>
      <c r="AF48" s="650">
        <f t="shared" si="23"/>
        <v>16691358.8058645</v>
      </c>
    </row>
    <row r="49" spans="1:33">
      <c r="A49" s="561"/>
      <c r="B49" s="349"/>
      <c r="C49" s="440"/>
      <c r="D49" s="349"/>
      <c r="E49" s="349"/>
      <c r="F49" s="612">
        <v>160000000</v>
      </c>
      <c r="J49" s="644">
        <v>0</v>
      </c>
      <c r="K49" s="645"/>
      <c r="L49" s="646"/>
      <c r="M49" s="647"/>
      <c r="N49" s="647"/>
      <c r="O49" s="647"/>
      <c r="P49" s="647"/>
      <c r="Q49" s="647"/>
      <c r="R49" s="651"/>
      <c r="S49" s="651"/>
      <c r="T49" s="651"/>
      <c r="U49" s="651"/>
      <c r="V49" s="651"/>
      <c r="W49" s="651"/>
      <c r="X49" s="651"/>
      <c r="Y49" s="651"/>
      <c r="Z49" s="649"/>
      <c r="AA49" s="649"/>
      <c r="AB49" s="649"/>
      <c r="AC49" s="649"/>
      <c r="AD49" s="649"/>
      <c r="AE49" s="649"/>
      <c r="AF49" s="649"/>
    </row>
    <row r="50" spans="1:33">
      <c r="A50" s="561"/>
      <c r="B50" s="349"/>
      <c r="C50" s="440"/>
      <c r="D50" s="349"/>
      <c r="E50" s="349"/>
      <c r="F50" s="612">
        <v>500000000</v>
      </c>
      <c r="J50" s="644">
        <v>0</v>
      </c>
      <c r="K50" s="645"/>
      <c r="L50" s="646"/>
      <c r="M50" s="647"/>
      <c r="N50" s="647"/>
      <c r="O50" s="647"/>
      <c r="P50" s="647"/>
      <c r="Q50" s="647"/>
      <c r="R50" s="651"/>
      <c r="S50" s="651"/>
      <c r="T50" s="651"/>
      <c r="U50" s="651"/>
      <c r="V50" s="651"/>
      <c r="W50" s="651"/>
      <c r="X50" s="651"/>
      <c r="Y50" s="651"/>
      <c r="Z50" s="649"/>
      <c r="AA50" s="649"/>
      <c r="AB50" s="649"/>
      <c r="AC50" s="649"/>
      <c r="AD50" s="649"/>
      <c r="AE50" s="649"/>
      <c r="AF50" s="649"/>
    </row>
    <row r="51" spans="1:33">
      <c r="A51" s="561"/>
      <c r="B51" s="349"/>
      <c r="C51" s="440"/>
      <c r="D51" s="349"/>
      <c r="E51" s="349"/>
      <c r="F51" s="612">
        <v>1000000000</v>
      </c>
      <c r="J51" s="644">
        <v>0</v>
      </c>
      <c r="K51" s="645"/>
      <c r="L51" s="646"/>
      <c r="M51" s="647"/>
      <c r="N51" s="647"/>
      <c r="O51" s="647"/>
      <c r="P51" s="647"/>
      <c r="Q51" s="647"/>
      <c r="R51" s="651"/>
      <c r="S51" s="651"/>
      <c r="T51" s="651"/>
      <c r="U51" s="651"/>
      <c r="V51" s="651"/>
      <c r="W51" s="651"/>
      <c r="X51" s="651"/>
      <c r="Y51" s="651"/>
      <c r="Z51" s="649"/>
      <c r="AA51" s="649"/>
      <c r="AB51" s="649"/>
      <c r="AC51" s="649"/>
      <c r="AD51" s="649"/>
      <c r="AE51" s="649"/>
      <c r="AF51" s="649"/>
    </row>
    <row r="52" spans="1:33" ht="57">
      <c r="A52" s="561"/>
      <c r="B52" s="480" t="s">
        <v>972</v>
      </c>
      <c r="C52" s="477" t="s">
        <v>840</v>
      </c>
      <c r="D52" s="479" t="s">
        <v>928</v>
      </c>
      <c r="E52" s="480" t="s">
        <v>929</v>
      </c>
      <c r="F52" s="487">
        <v>200000000</v>
      </c>
      <c r="I52" s="653">
        <f t="shared" ref="I52:I60" si="24">+F52</f>
        <v>200000000</v>
      </c>
      <c r="J52" s="644">
        <v>20</v>
      </c>
      <c r="K52" s="645">
        <f t="shared" si="4"/>
        <v>10000000</v>
      </c>
      <c r="L52" s="646">
        <v>43466</v>
      </c>
      <c r="M52" s="648">
        <f>+K52*1.0318</f>
        <v>10318000</v>
      </c>
      <c r="N52" s="647">
        <f>+$M52*(1.035)^N$1</f>
        <v>10679130</v>
      </c>
      <c r="O52" s="647">
        <f t="shared" ref="O52:AF52" si="25">+$M52*(1.035)^O$1</f>
        <v>11052899.549999999</v>
      </c>
      <c r="P52" s="647">
        <f t="shared" si="25"/>
        <v>11439751.034249997</v>
      </c>
      <c r="Q52" s="647">
        <f t="shared" si="25"/>
        <v>11840142.320448747</v>
      </c>
      <c r="R52" s="651">
        <f t="shared" si="25"/>
        <v>12254547.301664451</v>
      </c>
      <c r="S52" s="651">
        <f t="shared" si="25"/>
        <v>12683456.457222708</v>
      </c>
      <c r="T52" s="651">
        <f t="shared" si="25"/>
        <v>13127377.433225501</v>
      </c>
      <c r="U52" s="651">
        <f t="shared" si="25"/>
        <v>13586835.643388391</v>
      </c>
      <c r="V52" s="651">
        <f t="shared" si="25"/>
        <v>14062374.890906982</v>
      </c>
      <c r="W52" s="651">
        <f t="shared" si="25"/>
        <v>14554558.012088727</v>
      </c>
      <c r="X52" s="651">
        <f t="shared" si="25"/>
        <v>15063967.542511832</v>
      </c>
      <c r="Y52" s="651">
        <f t="shared" si="25"/>
        <v>15591206.406499745</v>
      </c>
      <c r="Z52" s="649">
        <f t="shared" si="25"/>
        <v>16136898.630727233</v>
      </c>
      <c r="AA52" s="649">
        <f t="shared" si="25"/>
        <v>16701690.082802689</v>
      </c>
      <c r="AB52" s="649">
        <f t="shared" si="25"/>
        <v>17286249.235700779</v>
      </c>
      <c r="AC52" s="649">
        <f t="shared" si="25"/>
        <v>17891267.958950303</v>
      </c>
      <c r="AD52" s="649">
        <f t="shared" si="25"/>
        <v>18517462.337513562</v>
      </c>
      <c r="AE52" s="649">
        <f t="shared" si="25"/>
        <v>19165573.519326538</v>
      </c>
      <c r="AF52" s="649">
        <f t="shared" si="25"/>
        <v>19836368.592502963</v>
      </c>
    </row>
    <row r="53" spans="1:33" ht="57">
      <c r="A53" s="561"/>
      <c r="B53" s="617" t="s">
        <v>972</v>
      </c>
      <c r="C53" s="611" t="s">
        <v>841</v>
      </c>
      <c r="D53" s="615" t="s">
        <v>898</v>
      </c>
      <c r="E53" s="617" t="s">
        <v>225</v>
      </c>
      <c r="F53" s="612">
        <v>0</v>
      </c>
      <c r="I53" s="653"/>
      <c r="J53" s="644">
        <v>19</v>
      </c>
      <c r="K53" s="645">
        <f t="shared" si="4"/>
        <v>0</v>
      </c>
      <c r="L53" s="646">
        <v>43831</v>
      </c>
      <c r="M53" s="647"/>
      <c r="N53" s="648"/>
      <c r="O53" s="647"/>
      <c r="P53" s="647"/>
      <c r="Q53" s="647"/>
      <c r="R53" s="651"/>
      <c r="S53" s="651"/>
      <c r="T53" s="651"/>
      <c r="U53" s="651"/>
      <c r="V53" s="651"/>
      <c r="W53" s="651"/>
      <c r="X53" s="651"/>
      <c r="Y53" s="651"/>
      <c r="Z53" s="649"/>
      <c r="AA53" s="649"/>
      <c r="AB53" s="649"/>
      <c r="AC53" s="649"/>
      <c r="AD53" s="649"/>
      <c r="AE53" s="649"/>
      <c r="AF53" s="649"/>
    </row>
    <row r="54" spans="1:33" ht="71.25">
      <c r="A54" s="561"/>
      <c r="B54" s="480" t="s">
        <v>972</v>
      </c>
      <c r="C54" s="477" t="s">
        <v>932</v>
      </c>
      <c r="D54" s="479" t="s">
        <v>901</v>
      </c>
      <c r="E54" s="480" t="s">
        <v>211</v>
      </c>
      <c r="F54" s="487">
        <v>1200000000.0000002</v>
      </c>
      <c r="I54" s="653">
        <f t="shared" si="24"/>
        <v>1200000000.0000002</v>
      </c>
      <c r="J54" s="644">
        <v>19</v>
      </c>
      <c r="K54" s="645">
        <f t="shared" si="4"/>
        <v>63157894.736842118</v>
      </c>
      <c r="L54" s="646">
        <v>43831</v>
      </c>
      <c r="M54" s="647"/>
      <c r="N54" s="648">
        <f>+$K54*1.031*(1.035)^N$1</f>
        <v>67394842.105263159</v>
      </c>
      <c r="O54" s="648">
        <f t="shared" ref="O54:AF57" si="26">+$K54*1.031*(1.035)^O$1</f>
        <v>69753661.578947365</v>
      </c>
      <c r="P54" s="648">
        <f t="shared" si="26"/>
        <v>72195039.734210521</v>
      </c>
      <c r="Q54" s="648">
        <f t="shared" si="26"/>
        <v>74721866.124907881</v>
      </c>
      <c r="R54" s="652">
        <f t="shared" si="26"/>
        <v>77337131.439279646</v>
      </c>
      <c r="S54" s="652">
        <f t="shared" si="26"/>
        <v>80043931.039654449</v>
      </c>
      <c r="T54" s="652">
        <f t="shared" si="26"/>
        <v>82845468.626042336</v>
      </c>
      <c r="U54" s="652">
        <f t="shared" si="26"/>
        <v>85745060.027953804</v>
      </c>
      <c r="V54" s="652">
        <f t="shared" si="26"/>
        <v>88746137.128932178</v>
      </c>
      <c r="W54" s="652">
        <f t="shared" si="26"/>
        <v>91852251.928444803</v>
      </c>
      <c r="X54" s="652">
        <f t="shared" si="26"/>
        <v>95067080.745940372</v>
      </c>
      <c r="Y54" s="652">
        <f t="shared" si="26"/>
        <v>98394428.572048277</v>
      </c>
      <c r="Z54" s="650">
        <f t="shared" si="26"/>
        <v>101838233.57206994</v>
      </c>
      <c r="AA54" s="650">
        <f t="shared" si="26"/>
        <v>105402571.74709241</v>
      </c>
      <c r="AB54" s="650">
        <f t="shared" si="26"/>
        <v>109091661.75824063</v>
      </c>
      <c r="AC54" s="650">
        <f t="shared" si="26"/>
        <v>112909869.91977902</v>
      </c>
      <c r="AD54" s="650">
        <f t="shared" si="26"/>
        <v>116861715.36697128</v>
      </c>
      <c r="AE54" s="650">
        <f t="shared" si="26"/>
        <v>120951875.40481527</v>
      </c>
      <c r="AF54" s="650">
        <f t="shared" si="26"/>
        <v>125185191.04398379</v>
      </c>
    </row>
    <row r="55" spans="1:33" ht="42.75">
      <c r="A55" s="561"/>
      <c r="B55" s="617" t="s">
        <v>972</v>
      </c>
      <c r="C55" s="611" t="s">
        <v>736</v>
      </c>
      <c r="D55" s="615" t="s">
        <v>902</v>
      </c>
      <c r="E55" s="617" t="s">
        <v>302</v>
      </c>
      <c r="F55" s="612">
        <v>1500000000.0000005</v>
      </c>
      <c r="I55" s="653">
        <f t="shared" si="24"/>
        <v>1500000000.0000005</v>
      </c>
      <c r="J55" s="644">
        <v>19</v>
      </c>
      <c r="K55" s="645">
        <f t="shared" si="4"/>
        <v>78947368.42105265</v>
      </c>
      <c r="L55" s="646">
        <v>43831</v>
      </c>
      <c r="M55" s="647"/>
      <c r="N55" s="648">
        <f>+$K55*1.031*(1.035)^N$1</f>
        <v>84243552.631578952</v>
      </c>
      <c r="O55" s="648">
        <f t="shared" si="26"/>
        <v>87192076.973684207</v>
      </c>
      <c r="P55" s="648">
        <f t="shared" si="26"/>
        <v>90243799.667763144</v>
      </c>
      <c r="Q55" s="648">
        <f t="shared" si="26"/>
        <v>93402332.656134844</v>
      </c>
      <c r="R55" s="652">
        <f t="shared" si="26"/>
        <v>96671414.29909955</v>
      </c>
      <c r="S55" s="652">
        <f t="shared" si="26"/>
        <v>100054913.79956804</v>
      </c>
      <c r="T55" s="652">
        <f t="shared" si="26"/>
        <v>103556835.78255291</v>
      </c>
      <c r="U55" s="652">
        <f t="shared" si="26"/>
        <v>107181325.03494225</v>
      </c>
      <c r="V55" s="652">
        <f t="shared" si="26"/>
        <v>110932671.41116521</v>
      </c>
      <c r="W55" s="652">
        <f t="shared" si="26"/>
        <v>114815314.91055599</v>
      </c>
      <c r="X55" s="652">
        <f t="shared" si="26"/>
        <v>118833850.93242545</v>
      </c>
      <c r="Y55" s="652">
        <f t="shared" si="26"/>
        <v>122993035.71506034</v>
      </c>
      <c r="Z55" s="650">
        <f t="shared" si="26"/>
        <v>127297791.96508741</v>
      </c>
      <c r="AA55" s="650">
        <f t="shared" si="26"/>
        <v>131753214.6838655</v>
      </c>
      <c r="AB55" s="650">
        <f t="shared" si="26"/>
        <v>136364577.19780076</v>
      </c>
      <c r="AC55" s="650">
        <f t="shared" si="26"/>
        <v>141137337.39972377</v>
      </c>
      <c r="AD55" s="650">
        <f t="shared" si="26"/>
        <v>146077144.2087141</v>
      </c>
      <c r="AE55" s="650">
        <f t="shared" si="26"/>
        <v>151189844.25601909</v>
      </c>
      <c r="AF55" s="650">
        <f t="shared" si="26"/>
        <v>156481488.80497971</v>
      </c>
    </row>
    <row r="56" spans="1:33" ht="71.25">
      <c r="A56" s="561"/>
      <c r="B56" s="480" t="s">
        <v>972</v>
      </c>
      <c r="C56" s="500" t="s">
        <v>933</v>
      </c>
      <c r="D56" s="480" t="s">
        <v>903</v>
      </c>
      <c r="E56" s="480" t="s">
        <v>790</v>
      </c>
      <c r="F56" s="539">
        <v>1500000000.0000005</v>
      </c>
      <c r="I56" s="653">
        <f t="shared" si="24"/>
        <v>1500000000.0000005</v>
      </c>
      <c r="J56" s="644">
        <v>19</v>
      </c>
      <c r="K56" s="645">
        <f t="shared" si="4"/>
        <v>78947368.42105265</v>
      </c>
      <c r="L56" s="646">
        <v>43831</v>
      </c>
      <c r="M56" s="647"/>
      <c r="N56" s="648">
        <f>+$K56*1.031*(1.035)^N$1</f>
        <v>84243552.631578952</v>
      </c>
      <c r="O56" s="648">
        <f t="shared" si="26"/>
        <v>87192076.973684207</v>
      </c>
      <c r="P56" s="648">
        <f t="shared" si="26"/>
        <v>90243799.667763144</v>
      </c>
      <c r="Q56" s="648">
        <f t="shared" si="26"/>
        <v>93402332.656134844</v>
      </c>
      <c r="R56" s="652">
        <f t="shared" si="26"/>
        <v>96671414.29909955</v>
      </c>
      <c r="S56" s="652">
        <f t="shared" si="26"/>
        <v>100054913.79956804</v>
      </c>
      <c r="T56" s="652">
        <f t="shared" si="26"/>
        <v>103556835.78255291</v>
      </c>
      <c r="U56" s="652">
        <f t="shared" si="26"/>
        <v>107181325.03494225</v>
      </c>
      <c r="V56" s="652">
        <f t="shared" si="26"/>
        <v>110932671.41116521</v>
      </c>
      <c r="W56" s="652">
        <f t="shared" si="26"/>
        <v>114815314.91055599</v>
      </c>
      <c r="X56" s="652">
        <f t="shared" si="26"/>
        <v>118833850.93242545</v>
      </c>
      <c r="Y56" s="652">
        <f t="shared" si="26"/>
        <v>122993035.71506034</v>
      </c>
      <c r="Z56" s="650">
        <f t="shared" si="26"/>
        <v>127297791.96508741</v>
      </c>
      <c r="AA56" s="650">
        <f t="shared" si="26"/>
        <v>131753214.6838655</v>
      </c>
      <c r="AB56" s="650">
        <f t="shared" si="26"/>
        <v>136364577.19780076</v>
      </c>
      <c r="AC56" s="650">
        <f t="shared" si="26"/>
        <v>141137337.39972377</v>
      </c>
      <c r="AD56" s="650">
        <f t="shared" si="26"/>
        <v>146077144.2087141</v>
      </c>
      <c r="AE56" s="650">
        <f t="shared" si="26"/>
        <v>151189844.25601909</v>
      </c>
      <c r="AF56" s="650">
        <f t="shared" si="26"/>
        <v>156481488.80497971</v>
      </c>
    </row>
    <row r="57" spans="1:33" ht="99.75">
      <c r="A57" s="561"/>
      <c r="B57" s="617" t="s">
        <v>972</v>
      </c>
      <c r="C57" s="611" t="s">
        <v>738</v>
      </c>
      <c r="D57" s="617" t="s">
        <v>904</v>
      </c>
      <c r="E57" s="617" t="s">
        <v>304</v>
      </c>
      <c r="F57" s="612">
        <v>1500000000.0000005</v>
      </c>
      <c r="I57" s="653">
        <f t="shared" si="24"/>
        <v>1500000000.0000005</v>
      </c>
      <c r="J57" s="644">
        <v>19</v>
      </c>
      <c r="K57" s="645">
        <f t="shared" si="4"/>
        <v>78947368.42105265</v>
      </c>
      <c r="L57" s="646">
        <v>43831</v>
      </c>
      <c r="M57" s="647"/>
      <c r="N57" s="648">
        <f>+$K57*1.031*(1.035)^N$1</f>
        <v>84243552.631578952</v>
      </c>
      <c r="O57" s="648">
        <f t="shared" si="26"/>
        <v>87192076.973684207</v>
      </c>
      <c r="P57" s="648">
        <f t="shared" si="26"/>
        <v>90243799.667763144</v>
      </c>
      <c r="Q57" s="648">
        <f t="shared" si="26"/>
        <v>93402332.656134844</v>
      </c>
      <c r="R57" s="652">
        <f t="shared" si="26"/>
        <v>96671414.29909955</v>
      </c>
      <c r="S57" s="652">
        <f t="shared" si="26"/>
        <v>100054913.79956804</v>
      </c>
      <c r="T57" s="652">
        <f t="shared" si="26"/>
        <v>103556835.78255291</v>
      </c>
      <c r="U57" s="652">
        <f t="shared" si="26"/>
        <v>107181325.03494225</v>
      </c>
      <c r="V57" s="652">
        <f t="shared" si="26"/>
        <v>110932671.41116521</v>
      </c>
      <c r="W57" s="652">
        <f t="shared" si="26"/>
        <v>114815314.91055599</v>
      </c>
      <c r="X57" s="652">
        <f t="shared" si="26"/>
        <v>118833850.93242545</v>
      </c>
      <c r="Y57" s="652">
        <f t="shared" si="26"/>
        <v>122993035.71506034</v>
      </c>
      <c r="Z57" s="650">
        <f t="shared" si="26"/>
        <v>127297791.96508741</v>
      </c>
      <c r="AA57" s="650">
        <f t="shared" si="26"/>
        <v>131753214.6838655</v>
      </c>
      <c r="AB57" s="650">
        <f t="shared" si="26"/>
        <v>136364577.19780076</v>
      </c>
      <c r="AC57" s="650">
        <f t="shared" si="26"/>
        <v>141137337.39972377</v>
      </c>
      <c r="AD57" s="650">
        <f t="shared" si="26"/>
        <v>146077144.2087141</v>
      </c>
      <c r="AE57" s="650">
        <f t="shared" si="26"/>
        <v>151189844.25601909</v>
      </c>
      <c r="AF57" s="650">
        <f t="shared" si="26"/>
        <v>156481488.80497971</v>
      </c>
    </row>
    <row r="58" spans="1:33" ht="99.75">
      <c r="A58" s="561"/>
      <c r="B58" s="480" t="s">
        <v>972</v>
      </c>
      <c r="C58" s="477" t="s">
        <v>930</v>
      </c>
      <c r="D58" s="479" t="s">
        <v>905</v>
      </c>
      <c r="E58" s="480" t="s">
        <v>265</v>
      </c>
      <c r="F58" s="487">
        <v>0</v>
      </c>
      <c r="I58" s="653"/>
      <c r="J58" s="644">
        <v>5</v>
      </c>
      <c r="K58" s="645">
        <f t="shared" si="4"/>
        <v>0</v>
      </c>
      <c r="L58" s="646">
        <v>43831</v>
      </c>
      <c r="M58" s="647"/>
      <c r="N58" s="648"/>
      <c r="O58" s="647"/>
      <c r="P58" s="647"/>
      <c r="Q58" s="647"/>
      <c r="R58" s="651"/>
      <c r="S58" s="651"/>
      <c r="T58" s="651"/>
      <c r="U58" s="651"/>
      <c r="V58" s="651"/>
      <c r="W58" s="651"/>
      <c r="X58" s="651"/>
      <c r="Y58" s="651"/>
      <c r="Z58" s="649"/>
      <c r="AA58" s="649"/>
      <c r="AB58" s="649"/>
      <c r="AC58" s="649"/>
      <c r="AD58" s="649"/>
      <c r="AE58" s="649"/>
      <c r="AF58" s="649"/>
    </row>
    <row r="59" spans="1:33" ht="42.75">
      <c r="A59" s="561"/>
      <c r="B59" s="617" t="s">
        <v>972</v>
      </c>
      <c r="C59" s="611" t="s">
        <v>934</v>
      </c>
      <c r="D59" s="615" t="s">
        <v>935</v>
      </c>
      <c r="E59" s="617" t="s">
        <v>936</v>
      </c>
      <c r="F59" s="612">
        <v>150000000</v>
      </c>
      <c r="I59" s="653">
        <f t="shared" si="24"/>
        <v>150000000</v>
      </c>
      <c r="J59" s="644">
        <v>19</v>
      </c>
      <c r="K59" s="645">
        <f t="shared" si="4"/>
        <v>7894736.8421052629</v>
      </c>
      <c r="L59" s="646">
        <v>43831</v>
      </c>
      <c r="M59" s="647"/>
      <c r="N59" s="648">
        <f>+$K59*1.031*(1.035)^N$1</f>
        <v>8424355.263157893</v>
      </c>
      <c r="O59" s="648">
        <f t="shared" ref="O59:AF60" si="27">+$K59*1.031*(1.035)^O$1</f>
        <v>8719207.6973684188</v>
      </c>
      <c r="P59" s="648">
        <f t="shared" si="27"/>
        <v>9024379.9667763133</v>
      </c>
      <c r="Q59" s="648">
        <f t="shared" si="27"/>
        <v>9340233.2656134833</v>
      </c>
      <c r="R59" s="652">
        <f t="shared" si="27"/>
        <v>9667141.4299099538</v>
      </c>
      <c r="S59" s="652">
        <f t="shared" si="27"/>
        <v>10005491.379956802</v>
      </c>
      <c r="T59" s="652">
        <f t="shared" si="27"/>
        <v>10355683.57825529</v>
      </c>
      <c r="U59" s="652">
        <f t="shared" si="27"/>
        <v>10718132.503494224</v>
      </c>
      <c r="V59" s="652">
        <f t="shared" si="27"/>
        <v>11093267.14111652</v>
      </c>
      <c r="W59" s="652">
        <f t="shared" si="27"/>
        <v>11481531.491055597</v>
      </c>
      <c r="X59" s="652">
        <f t="shared" si="27"/>
        <v>11883385.093242543</v>
      </c>
      <c r="Y59" s="652">
        <f t="shared" si="27"/>
        <v>12299303.571506033</v>
      </c>
      <c r="Z59" s="650">
        <f t="shared" si="27"/>
        <v>12729779.196508741</v>
      </c>
      <c r="AA59" s="650">
        <f t="shared" si="27"/>
        <v>13175321.468386548</v>
      </c>
      <c r="AB59" s="650">
        <f t="shared" si="27"/>
        <v>13636457.719780074</v>
      </c>
      <c r="AC59" s="650">
        <f t="shared" si="27"/>
        <v>14113733.739972375</v>
      </c>
      <c r="AD59" s="650">
        <f t="shared" si="27"/>
        <v>14607714.420871407</v>
      </c>
      <c r="AE59" s="650">
        <f t="shared" si="27"/>
        <v>15118984.425601905</v>
      </c>
      <c r="AF59" s="650">
        <f t="shared" si="27"/>
        <v>15648148.88049797</v>
      </c>
    </row>
    <row r="60" spans="1:33" ht="57">
      <c r="A60" s="561"/>
      <c r="B60" s="480" t="s">
        <v>972</v>
      </c>
      <c r="C60" s="477" t="s">
        <v>931</v>
      </c>
      <c r="D60" s="479" t="s">
        <v>937</v>
      </c>
      <c r="E60" s="480" t="s">
        <v>938</v>
      </c>
      <c r="F60" s="487">
        <v>150000000</v>
      </c>
      <c r="I60" s="653">
        <f t="shared" si="24"/>
        <v>150000000</v>
      </c>
      <c r="J60" s="644">
        <v>5</v>
      </c>
      <c r="K60" s="645">
        <f t="shared" si="4"/>
        <v>30000000</v>
      </c>
      <c r="L60" s="646">
        <v>43831</v>
      </c>
      <c r="M60" s="647"/>
      <c r="N60" s="648">
        <f>+$K60*1.031*(1.035)^N$1</f>
        <v>32012549.999999993</v>
      </c>
      <c r="O60" s="647">
        <f t="shared" si="27"/>
        <v>33132989.249999993</v>
      </c>
      <c r="P60" s="647">
        <f t="shared" si="27"/>
        <v>34292643.873749986</v>
      </c>
      <c r="Q60" s="647">
        <f t="shared" si="27"/>
        <v>35492886.409331232</v>
      </c>
      <c r="R60" s="651">
        <f t="shared" si="27"/>
        <v>36735137.433657825</v>
      </c>
      <c r="S60" s="651"/>
      <c r="T60" s="651"/>
      <c r="U60" s="651"/>
      <c r="V60" s="651"/>
      <c r="W60" s="651"/>
      <c r="X60" s="651"/>
      <c r="Y60" s="651"/>
      <c r="Z60" s="649"/>
      <c r="AA60" s="649"/>
      <c r="AB60" s="649"/>
      <c r="AC60" s="649"/>
      <c r="AD60" s="649"/>
      <c r="AE60" s="649"/>
      <c r="AF60" s="649"/>
    </row>
    <row r="61" spans="1:33" ht="42.75">
      <c r="A61" s="561"/>
      <c r="B61" s="480" t="s">
        <v>972</v>
      </c>
      <c r="C61" s="559" t="s">
        <v>943</v>
      </c>
      <c r="D61" s="480" t="s">
        <v>906</v>
      </c>
      <c r="E61" s="480" t="s">
        <v>306</v>
      </c>
      <c r="F61" s="487">
        <v>0</v>
      </c>
      <c r="I61" s="653"/>
      <c r="J61" s="644">
        <v>19</v>
      </c>
      <c r="K61" s="645">
        <f t="shared" si="4"/>
        <v>0</v>
      </c>
      <c r="L61" s="646">
        <v>43831</v>
      </c>
      <c r="M61" s="647"/>
      <c r="N61" s="648"/>
      <c r="O61" s="648"/>
      <c r="P61" s="648"/>
      <c r="Q61" s="648"/>
      <c r="R61" s="652"/>
      <c r="S61" s="652"/>
      <c r="T61" s="652"/>
      <c r="U61" s="652"/>
      <c r="V61" s="652"/>
      <c r="W61" s="652"/>
      <c r="X61" s="652"/>
      <c r="Y61" s="652"/>
      <c r="Z61" s="650"/>
      <c r="AA61" s="650"/>
      <c r="AB61" s="650"/>
      <c r="AC61" s="650"/>
      <c r="AD61" s="650"/>
      <c r="AE61" s="650"/>
      <c r="AF61" s="650"/>
    </row>
    <row r="62" spans="1:33" ht="42.75">
      <c r="A62" s="561"/>
      <c r="B62" s="617" t="s">
        <v>972</v>
      </c>
      <c r="C62" s="524" t="s">
        <v>944</v>
      </c>
      <c r="D62" s="615" t="s">
        <v>907</v>
      </c>
      <c r="E62" s="617" t="s">
        <v>215</v>
      </c>
      <c r="F62" s="612">
        <v>0</v>
      </c>
      <c r="I62" s="653"/>
      <c r="J62" s="644">
        <v>19</v>
      </c>
      <c r="K62" s="645">
        <f t="shared" si="4"/>
        <v>0</v>
      </c>
      <c r="L62" s="646">
        <v>43831</v>
      </c>
      <c r="M62" s="647"/>
      <c r="N62" s="648"/>
      <c r="O62" s="647"/>
      <c r="P62" s="647"/>
      <c r="Q62" s="647"/>
      <c r="R62" s="651"/>
      <c r="S62" s="651"/>
      <c r="T62" s="651"/>
      <c r="U62" s="651"/>
      <c r="V62" s="651"/>
      <c r="W62" s="651"/>
      <c r="X62" s="651"/>
      <c r="Y62" s="651"/>
      <c r="Z62" s="649"/>
      <c r="AA62" s="649"/>
      <c r="AB62" s="649"/>
      <c r="AC62" s="649"/>
      <c r="AD62" s="649"/>
      <c r="AE62" s="649"/>
      <c r="AF62" s="649"/>
      <c r="AG62">
        <f>+SUM(M38:AF62)</f>
        <v>12601960605.496511</v>
      </c>
    </row>
    <row r="63" spans="1:33" ht="15.75" thickBot="1">
      <c r="A63" s="452"/>
      <c r="B63" s="452"/>
      <c r="C63" s="549"/>
      <c r="D63" s="616"/>
      <c r="E63" s="618"/>
      <c r="F63" s="613">
        <v>8999999999.9999981</v>
      </c>
      <c r="J63" s="554"/>
      <c r="L63" s="646"/>
    </row>
    <row r="64" spans="1:33">
      <c r="I64" s="655"/>
      <c r="J64" s="655"/>
      <c r="K64" s="655">
        <f>+SUM(M64:AF64)</f>
        <v>62651457278728.937</v>
      </c>
      <c r="L64" s="655" t="s">
        <v>957</v>
      </c>
      <c r="M64" s="655">
        <f>+SUM(M4:M62)</f>
        <v>267580133.33333334</v>
      </c>
      <c r="N64" s="655">
        <f t="shared" ref="N64:AF64" si="28">+SUM(N4:N62)</f>
        <v>4605597940425.6123</v>
      </c>
      <c r="O64" s="655">
        <f t="shared" si="28"/>
        <v>4766793868340.5098</v>
      </c>
      <c r="P64" s="655">
        <f t="shared" si="28"/>
        <v>4933631653732.4316</v>
      </c>
      <c r="Q64" s="655">
        <f t="shared" si="28"/>
        <v>5106308761613.0625</v>
      </c>
      <c r="R64" s="655">
        <f t="shared" si="28"/>
        <v>5284882513701.9004</v>
      </c>
      <c r="S64" s="655">
        <f t="shared" si="28"/>
        <v>2147084021906.2786</v>
      </c>
      <c r="T64" s="655">
        <f t="shared" si="28"/>
        <v>2222231962672.998</v>
      </c>
      <c r="U64" s="655">
        <f t="shared" si="28"/>
        <v>2300010081366.5527</v>
      </c>
      <c r="V64" s="655">
        <f t="shared" si="28"/>
        <v>2380510434214.3804</v>
      </c>
      <c r="W64" s="655">
        <f t="shared" si="28"/>
        <v>2463828299411.8823</v>
      </c>
      <c r="X64" s="655">
        <f t="shared" si="28"/>
        <v>2550062289891.2993</v>
      </c>
      <c r="Y64" s="655">
        <f t="shared" si="28"/>
        <v>2639314470037.4946</v>
      </c>
      <c r="Z64" s="655">
        <f t="shared" si="28"/>
        <v>2731690476488.8052</v>
      </c>
      <c r="AA64" s="655">
        <f t="shared" si="28"/>
        <v>2827299643165.9155</v>
      </c>
      <c r="AB64" s="655">
        <f t="shared" si="28"/>
        <v>2926255130676.7222</v>
      </c>
      <c r="AC64" s="655">
        <f t="shared" si="28"/>
        <v>3028674060250.4072</v>
      </c>
      <c r="AD64" s="655">
        <f t="shared" si="28"/>
        <v>3134677652359.1685</v>
      </c>
      <c r="AE64" s="655">
        <f t="shared" si="28"/>
        <v>3244391370191.7397</v>
      </c>
      <c r="AF64" s="655">
        <f t="shared" si="28"/>
        <v>3357945068148.4512</v>
      </c>
    </row>
    <row r="65" spans="3:32">
      <c r="H65" s="654" t="s">
        <v>956</v>
      </c>
      <c r="I65" s="655">
        <f>+SUM(I1:I63)</f>
        <v>45298318484644.43</v>
      </c>
      <c r="J65" s="655"/>
      <c r="K65" s="655">
        <f>+SUM(M65:AF65)</f>
        <v>62651457278728.937</v>
      </c>
      <c r="L65" s="655" t="s">
        <v>959</v>
      </c>
      <c r="M65" s="655">
        <f>+SUM(M4:Q62)</f>
        <v>19412599804244.937</v>
      </c>
      <c r="N65" s="655"/>
      <c r="O65" s="655"/>
      <c r="P65" s="655"/>
      <c r="Q65" s="655"/>
      <c r="R65" s="655">
        <f>+SUM(R4:Y62)</f>
        <v>21987924073202.781</v>
      </c>
      <c r="S65" s="655"/>
      <c r="T65" s="655"/>
      <c r="U65" s="655"/>
      <c r="V65" s="655"/>
      <c r="W65" s="655"/>
      <c r="X65" s="655"/>
      <c r="Y65" s="655"/>
      <c r="Z65" s="655">
        <f>+SUM(Z4:AF62)</f>
        <v>21250933401281.219</v>
      </c>
      <c r="AA65" s="655"/>
      <c r="AB65" s="655"/>
      <c r="AC65" s="655"/>
      <c r="AD65" s="655"/>
      <c r="AE65" s="655"/>
      <c r="AF65" s="655"/>
    </row>
    <row r="72" spans="3:32">
      <c r="C72" s="631"/>
    </row>
  </sheetData>
  <autoFilter ref="C1:AF65"/>
  <mergeCells count="7">
    <mergeCell ref="M2:Q2"/>
    <mergeCell ref="R2:Y2"/>
    <mergeCell ref="Z2:AF2"/>
    <mergeCell ref="C2:C3"/>
    <mergeCell ref="D2:D3"/>
    <mergeCell ref="E2:E3"/>
    <mergeCell ref="F1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I63"/>
  <sheetViews>
    <sheetView topLeftCell="A37" workbookViewId="0">
      <selection activeCell="C61" sqref="C61"/>
    </sheetView>
  </sheetViews>
  <sheetFormatPr baseColWidth="10" defaultRowHeight="16.5"/>
  <cols>
    <col min="2" max="2" width="19.140625" customWidth="1"/>
    <col min="3" max="3" width="23.28515625" customWidth="1"/>
    <col min="4" max="4" width="35.7109375" customWidth="1"/>
    <col min="5" max="5" width="18.42578125" customWidth="1"/>
    <col min="6" max="6" width="16.42578125" customWidth="1"/>
    <col min="7" max="7" width="21" customWidth="1"/>
    <col min="9" max="9" width="18.7109375" style="19" bestFit="1" customWidth="1"/>
  </cols>
  <sheetData>
    <row r="2" spans="2:9" ht="18">
      <c r="B2" s="6" t="s">
        <v>314</v>
      </c>
      <c r="C2" s="6" t="s">
        <v>315</v>
      </c>
      <c r="D2" s="7" t="s">
        <v>189</v>
      </c>
      <c r="E2" s="6" t="s">
        <v>316</v>
      </c>
      <c r="F2" s="6" t="s">
        <v>317</v>
      </c>
      <c r="G2" s="6" t="s">
        <v>318</v>
      </c>
    </row>
    <row r="3" spans="2:9" ht="49.5">
      <c r="B3" s="966" t="s">
        <v>319</v>
      </c>
      <c r="C3" s="966" t="s">
        <v>320</v>
      </c>
      <c r="D3" s="8" t="s">
        <v>321</v>
      </c>
      <c r="E3" s="9" t="s">
        <v>322</v>
      </c>
      <c r="F3" s="10">
        <f t="shared" ref="F3:F58" si="0">+G3/10000</f>
        <v>518.78757800000005</v>
      </c>
      <c r="G3" s="10">
        <v>5187875.78</v>
      </c>
      <c r="I3" s="20">
        <f>+G3</f>
        <v>5187875.78</v>
      </c>
    </row>
    <row r="4" spans="2:9" ht="33">
      <c r="B4" s="967"/>
      <c r="C4" s="967"/>
      <c r="D4" s="8" t="s">
        <v>323</v>
      </c>
      <c r="E4" s="9" t="s">
        <v>322</v>
      </c>
      <c r="F4" s="10">
        <f t="shared" si="0"/>
        <v>518.78757800000005</v>
      </c>
      <c r="G4" s="10">
        <v>5187875.78</v>
      </c>
    </row>
    <row r="5" spans="2:9">
      <c r="B5" s="967"/>
      <c r="C5" s="968" t="s">
        <v>324</v>
      </c>
      <c r="D5" s="13" t="s">
        <v>325</v>
      </c>
      <c r="E5" s="14" t="s">
        <v>322</v>
      </c>
      <c r="F5" s="15">
        <f t="shared" si="0"/>
        <v>185.44804971479999</v>
      </c>
      <c r="G5" s="15">
        <v>1854480.4971479999</v>
      </c>
      <c r="I5" s="20">
        <f>SUM(G5:G22)</f>
        <v>9178001.849626001</v>
      </c>
    </row>
    <row r="6" spans="2:9">
      <c r="B6" s="967"/>
      <c r="C6" s="969"/>
      <c r="D6" s="13" t="s">
        <v>326</v>
      </c>
      <c r="E6" s="14" t="s">
        <v>322</v>
      </c>
      <c r="F6" s="15">
        <f t="shared" si="0"/>
        <v>27.513836352999999</v>
      </c>
      <c r="G6" s="15">
        <v>275138.36352999997</v>
      </c>
    </row>
    <row r="7" spans="2:9">
      <c r="B7" s="967"/>
      <c r="C7" s="969"/>
      <c r="D7" s="13" t="s">
        <v>327</v>
      </c>
      <c r="E7" s="14" t="s">
        <v>322</v>
      </c>
      <c r="F7" s="15">
        <f t="shared" si="0"/>
        <v>28.4936202974</v>
      </c>
      <c r="G7" s="15">
        <v>284936.20297400001</v>
      </c>
    </row>
    <row r="8" spans="2:9">
      <c r="B8" s="967"/>
      <c r="C8" s="969"/>
      <c r="D8" s="16" t="s">
        <v>328</v>
      </c>
      <c r="E8" s="14" t="s">
        <v>322</v>
      </c>
      <c r="F8" s="15">
        <f t="shared" si="0"/>
        <v>21.261263958499999</v>
      </c>
      <c r="G8" s="15">
        <v>212612.639585</v>
      </c>
    </row>
    <row r="9" spans="2:9">
      <c r="B9" s="967"/>
      <c r="C9" s="969"/>
      <c r="D9" s="16" t="s">
        <v>329</v>
      </c>
      <c r="E9" s="14" t="s">
        <v>322</v>
      </c>
      <c r="F9" s="15">
        <f t="shared" si="0"/>
        <v>28.483540234399999</v>
      </c>
      <c r="G9" s="15">
        <v>284835.402344</v>
      </c>
    </row>
    <row r="10" spans="2:9">
      <c r="B10" s="967"/>
      <c r="C10" s="969"/>
      <c r="D10" s="16" t="s">
        <v>330</v>
      </c>
      <c r="E10" s="14" t="s">
        <v>322</v>
      </c>
      <c r="F10" s="15">
        <f t="shared" si="0"/>
        <v>9.2554737727999985</v>
      </c>
      <c r="G10" s="15">
        <v>92554.737727999993</v>
      </c>
    </row>
    <row r="11" spans="2:9">
      <c r="B11" s="967"/>
      <c r="C11" s="969"/>
      <c r="D11" s="16" t="s">
        <v>331</v>
      </c>
      <c r="E11" s="14" t="s">
        <v>322</v>
      </c>
      <c r="F11" s="15">
        <f t="shared" si="0"/>
        <v>15.111785022600001</v>
      </c>
      <c r="G11" s="15">
        <v>151117.85022600001</v>
      </c>
    </row>
    <row r="12" spans="2:9">
      <c r="B12" s="967"/>
      <c r="C12" s="969"/>
      <c r="D12" s="16" t="s">
        <v>332</v>
      </c>
      <c r="E12" s="14" t="s">
        <v>322</v>
      </c>
      <c r="F12" s="15">
        <f t="shared" si="0"/>
        <v>42.308470061400001</v>
      </c>
      <c r="G12" s="15">
        <v>423084.70061400003</v>
      </c>
    </row>
    <row r="13" spans="2:9">
      <c r="B13" s="967"/>
      <c r="C13" s="969"/>
      <c r="D13" s="16" t="s">
        <v>333</v>
      </c>
      <c r="E13" s="15" t="s">
        <v>334</v>
      </c>
      <c r="F13" s="15">
        <f t="shared" si="0"/>
        <v>151</v>
      </c>
      <c r="G13" s="17">
        <v>1510000</v>
      </c>
    </row>
    <row r="14" spans="2:9">
      <c r="B14" s="967"/>
      <c r="C14" s="969"/>
      <c r="D14" s="16" t="s">
        <v>335</v>
      </c>
      <c r="E14" s="15" t="s">
        <v>334</v>
      </c>
      <c r="F14" s="15">
        <f t="shared" si="0"/>
        <v>262.06959999999998</v>
      </c>
      <c r="G14" s="18">
        <v>2620696</v>
      </c>
    </row>
    <row r="15" spans="2:9">
      <c r="B15" s="967"/>
      <c r="C15" s="969"/>
      <c r="D15" s="16" t="s">
        <v>336</v>
      </c>
      <c r="E15" s="14" t="s">
        <v>322</v>
      </c>
      <c r="F15" s="15">
        <f t="shared" si="0"/>
        <v>57.821287637099999</v>
      </c>
      <c r="G15" s="15">
        <v>578212.87637099996</v>
      </c>
    </row>
    <row r="16" spans="2:9">
      <c r="B16" s="967"/>
      <c r="C16" s="969"/>
      <c r="D16" s="16" t="s">
        <v>337</v>
      </c>
      <c r="E16" s="14" t="s">
        <v>322</v>
      </c>
      <c r="F16" s="15">
        <f t="shared" si="0"/>
        <v>4.6462463745000004</v>
      </c>
      <c r="G16" s="15">
        <v>46462.463745000001</v>
      </c>
    </row>
    <row r="17" spans="2:9">
      <c r="B17" s="967"/>
      <c r="C17" s="969"/>
      <c r="D17" s="16" t="s">
        <v>338</v>
      </c>
      <c r="E17" s="14" t="s">
        <v>322</v>
      </c>
      <c r="F17" s="15">
        <f t="shared" si="0"/>
        <v>14.447481095799999</v>
      </c>
      <c r="G17" s="15">
        <v>144474.81095799999</v>
      </c>
    </row>
    <row r="18" spans="2:9">
      <c r="B18" s="967"/>
      <c r="C18" s="969"/>
      <c r="D18" s="16" t="s">
        <v>339</v>
      </c>
      <c r="E18" s="14" t="s">
        <v>322</v>
      </c>
      <c r="F18" s="15">
        <f t="shared" si="0"/>
        <v>8.5013592080000002</v>
      </c>
      <c r="G18" s="15">
        <v>85013.592080000002</v>
      </c>
    </row>
    <row r="19" spans="2:9">
      <c r="B19" s="967"/>
      <c r="C19" s="969"/>
      <c r="D19" s="16" t="s">
        <v>340</v>
      </c>
      <c r="E19" s="14" t="s">
        <v>322</v>
      </c>
      <c r="F19" s="15">
        <f t="shared" si="0"/>
        <v>17.738171232300001</v>
      </c>
      <c r="G19" s="15">
        <v>177381.71232300001</v>
      </c>
    </row>
    <row r="20" spans="2:9">
      <c r="B20" s="967"/>
      <c r="C20" s="969"/>
      <c r="D20" s="16" t="s">
        <v>341</v>
      </c>
      <c r="E20" s="14" t="s">
        <v>322</v>
      </c>
      <c r="F20" s="15">
        <f t="shared" si="0"/>
        <v>2.8</v>
      </c>
      <c r="G20" s="15">
        <v>28000</v>
      </c>
    </row>
    <row r="21" spans="2:9">
      <c r="B21" s="967"/>
      <c r="C21" s="969"/>
      <c r="D21" s="16" t="s">
        <v>342</v>
      </c>
      <c r="E21" s="14" t="s">
        <v>322</v>
      </c>
      <c r="F21" s="15">
        <f t="shared" si="0"/>
        <v>33.200000000000003</v>
      </c>
      <c r="G21" s="15">
        <v>332000</v>
      </c>
    </row>
    <row r="22" spans="2:9">
      <c r="B22" s="967"/>
      <c r="C22" s="969"/>
      <c r="D22" s="16" t="s">
        <v>343</v>
      </c>
      <c r="E22" s="14" t="s">
        <v>322</v>
      </c>
      <c r="F22" s="15">
        <f t="shared" si="0"/>
        <v>7.7</v>
      </c>
      <c r="G22" s="15">
        <v>77000</v>
      </c>
    </row>
    <row r="23" spans="2:9" ht="33">
      <c r="B23" s="967"/>
      <c r="C23" s="966" t="s">
        <v>344</v>
      </c>
      <c r="D23" s="8" t="s">
        <v>345</v>
      </c>
      <c r="E23" s="10" t="s">
        <v>369</v>
      </c>
      <c r="F23" s="10">
        <f t="shared" si="0"/>
        <v>255.97569999999999</v>
      </c>
      <c r="G23" s="12">
        <v>2559757</v>
      </c>
      <c r="I23" s="20">
        <f>SUM(G23:G39)</f>
        <v>9301215.8382869996</v>
      </c>
    </row>
    <row r="24" spans="2:9">
      <c r="B24" s="967"/>
      <c r="C24" s="967"/>
      <c r="D24" s="11" t="s">
        <v>346</v>
      </c>
      <c r="E24" s="10" t="s">
        <v>347</v>
      </c>
      <c r="F24" s="10">
        <f t="shared" si="0"/>
        <v>242.27289999999999</v>
      </c>
      <c r="G24" s="12">
        <f>'[3]6b. Humedales  Río Bogotá PL (P'!F41</f>
        <v>2422729</v>
      </c>
    </row>
    <row r="25" spans="2:9">
      <c r="B25" s="967"/>
      <c r="C25" s="967"/>
      <c r="D25" s="11" t="s">
        <v>348</v>
      </c>
      <c r="E25" s="9" t="s">
        <v>322</v>
      </c>
      <c r="F25" s="10">
        <f t="shared" si="0"/>
        <v>0.50627712499999999</v>
      </c>
      <c r="G25" s="10">
        <v>5062.7712499999998</v>
      </c>
    </row>
    <row r="26" spans="2:9">
      <c r="B26" s="967"/>
      <c r="C26" s="967"/>
      <c r="D26" s="11" t="s">
        <v>349</v>
      </c>
      <c r="E26" s="9" t="s">
        <v>322</v>
      </c>
      <c r="F26" s="10">
        <f t="shared" si="0"/>
        <v>0.42452375740000009</v>
      </c>
      <c r="G26" s="10">
        <v>4245.2375740000007</v>
      </c>
    </row>
    <row r="27" spans="2:9">
      <c r="B27" s="967"/>
      <c r="C27" s="967"/>
      <c r="D27" s="11" t="s">
        <v>350</v>
      </c>
      <c r="E27" s="9" t="s">
        <v>322</v>
      </c>
      <c r="F27" s="10">
        <f t="shared" si="0"/>
        <v>47.144934859000003</v>
      </c>
      <c r="G27" s="10">
        <v>471449.34859000001</v>
      </c>
    </row>
    <row r="28" spans="2:9">
      <c r="B28" s="967"/>
      <c r="C28" s="967"/>
      <c r="D28" s="11" t="s">
        <v>351</v>
      </c>
      <c r="E28" s="9" t="s">
        <v>322</v>
      </c>
      <c r="F28" s="10">
        <f t="shared" si="0"/>
        <v>3.3020250892000003</v>
      </c>
      <c r="G28" s="10">
        <v>33020.250892000004</v>
      </c>
    </row>
    <row r="29" spans="2:9">
      <c r="B29" s="967"/>
      <c r="C29" s="967"/>
      <c r="D29" s="11" t="s">
        <v>352</v>
      </c>
      <c r="E29" s="9" t="s">
        <v>322</v>
      </c>
      <c r="F29" s="10">
        <f t="shared" si="0"/>
        <v>105.62206583529999</v>
      </c>
      <c r="G29" s="10">
        <v>1056220.6583529999</v>
      </c>
    </row>
    <row r="30" spans="2:9">
      <c r="B30" s="967"/>
      <c r="C30" s="967"/>
      <c r="D30" s="11" t="s">
        <v>353</v>
      </c>
      <c r="E30" s="9" t="s">
        <v>322</v>
      </c>
      <c r="F30" s="10">
        <f t="shared" si="0"/>
        <v>38.224051041799996</v>
      </c>
      <c r="G30" s="10">
        <v>382240.51041799999</v>
      </c>
    </row>
    <row r="31" spans="2:9">
      <c r="B31" s="967"/>
      <c r="C31" s="967"/>
      <c r="D31" s="11" t="s">
        <v>354</v>
      </c>
      <c r="E31" s="9" t="s">
        <v>322</v>
      </c>
      <c r="F31" s="10">
        <f t="shared" si="0"/>
        <v>38.786450642200002</v>
      </c>
      <c r="G31" s="10">
        <v>387864.50642200001</v>
      </c>
    </row>
    <row r="32" spans="2:9">
      <c r="B32" s="967"/>
      <c r="C32" s="967"/>
      <c r="D32" s="11" t="s">
        <v>355</v>
      </c>
      <c r="E32" s="9" t="s">
        <v>322</v>
      </c>
      <c r="F32" s="10">
        <f t="shared" si="0"/>
        <v>39.239809556700003</v>
      </c>
      <c r="G32" s="10">
        <v>392398.09556700004</v>
      </c>
    </row>
    <row r="33" spans="2:9">
      <c r="B33" s="967"/>
      <c r="C33" s="967"/>
      <c r="D33" s="11" t="s">
        <v>356</v>
      </c>
      <c r="E33" s="9" t="s">
        <v>322</v>
      </c>
      <c r="F33" s="10">
        <f t="shared" si="0"/>
        <v>2.9245041270000001</v>
      </c>
      <c r="G33" s="10">
        <v>29245.041270000002</v>
      </c>
    </row>
    <row r="34" spans="2:9">
      <c r="B34" s="967"/>
      <c r="C34" s="967"/>
      <c r="D34" s="11" t="s">
        <v>357</v>
      </c>
      <c r="E34" s="9" t="s">
        <v>322</v>
      </c>
      <c r="F34" s="10">
        <f t="shared" si="0"/>
        <v>0.77205061549999998</v>
      </c>
      <c r="G34" s="10">
        <v>7720.506155</v>
      </c>
    </row>
    <row r="35" spans="2:9">
      <c r="B35" s="967"/>
      <c r="C35" s="967"/>
      <c r="D35" s="11" t="s">
        <v>358</v>
      </c>
      <c r="E35" s="9" t="s">
        <v>322</v>
      </c>
      <c r="F35" s="10">
        <f t="shared" si="0"/>
        <v>0.53451041910000008</v>
      </c>
      <c r="G35" s="10">
        <v>5345.1041910000004</v>
      </c>
    </row>
    <row r="36" spans="2:9">
      <c r="B36" s="967"/>
      <c r="C36" s="967"/>
      <c r="D36" s="11" t="s">
        <v>359</v>
      </c>
      <c r="E36" s="9" t="s">
        <v>322</v>
      </c>
      <c r="F36" s="10">
        <f t="shared" si="0"/>
        <v>93.334754714100001</v>
      </c>
      <c r="G36" s="10">
        <v>933347.54714100005</v>
      </c>
    </row>
    <row r="37" spans="2:9">
      <c r="B37" s="967"/>
      <c r="C37" s="967"/>
      <c r="D37" s="11" t="s">
        <v>360</v>
      </c>
      <c r="E37" s="9" t="s">
        <v>322</v>
      </c>
      <c r="F37" s="10">
        <f t="shared" si="0"/>
        <v>2.2801976398999999</v>
      </c>
      <c r="G37" s="10">
        <v>22801.976398999999</v>
      </c>
    </row>
    <row r="38" spans="2:9">
      <c r="B38" s="967"/>
      <c r="C38" s="967"/>
      <c r="D38" s="11" t="s">
        <v>361</v>
      </c>
      <c r="E38" s="9" t="s">
        <v>322</v>
      </c>
      <c r="F38" s="10">
        <f t="shared" si="0"/>
        <v>2.9842542913000001</v>
      </c>
      <c r="G38" s="10">
        <v>29842.542913000001</v>
      </c>
    </row>
    <row r="39" spans="2:9">
      <c r="B39" s="967"/>
      <c r="C39" s="967"/>
      <c r="D39" s="11" t="s">
        <v>362</v>
      </c>
      <c r="E39" s="9" t="s">
        <v>322</v>
      </c>
      <c r="F39" s="10">
        <f t="shared" si="0"/>
        <v>55.79257411519999</v>
      </c>
      <c r="G39" s="10">
        <v>557925.74115199992</v>
      </c>
    </row>
    <row r="40" spans="2:9">
      <c r="B40" s="967"/>
      <c r="C40" s="966" t="s">
        <v>363</v>
      </c>
      <c r="D40" s="8" t="s">
        <v>348</v>
      </c>
      <c r="E40" s="9" t="s">
        <v>322</v>
      </c>
      <c r="F40" s="10">
        <f t="shared" si="0"/>
        <v>9.0235738364999989</v>
      </c>
      <c r="G40" s="10">
        <v>90235.738364999997</v>
      </c>
      <c r="I40" s="20">
        <f>SUM(G40:G58)</f>
        <v>45757246.478433996</v>
      </c>
    </row>
    <row r="41" spans="2:9">
      <c r="B41" s="967"/>
      <c r="C41" s="967"/>
      <c r="D41" s="8" t="s">
        <v>349</v>
      </c>
      <c r="E41" s="9" t="s">
        <v>322</v>
      </c>
      <c r="F41" s="10">
        <f t="shared" si="0"/>
        <v>81.1288986526</v>
      </c>
      <c r="G41" s="10">
        <v>811288.98652599996</v>
      </c>
    </row>
    <row r="42" spans="2:9">
      <c r="B42" s="967"/>
      <c r="C42" s="967"/>
      <c r="D42" s="8" t="s">
        <v>350</v>
      </c>
      <c r="E42" s="9" t="s">
        <v>322</v>
      </c>
      <c r="F42" s="10">
        <f t="shared" si="0"/>
        <v>481.33380479079995</v>
      </c>
      <c r="G42" s="10">
        <v>4813338.0479079997</v>
      </c>
    </row>
    <row r="43" spans="2:9">
      <c r="B43" s="967"/>
      <c r="C43" s="967"/>
      <c r="D43" s="8" t="s">
        <v>364</v>
      </c>
      <c r="E43" s="9" t="s">
        <v>322</v>
      </c>
      <c r="F43" s="10">
        <f t="shared" si="0"/>
        <v>3.5874831888000003</v>
      </c>
      <c r="G43" s="10">
        <v>35874.831888000001</v>
      </c>
    </row>
    <row r="44" spans="2:9">
      <c r="B44" s="967"/>
      <c r="C44" s="967"/>
      <c r="D44" s="8" t="s">
        <v>351</v>
      </c>
      <c r="E44" s="9" t="s">
        <v>322</v>
      </c>
      <c r="F44" s="10">
        <f t="shared" si="0"/>
        <v>115.5578509604</v>
      </c>
      <c r="G44" s="10">
        <v>1155578.509604</v>
      </c>
    </row>
    <row r="45" spans="2:9">
      <c r="B45" s="967"/>
      <c r="C45" s="967"/>
      <c r="D45" s="8" t="s">
        <v>352</v>
      </c>
      <c r="E45" s="9" t="s">
        <v>322</v>
      </c>
      <c r="F45" s="10">
        <f t="shared" si="0"/>
        <v>443.36802150769995</v>
      </c>
      <c r="G45" s="10">
        <v>4433680.2150769997</v>
      </c>
    </row>
    <row r="46" spans="2:9">
      <c r="B46" s="967"/>
      <c r="C46" s="967"/>
      <c r="D46" s="8" t="s">
        <v>353</v>
      </c>
      <c r="E46" s="9" t="s">
        <v>322</v>
      </c>
      <c r="F46" s="10">
        <f t="shared" si="0"/>
        <v>264.90334556259995</v>
      </c>
      <c r="G46" s="10">
        <v>2649033.4556259997</v>
      </c>
    </row>
    <row r="47" spans="2:9">
      <c r="B47" s="967"/>
      <c r="C47" s="967"/>
      <c r="D47" s="8" t="s">
        <v>354</v>
      </c>
      <c r="E47" s="9" t="s">
        <v>322</v>
      </c>
      <c r="F47" s="10">
        <f t="shared" si="0"/>
        <v>282.44248061369996</v>
      </c>
      <c r="G47" s="10">
        <v>2824424.8061369997</v>
      </c>
    </row>
    <row r="48" spans="2:9">
      <c r="B48" s="967"/>
      <c r="C48" s="967"/>
      <c r="D48" s="8" t="s">
        <v>355</v>
      </c>
      <c r="E48" s="9" t="s">
        <v>322</v>
      </c>
      <c r="F48" s="10">
        <f t="shared" si="0"/>
        <v>313.60031039890004</v>
      </c>
      <c r="G48" s="10">
        <v>3136003.1039890004</v>
      </c>
    </row>
    <row r="49" spans="2:9">
      <c r="B49" s="967"/>
      <c r="C49" s="967"/>
      <c r="D49" s="8" t="s">
        <v>365</v>
      </c>
      <c r="E49" s="9" t="s">
        <v>322</v>
      </c>
      <c r="F49" s="10">
        <f t="shared" si="0"/>
        <v>3.6775215538999997</v>
      </c>
      <c r="G49" s="10">
        <v>36775.215538999997</v>
      </c>
    </row>
    <row r="50" spans="2:9">
      <c r="B50" s="967"/>
      <c r="C50" s="967"/>
      <c r="D50" s="8" t="s">
        <v>356</v>
      </c>
      <c r="E50" s="9" t="s">
        <v>322</v>
      </c>
      <c r="F50" s="10">
        <f t="shared" si="0"/>
        <v>48.534884501600004</v>
      </c>
      <c r="G50" s="10">
        <v>485348.84501600004</v>
      </c>
    </row>
    <row r="51" spans="2:9">
      <c r="B51" s="967"/>
      <c r="C51" s="967"/>
      <c r="D51" s="8" t="s">
        <v>357</v>
      </c>
      <c r="E51" s="9" t="s">
        <v>322</v>
      </c>
      <c r="F51" s="10">
        <f t="shared" si="0"/>
        <v>30.661374495200004</v>
      </c>
      <c r="G51" s="10">
        <v>306613.74495200004</v>
      </c>
    </row>
    <row r="52" spans="2:9">
      <c r="B52" s="967"/>
      <c r="C52" s="967"/>
      <c r="D52" s="8" t="s">
        <v>366</v>
      </c>
      <c r="E52" s="9" t="s">
        <v>322</v>
      </c>
      <c r="F52" s="10">
        <f t="shared" si="0"/>
        <v>198.63155741999998</v>
      </c>
      <c r="G52" s="10">
        <v>1986315.5741999997</v>
      </c>
    </row>
    <row r="53" spans="2:9">
      <c r="B53" s="967"/>
      <c r="C53" s="967"/>
      <c r="D53" s="8" t="s">
        <v>367</v>
      </c>
      <c r="E53" s="9" t="s">
        <v>322</v>
      </c>
      <c r="F53" s="10">
        <f t="shared" si="0"/>
        <v>60.212201807200003</v>
      </c>
      <c r="G53" s="10">
        <v>602122.01807200001</v>
      </c>
    </row>
    <row r="54" spans="2:9">
      <c r="B54" s="967"/>
      <c r="C54" s="967"/>
      <c r="D54" s="8" t="s">
        <v>359</v>
      </c>
      <c r="E54" s="9" t="s">
        <v>322</v>
      </c>
      <c r="F54" s="10">
        <f t="shared" si="0"/>
        <v>841.23554986490012</v>
      </c>
      <c r="G54" s="10">
        <v>8412355.4986490011</v>
      </c>
    </row>
    <row r="55" spans="2:9">
      <c r="B55" s="967"/>
      <c r="C55" s="967"/>
      <c r="D55" s="8" t="s">
        <v>360</v>
      </c>
      <c r="E55" s="9" t="s">
        <v>322</v>
      </c>
      <c r="F55" s="10">
        <f t="shared" si="0"/>
        <v>18.8070676038</v>
      </c>
      <c r="G55" s="10">
        <v>188070.67603800001</v>
      </c>
    </row>
    <row r="56" spans="2:9">
      <c r="B56" s="967"/>
      <c r="C56" s="967"/>
      <c r="D56" s="8" t="s">
        <v>361</v>
      </c>
      <c r="E56" s="9" t="s">
        <v>322</v>
      </c>
      <c r="F56" s="10">
        <f t="shared" si="0"/>
        <v>208.94862413880003</v>
      </c>
      <c r="G56" s="10">
        <v>2089486.2413880003</v>
      </c>
    </row>
    <row r="57" spans="2:9">
      <c r="B57" s="967"/>
      <c r="C57" s="967"/>
      <c r="D57" s="8" t="s">
        <v>362</v>
      </c>
      <c r="E57" s="9" t="s">
        <v>322</v>
      </c>
      <c r="F57" s="10">
        <f t="shared" si="0"/>
        <v>417.3214245959</v>
      </c>
      <c r="G57" s="10">
        <v>4173214.2459590002</v>
      </c>
    </row>
    <row r="58" spans="2:9">
      <c r="B58" s="967"/>
      <c r="C58" s="967"/>
      <c r="D58" s="8" t="s">
        <v>368</v>
      </c>
      <c r="E58" s="9" t="s">
        <v>322</v>
      </c>
      <c r="F58" s="10">
        <f t="shared" si="0"/>
        <v>752.74867235009992</v>
      </c>
      <c r="G58" s="10">
        <v>7527486.7235009996</v>
      </c>
    </row>
    <row r="59" spans="2:9" ht="18.75">
      <c r="G59" s="38" t="s">
        <v>395</v>
      </c>
      <c r="I59" s="37">
        <f>+I3+I23+I40</f>
        <v>60246338.096720994</v>
      </c>
    </row>
    <row r="61" spans="2:9" ht="30">
      <c r="G61" s="39" t="s">
        <v>393</v>
      </c>
      <c r="I61" s="20">
        <f>+I59*0.3</f>
        <v>18073901.429016296</v>
      </c>
    </row>
    <row r="63" spans="2:9" ht="30">
      <c r="G63" s="40" t="s">
        <v>394</v>
      </c>
      <c r="I63" s="20">
        <f>+I61/2</f>
        <v>9036950.7145081479</v>
      </c>
    </row>
  </sheetData>
  <mergeCells count="5">
    <mergeCell ref="B3:B58"/>
    <mergeCell ref="C3:C4"/>
    <mergeCell ref="C5:C22"/>
    <mergeCell ref="C23:C39"/>
    <mergeCell ref="C40:C58"/>
  </mergeCells>
  <pageMargins left="0.7" right="0.7" top="0.75" bottom="0.75" header="0.3" footer="0.3"/>
  <pageSetup orientation="portrait" horizontalDpi="1200" verticalDpi="1200" r:id="rId1"/>
  <ignoredErrors>
    <ignoredError sqref="I5 I40" formulaRange="1"/>
  </ignoredError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2"/>
  <sheetViews>
    <sheetView workbookViewId="0">
      <selection activeCell="D4" sqref="D4"/>
    </sheetView>
  </sheetViews>
  <sheetFormatPr baseColWidth="10" defaultColWidth="10.85546875" defaultRowHeight="15"/>
  <cols>
    <col min="1" max="1" width="10.140625" style="675" bestFit="1" customWidth="1"/>
    <col min="2" max="2" width="18" style="675" bestFit="1" customWidth="1"/>
    <col min="3" max="3" width="11.7109375" style="675" bestFit="1" customWidth="1"/>
    <col min="4" max="4" width="15" style="675" bestFit="1" customWidth="1"/>
    <col min="5" max="5" width="13.7109375" style="675" customWidth="1"/>
    <col min="6" max="9" width="22.42578125" style="675" customWidth="1"/>
    <col min="10" max="10" width="22.42578125" style="675" bestFit="1" customWidth="1"/>
    <col min="11" max="11" width="13.7109375" style="675" customWidth="1"/>
    <col min="12" max="57" width="22.42578125" style="675" bestFit="1" customWidth="1"/>
    <col min="58" max="66" width="15" style="675" bestFit="1" customWidth="1"/>
    <col min="67" max="16384" width="10.85546875" style="675"/>
  </cols>
  <sheetData>
    <row r="3" spans="1:5">
      <c r="A3" s="771" t="s">
        <v>2106</v>
      </c>
      <c r="B3" s="769" t="s">
        <v>2107</v>
      </c>
      <c r="C3" s="675" t="s">
        <v>2113</v>
      </c>
    </row>
    <row r="4" spans="1:5">
      <c r="A4" s="769">
        <v>2009</v>
      </c>
      <c r="B4" s="770">
        <v>9052675714525.8047</v>
      </c>
      <c r="C4" s="675" t="s">
        <v>2114</v>
      </c>
      <c r="D4" s="741">
        <v>2322416505613.0825</v>
      </c>
    </row>
    <row r="5" spans="1:5">
      <c r="A5" s="769">
        <v>2010</v>
      </c>
      <c r="B5" s="770">
        <v>8476348874363.3457</v>
      </c>
      <c r="C5" s="675" t="s">
        <v>2115</v>
      </c>
      <c r="D5" s="741">
        <v>1525806949068.5715</v>
      </c>
    </row>
    <row r="6" spans="1:5">
      <c r="A6" s="769">
        <v>2011</v>
      </c>
      <c r="B6" s="770">
        <v>8416284981568.416</v>
      </c>
      <c r="C6" s="675" t="s">
        <v>2116</v>
      </c>
      <c r="D6" s="741">
        <v>1678083298670.73</v>
      </c>
    </row>
    <row r="7" spans="1:5">
      <c r="A7" s="769">
        <v>2012</v>
      </c>
      <c r="B7" s="770">
        <v>8446407787683.3896</v>
      </c>
      <c r="C7" s="675" t="s">
        <v>2117</v>
      </c>
      <c r="D7" s="741">
        <v>1699380197884.8645</v>
      </c>
      <c r="E7" s="767"/>
    </row>
    <row r="8" spans="1:5">
      <c r="A8" s="769">
        <v>2013</v>
      </c>
      <c r="B8" s="770">
        <v>11131508007152.881</v>
      </c>
      <c r="C8" s="675" t="s">
        <v>2118</v>
      </c>
      <c r="D8" s="741">
        <v>1378546511027.8311</v>
      </c>
    </row>
    <row r="9" spans="1:5">
      <c r="A9" s="769">
        <v>2014</v>
      </c>
      <c r="B9" s="770">
        <v>11439764277656.838</v>
      </c>
      <c r="C9" s="675" t="s">
        <v>2119</v>
      </c>
      <c r="D9" s="741">
        <v>2332759817176.8081</v>
      </c>
    </row>
    <row r="10" spans="1:5">
      <c r="A10" s="769">
        <v>2015</v>
      </c>
      <c r="B10" s="770">
        <v>10132310163573.809</v>
      </c>
      <c r="C10" s="675" t="s">
        <v>2120</v>
      </c>
      <c r="D10" s="741">
        <v>1187758602673.8293</v>
      </c>
    </row>
    <row r="11" spans="1:5">
      <c r="A11" s="769">
        <v>2016</v>
      </c>
      <c r="B11" s="770">
        <v>9086626372536.0723</v>
      </c>
      <c r="C11" s="675" t="s">
        <v>2121</v>
      </c>
      <c r="D11" s="741">
        <v>1497339427408.4148</v>
      </c>
    </row>
    <row r="12" spans="1:5">
      <c r="A12" s="769">
        <v>2017</v>
      </c>
      <c r="B12" s="770">
        <v>10094361014000</v>
      </c>
      <c r="C12" s="675" t="s">
        <v>2122</v>
      </c>
      <c r="D12" s="741">
        <v>1562914246000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F25"/>
  <sheetViews>
    <sheetView workbookViewId="0">
      <selection activeCell="F25" sqref="F25"/>
    </sheetView>
  </sheetViews>
  <sheetFormatPr baseColWidth="10" defaultRowHeight="15"/>
  <cols>
    <col min="2" max="2" width="16.140625" customWidth="1"/>
    <col min="3" max="3" width="32.7109375" style="33" customWidth="1"/>
    <col min="4" max="4" width="32.7109375" customWidth="1"/>
    <col min="6" max="6" width="22.42578125" customWidth="1"/>
  </cols>
  <sheetData>
    <row r="1" spans="2:6" ht="15.75" thickBot="1"/>
    <row r="2" spans="2:6" ht="36.75" thickBot="1">
      <c r="B2" s="21" t="s">
        <v>314</v>
      </c>
      <c r="C2" s="22" t="s">
        <v>315</v>
      </c>
      <c r="D2" s="23" t="s">
        <v>189</v>
      </c>
      <c r="E2" s="22" t="s">
        <v>317</v>
      </c>
      <c r="F2" s="24" t="s">
        <v>318</v>
      </c>
    </row>
    <row r="3" spans="2:6" ht="16.5">
      <c r="B3" s="970" t="s">
        <v>370</v>
      </c>
      <c r="C3" s="972" t="s">
        <v>371</v>
      </c>
      <c r="D3" s="25" t="s">
        <v>372</v>
      </c>
      <c r="E3" s="26">
        <f>+F3/10000</f>
        <v>72.861625661999994</v>
      </c>
      <c r="F3" s="41">
        <v>728616.25662</v>
      </c>
    </row>
    <row r="4" spans="2:6" ht="16.5">
      <c r="B4" s="970"/>
      <c r="C4" s="973"/>
      <c r="D4" s="27" t="s">
        <v>373</v>
      </c>
      <c r="E4" s="26">
        <f t="shared" ref="E4:E12" si="0">+F4/10000</f>
        <v>15.010893659800001</v>
      </c>
      <c r="F4" s="41">
        <v>150108.936598</v>
      </c>
    </row>
    <row r="5" spans="2:6" ht="16.5">
      <c r="B5" s="970"/>
      <c r="C5" s="973"/>
      <c r="D5" s="27" t="s">
        <v>374</v>
      </c>
      <c r="E5" s="26">
        <f t="shared" si="0"/>
        <v>12.4495046933</v>
      </c>
      <c r="F5" s="41">
        <v>124495.04693300001</v>
      </c>
    </row>
    <row r="6" spans="2:6" ht="16.5">
      <c r="B6" s="970"/>
      <c r="C6" s="973"/>
      <c r="D6" s="27" t="s">
        <v>375</v>
      </c>
      <c r="E6" s="26">
        <f t="shared" si="0"/>
        <v>24.0997228138</v>
      </c>
      <c r="F6" s="41">
        <v>240997.22813800001</v>
      </c>
    </row>
    <row r="7" spans="2:6" ht="16.5">
      <c r="B7" s="970"/>
      <c r="C7" s="973"/>
      <c r="D7" s="27" t="s">
        <v>376</v>
      </c>
      <c r="E7" s="26">
        <f t="shared" si="0"/>
        <v>3.9589006326000002</v>
      </c>
      <c r="F7" s="41">
        <v>39589.006326000002</v>
      </c>
    </row>
    <row r="8" spans="2:6" ht="33">
      <c r="B8" s="970"/>
      <c r="C8" s="973"/>
      <c r="D8" s="27" t="s">
        <v>377</v>
      </c>
      <c r="E8" s="26">
        <f t="shared" si="0"/>
        <v>24.918254512800001</v>
      </c>
      <c r="F8" s="41">
        <v>249182.545128</v>
      </c>
    </row>
    <row r="9" spans="2:6" ht="16.5">
      <c r="B9" s="970"/>
      <c r="C9" s="973"/>
      <c r="D9" s="27" t="s">
        <v>378</v>
      </c>
      <c r="E9" s="26">
        <f t="shared" si="0"/>
        <v>27.713052988799998</v>
      </c>
      <c r="F9" s="41">
        <v>277130.52988799999</v>
      </c>
    </row>
    <row r="10" spans="2:6" ht="16.5">
      <c r="B10" s="970"/>
      <c r="C10" s="973"/>
      <c r="D10" s="27" t="s">
        <v>379</v>
      </c>
      <c r="E10" s="26">
        <f t="shared" si="0"/>
        <v>71.863365462999994</v>
      </c>
      <c r="F10" s="41">
        <v>718633.65463</v>
      </c>
    </row>
    <row r="11" spans="2:6" ht="16.5">
      <c r="B11" s="970"/>
      <c r="C11" s="973"/>
      <c r="D11" s="27" t="s">
        <v>380</v>
      </c>
      <c r="E11" s="26">
        <f t="shared" si="0"/>
        <v>16.006660416300001</v>
      </c>
      <c r="F11" s="41">
        <v>160066.60416300001</v>
      </c>
    </row>
    <row r="12" spans="2:6" ht="16.5">
      <c r="B12" s="970"/>
      <c r="C12" s="974"/>
      <c r="D12" s="27" t="s">
        <v>381</v>
      </c>
      <c r="E12" s="26">
        <f t="shared" si="0"/>
        <v>17.167884935900002</v>
      </c>
      <c r="F12" s="41">
        <v>171678.84935900001</v>
      </c>
    </row>
    <row r="13" spans="2:6" ht="16.5">
      <c r="B13" s="970"/>
      <c r="C13" s="975" t="s">
        <v>382</v>
      </c>
      <c r="D13" s="28" t="s">
        <v>313</v>
      </c>
      <c r="E13" s="29">
        <f>+F13/10000</f>
        <v>3052.7166999999999</v>
      </c>
      <c r="F13" s="42">
        <v>30527167</v>
      </c>
    </row>
    <row r="14" spans="2:6" ht="16.5">
      <c r="B14" s="970"/>
      <c r="C14" s="975"/>
      <c r="D14" s="27" t="s">
        <v>383</v>
      </c>
      <c r="E14" s="26">
        <f t="shared" ref="E14:E23" si="1">+F14/10000</f>
        <v>2.4064815536999999</v>
      </c>
      <c r="F14" s="41">
        <v>24064.815536999999</v>
      </c>
    </row>
    <row r="15" spans="2:6" ht="16.5">
      <c r="B15" s="970"/>
      <c r="C15" s="975"/>
      <c r="D15" s="27" t="s">
        <v>384</v>
      </c>
      <c r="E15" s="26">
        <f t="shared" si="1"/>
        <v>29.6185243364</v>
      </c>
      <c r="F15" s="41">
        <v>296185.24336399999</v>
      </c>
    </row>
    <row r="16" spans="2:6" ht="16.5">
      <c r="B16" s="970"/>
      <c r="C16" s="975"/>
      <c r="D16" s="27" t="s">
        <v>385</v>
      </c>
      <c r="E16" s="26">
        <f t="shared" si="1"/>
        <v>23.271440565799999</v>
      </c>
      <c r="F16" s="41">
        <v>232714.405658</v>
      </c>
    </row>
    <row r="17" spans="2:6" ht="16.5">
      <c r="B17" s="970"/>
      <c r="C17" s="975"/>
      <c r="D17" s="27" t="s">
        <v>386</v>
      </c>
      <c r="E17" s="26">
        <f t="shared" si="1"/>
        <v>23.647869651099999</v>
      </c>
      <c r="F17" s="41">
        <v>236478.69651099999</v>
      </c>
    </row>
    <row r="18" spans="2:6" ht="16.5">
      <c r="B18" s="970"/>
      <c r="C18" s="975"/>
      <c r="D18" s="27" t="s">
        <v>387</v>
      </c>
      <c r="E18" s="26">
        <f t="shared" si="1"/>
        <v>4.7018481658999995</v>
      </c>
      <c r="F18" s="41">
        <v>47018.481658999997</v>
      </c>
    </row>
    <row r="19" spans="2:6" ht="16.5">
      <c r="B19" s="970"/>
      <c r="C19" s="975"/>
      <c r="D19" s="27" t="s">
        <v>388</v>
      </c>
      <c r="E19" s="26">
        <f t="shared" si="1"/>
        <v>1.1721812646000001</v>
      </c>
      <c r="F19" s="41">
        <v>11721.812646</v>
      </c>
    </row>
    <row r="20" spans="2:6" ht="16.5">
      <c r="B20" s="970"/>
      <c r="C20" s="975"/>
      <c r="D20" s="27" t="s">
        <v>389</v>
      </c>
      <c r="E20" s="26">
        <f t="shared" si="1"/>
        <v>2.3241695927000001</v>
      </c>
      <c r="F20" s="41">
        <v>23241.695927000001</v>
      </c>
    </row>
    <row r="21" spans="2:6" ht="16.5">
      <c r="B21" s="970"/>
      <c r="C21" s="975"/>
      <c r="D21" s="30" t="s">
        <v>390</v>
      </c>
      <c r="E21" s="26">
        <f t="shared" si="1"/>
        <v>0.2491446034</v>
      </c>
      <c r="F21" s="43">
        <v>2491.4460340000001</v>
      </c>
    </row>
    <row r="22" spans="2:6" ht="16.5">
      <c r="B22" s="970"/>
      <c r="C22" s="975"/>
      <c r="D22" s="27" t="s">
        <v>391</v>
      </c>
      <c r="E22" s="26">
        <f t="shared" si="1"/>
        <v>2.3715343452000002</v>
      </c>
      <c r="F22" s="41">
        <v>23715.343452000001</v>
      </c>
    </row>
    <row r="23" spans="2:6" ht="17.25" thickBot="1">
      <c r="B23" s="971"/>
      <c r="C23" s="976"/>
      <c r="D23" s="44" t="s">
        <v>392</v>
      </c>
      <c r="E23" s="45">
        <f t="shared" si="1"/>
        <v>1.4528482139000001</v>
      </c>
      <c r="F23" s="46">
        <v>14528.482139</v>
      </c>
    </row>
    <row r="24" spans="2:6">
      <c r="B24" s="31"/>
      <c r="C24" s="34"/>
      <c r="D24" s="32"/>
      <c r="E24" s="32"/>
      <c r="F24" s="32"/>
    </row>
    <row r="25" spans="2:6">
      <c r="B25" s="31"/>
      <c r="C25" s="35"/>
      <c r="D25" s="32"/>
      <c r="E25" s="32"/>
      <c r="F25" s="36">
        <f>SUM(F3:F24)</f>
        <v>34299826.080710001</v>
      </c>
    </row>
  </sheetData>
  <mergeCells count="3">
    <mergeCell ref="B3:B23"/>
    <mergeCell ref="C3:C12"/>
    <mergeCell ref="C13:C23"/>
  </mergeCells>
  <pageMargins left="0.7" right="0.7" top="0.75" bottom="0.75" header="0.3" footer="0.3"/>
  <pageSetup orientation="portrait" horizontalDpi="4294967294" verticalDpi="4294967294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321547"/>
  </sheetPr>
  <dimension ref="A1:T2737"/>
  <sheetViews>
    <sheetView workbookViewId="0">
      <selection activeCell="B9" sqref="B9"/>
    </sheetView>
  </sheetViews>
  <sheetFormatPr baseColWidth="10" defaultColWidth="10.85546875" defaultRowHeight="15"/>
  <cols>
    <col min="1" max="1" width="11.42578125" style="675" bestFit="1" customWidth="1"/>
    <col min="2" max="2" width="25.140625" style="675" bestFit="1" customWidth="1"/>
    <col min="3" max="3" width="6.42578125" style="675" bestFit="1" customWidth="1"/>
    <col min="4" max="4" width="15.28515625" style="675" bestFit="1" customWidth="1"/>
    <col min="5" max="5" width="54" style="675" bestFit="1" customWidth="1"/>
    <col min="6" max="6" width="19.28515625" style="675" bestFit="1" customWidth="1"/>
    <col min="7" max="7" width="23.7109375" style="675" bestFit="1" customWidth="1"/>
    <col min="8" max="8" width="14.140625" style="675" bestFit="1" customWidth="1"/>
    <col min="9" max="9" width="37.42578125" style="675" bestFit="1" customWidth="1"/>
    <col min="10" max="10" width="27.7109375" style="675" bestFit="1" customWidth="1"/>
    <col min="11" max="11" width="15" style="675" bestFit="1" customWidth="1"/>
    <col min="12" max="12" width="28" style="675" bestFit="1" customWidth="1"/>
    <col min="13" max="13" width="22" style="675" bestFit="1" customWidth="1"/>
    <col min="14" max="14" width="91.85546875" style="675" bestFit="1" customWidth="1"/>
    <col min="15" max="15" width="22" style="675" bestFit="1" customWidth="1"/>
    <col min="16" max="16" width="103.140625" style="675" bestFit="1" customWidth="1"/>
    <col min="17" max="17" width="16.28515625" style="675" bestFit="1" customWidth="1"/>
    <col min="18" max="18" width="192.42578125" style="675" bestFit="1" customWidth="1"/>
    <col min="19" max="19" width="15" style="675" bestFit="1" customWidth="1"/>
    <col min="20" max="20" width="28.7109375" style="675" bestFit="1" customWidth="1"/>
    <col min="21" max="16384" width="10.85546875" style="675"/>
  </cols>
  <sheetData>
    <row r="1" spans="1:20">
      <c r="A1" s="675" t="s">
        <v>1028</v>
      </c>
      <c r="B1" s="675" t="s">
        <v>1029</v>
      </c>
      <c r="C1" s="675" t="s">
        <v>1030</v>
      </c>
      <c r="D1" s="675" t="s">
        <v>1031</v>
      </c>
      <c r="E1" s="675" t="s">
        <v>1032</v>
      </c>
      <c r="F1" s="675" t="s">
        <v>1033</v>
      </c>
      <c r="G1" s="675" t="s">
        <v>1034</v>
      </c>
      <c r="H1" s="675" t="s">
        <v>1035</v>
      </c>
      <c r="I1" s="675" t="s">
        <v>1036</v>
      </c>
      <c r="J1" s="675" t="s">
        <v>1037</v>
      </c>
      <c r="K1" s="741" t="s">
        <v>1038</v>
      </c>
      <c r="L1" s="742" t="s">
        <v>1039</v>
      </c>
      <c r="M1" s="675" t="s">
        <v>1040</v>
      </c>
      <c r="N1" s="675" t="s">
        <v>1041</v>
      </c>
      <c r="O1" s="675" t="s">
        <v>1042</v>
      </c>
      <c r="P1" s="675" t="s">
        <v>1043</v>
      </c>
      <c r="Q1" s="675" t="s">
        <v>1044</v>
      </c>
      <c r="R1" s="675" t="s">
        <v>1045</v>
      </c>
      <c r="S1" s="675" t="s">
        <v>1046</v>
      </c>
      <c r="T1" s="675" t="s">
        <v>1047</v>
      </c>
    </row>
    <row r="2" spans="1:20">
      <c r="A2" s="675">
        <v>3</v>
      </c>
      <c r="B2" s="675" t="s">
        <v>1048</v>
      </c>
      <c r="C2" s="675">
        <v>2009</v>
      </c>
      <c r="D2" s="675">
        <v>102</v>
      </c>
      <c r="E2" s="675" t="s">
        <v>1049</v>
      </c>
      <c r="F2" s="675">
        <v>1</v>
      </c>
      <c r="G2" s="675" t="s">
        <v>1050</v>
      </c>
      <c r="H2" s="675">
        <v>198</v>
      </c>
      <c r="I2" s="675" t="s">
        <v>1051</v>
      </c>
      <c r="J2" s="675" t="s">
        <v>1052</v>
      </c>
      <c r="K2" s="741">
        <v>6500000000</v>
      </c>
      <c r="L2" s="741">
        <v>8797070866.9011059</v>
      </c>
      <c r="M2" s="675">
        <v>1</v>
      </c>
      <c r="N2" s="675" t="s">
        <v>1053</v>
      </c>
      <c r="O2" s="675">
        <v>14</v>
      </c>
      <c r="P2" s="675" t="s">
        <v>1054</v>
      </c>
      <c r="Q2" s="675">
        <v>1177</v>
      </c>
      <c r="R2" s="675" t="s">
        <v>1055</v>
      </c>
      <c r="S2" s="741">
        <v>2500000000</v>
      </c>
      <c r="T2" s="741">
        <v>3383488794.9619641</v>
      </c>
    </row>
    <row r="3" spans="1:20">
      <c r="A3" s="675">
        <v>3</v>
      </c>
      <c r="B3" s="675" t="s">
        <v>1048</v>
      </c>
      <c r="C3" s="675">
        <v>2009</v>
      </c>
      <c r="D3" s="675">
        <v>102</v>
      </c>
      <c r="E3" s="675" t="s">
        <v>1049</v>
      </c>
      <c r="F3" s="675">
        <v>1</v>
      </c>
      <c r="G3" s="675" t="s">
        <v>1050</v>
      </c>
      <c r="H3" s="675">
        <v>198</v>
      </c>
      <c r="I3" s="675" t="s">
        <v>1051</v>
      </c>
      <c r="J3" s="675" t="s">
        <v>1052</v>
      </c>
      <c r="K3" s="741">
        <v>6500000000</v>
      </c>
      <c r="L3" s="741">
        <v>8797070866.9011059</v>
      </c>
      <c r="M3" s="675">
        <v>4</v>
      </c>
      <c r="N3" s="675" t="s">
        <v>1056</v>
      </c>
      <c r="O3" s="675">
        <v>39</v>
      </c>
      <c r="P3" s="675" t="s">
        <v>1057</v>
      </c>
      <c r="Q3" s="675">
        <v>392</v>
      </c>
      <c r="R3" s="675" t="s">
        <v>1058</v>
      </c>
      <c r="S3" s="741">
        <v>800000000</v>
      </c>
      <c r="T3" s="741">
        <v>1082716414.3878286</v>
      </c>
    </row>
    <row r="4" spans="1:20">
      <c r="A4" s="675">
        <v>3</v>
      </c>
      <c r="B4" s="675" t="s">
        <v>1048</v>
      </c>
      <c r="C4" s="675">
        <v>2009</v>
      </c>
      <c r="D4" s="675">
        <v>102</v>
      </c>
      <c r="E4" s="675" t="s">
        <v>1049</v>
      </c>
      <c r="F4" s="675">
        <v>1</v>
      </c>
      <c r="G4" s="675" t="s">
        <v>1050</v>
      </c>
      <c r="H4" s="675">
        <v>198</v>
      </c>
      <c r="I4" s="675" t="s">
        <v>1051</v>
      </c>
      <c r="J4" s="675" t="s">
        <v>1052</v>
      </c>
      <c r="K4" s="741">
        <v>6500000000</v>
      </c>
      <c r="L4" s="741">
        <v>8797070866.9011059</v>
      </c>
      <c r="M4" s="675">
        <v>6</v>
      </c>
      <c r="N4" s="675" t="s">
        <v>1059</v>
      </c>
      <c r="O4" s="675">
        <v>43</v>
      </c>
      <c r="P4" s="675" t="s">
        <v>1060</v>
      </c>
      <c r="Q4" s="675">
        <v>536</v>
      </c>
      <c r="R4" s="675" t="s">
        <v>1061</v>
      </c>
      <c r="S4" s="741">
        <v>500000000</v>
      </c>
      <c r="T4" s="741">
        <v>676697758.9923929</v>
      </c>
    </row>
    <row r="5" spans="1:20">
      <c r="A5" s="675">
        <v>3</v>
      </c>
      <c r="B5" s="675" t="s">
        <v>1048</v>
      </c>
      <c r="C5" s="675">
        <v>2009</v>
      </c>
      <c r="D5" s="675">
        <v>102</v>
      </c>
      <c r="E5" s="675" t="s">
        <v>1049</v>
      </c>
      <c r="F5" s="675">
        <v>1</v>
      </c>
      <c r="G5" s="675" t="s">
        <v>1050</v>
      </c>
      <c r="H5" s="675">
        <v>198</v>
      </c>
      <c r="I5" s="675" t="s">
        <v>1051</v>
      </c>
      <c r="J5" s="675" t="s">
        <v>1052</v>
      </c>
      <c r="K5" s="741">
        <v>6500000000</v>
      </c>
      <c r="L5" s="741">
        <v>8797070866.9011059</v>
      </c>
      <c r="M5" s="675">
        <v>6</v>
      </c>
      <c r="N5" s="675" t="s">
        <v>1059</v>
      </c>
      <c r="O5" s="675">
        <v>43</v>
      </c>
      <c r="P5" s="675" t="s">
        <v>1060</v>
      </c>
      <c r="Q5" s="675">
        <v>6104</v>
      </c>
      <c r="R5" s="675" t="s">
        <v>1062</v>
      </c>
      <c r="S5" s="741">
        <v>2200000000</v>
      </c>
      <c r="T5" s="741">
        <v>2977470139.5665288</v>
      </c>
    </row>
    <row r="6" spans="1:20">
      <c r="A6" s="675">
        <v>3</v>
      </c>
      <c r="B6" s="675" t="s">
        <v>1048</v>
      </c>
      <c r="C6" s="675">
        <v>2009</v>
      </c>
      <c r="D6" s="675">
        <v>102</v>
      </c>
      <c r="E6" s="675" t="s">
        <v>1049</v>
      </c>
      <c r="F6" s="675">
        <v>1</v>
      </c>
      <c r="G6" s="675" t="s">
        <v>1050</v>
      </c>
      <c r="H6" s="675">
        <v>198</v>
      </c>
      <c r="I6" s="675" t="s">
        <v>1051</v>
      </c>
      <c r="J6" s="675" t="s">
        <v>1052</v>
      </c>
      <c r="K6" s="741">
        <v>6500000000</v>
      </c>
      <c r="L6" s="741">
        <v>8797070866.9011059</v>
      </c>
      <c r="M6" s="675">
        <v>6</v>
      </c>
      <c r="N6" s="675" t="s">
        <v>1059</v>
      </c>
      <c r="O6" s="675">
        <v>49</v>
      </c>
      <c r="P6" s="675" t="s">
        <v>1063</v>
      </c>
      <c r="Q6" s="675">
        <v>7181</v>
      </c>
      <c r="R6" s="675" t="s">
        <v>1064</v>
      </c>
      <c r="S6" s="741">
        <v>500000000</v>
      </c>
      <c r="T6" s="741">
        <v>676697758.9923929</v>
      </c>
    </row>
    <row r="7" spans="1:20">
      <c r="A7" s="675">
        <v>3</v>
      </c>
      <c r="B7" s="675" t="s">
        <v>1048</v>
      </c>
      <c r="C7" s="675">
        <v>2009</v>
      </c>
      <c r="D7" s="675">
        <v>104</v>
      </c>
      <c r="E7" s="675" t="s">
        <v>20</v>
      </c>
      <c r="F7" s="675">
        <v>1</v>
      </c>
      <c r="G7" s="675" t="s">
        <v>1050</v>
      </c>
      <c r="H7" s="675">
        <v>85</v>
      </c>
      <c r="I7" s="675" t="s">
        <v>1065</v>
      </c>
      <c r="J7" s="675" t="s">
        <v>1052</v>
      </c>
      <c r="K7" s="741">
        <v>54817588000</v>
      </c>
      <c r="L7" s="741">
        <v>74189877905.936554</v>
      </c>
      <c r="M7" s="675">
        <v>3</v>
      </c>
      <c r="N7" s="675" t="s">
        <v>1066</v>
      </c>
      <c r="O7" s="675">
        <v>35</v>
      </c>
      <c r="P7" s="675" t="s">
        <v>1067</v>
      </c>
      <c r="Q7" s="675">
        <v>485</v>
      </c>
      <c r="R7" s="675" t="s">
        <v>1068</v>
      </c>
      <c r="S7" s="741">
        <v>1850000000</v>
      </c>
      <c r="T7" s="741">
        <v>2503781708.2718539</v>
      </c>
    </row>
    <row r="8" spans="1:20">
      <c r="A8" s="675">
        <v>3</v>
      </c>
      <c r="B8" s="675" t="s">
        <v>1048</v>
      </c>
      <c r="C8" s="675">
        <v>2009</v>
      </c>
      <c r="D8" s="675">
        <v>104</v>
      </c>
      <c r="E8" s="675" t="s">
        <v>20</v>
      </c>
      <c r="F8" s="675">
        <v>1</v>
      </c>
      <c r="G8" s="675" t="s">
        <v>1050</v>
      </c>
      <c r="H8" s="675">
        <v>85</v>
      </c>
      <c r="I8" s="675" t="s">
        <v>1065</v>
      </c>
      <c r="J8" s="675" t="s">
        <v>1052</v>
      </c>
      <c r="K8" s="741">
        <v>54817588000</v>
      </c>
      <c r="L8" s="741">
        <v>74189877905.936554</v>
      </c>
      <c r="M8" s="675">
        <v>6</v>
      </c>
      <c r="N8" s="675" t="s">
        <v>1059</v>
      </c>
      <c r="O8" s="675">
        <v>43</v>
      </c>
      <c r="P8" s="675" t="s">
        <v>1060</v>
      </c>
      <c r="Q8" s="675">
        <v>1122</v>
      </c>
      <c r="R8" s="675" t="s">
        <v>1069</v>
      </c>
      <c r="S8" s="741">
        <v>10243588000</v>
      </c>
      <c r="T8" s="741">
        <v>13863626087.282736</v>
      </c>
    </row>
    <row r="9" spans="1:20">
      <c r="A9" s="675">
        <v>3</v>
      </c>
      <c r="B9" s="675" t="s">
        <v>1048</v>
      </c>
      <c r="C9" s="675">
        <v>2009</v>
      </c>
      <c r="D9" s="675">
        <v>104</v>
      </c>
      <c r="E9" s="675" t="s">
        <v>20</v>
      </c>
      <c r="F9" s="675">
        <v>1</v>
      </c>
      <c r="G9" s="675" t="s">
        <v>1050</v>
      </c>
      <c r="H9" s="675">
        <v>85</v>
      </c>
      <c r="I9" s="675" t="s">
        <v>1065</v>
      </c>
      <c r="J9" s="675" t="s">
        <v>1052</v>
      </c>
      <c r="K9" s="741">
        <v>54817588000</v>
      </c>
      <c r="L9" s="741">
        <v>74189877905.936554</v>
      </c>
      <c r="M9" s="675">
        <v>6</v>
      </c>
      <c r="N9" s="675" t="s">
        <v>1059</v>
      </c>
      <c r="O9" s="675">
        <v>44</v>
      </c>
      <c r="P9" s="675" t="s">
        <v>1070</v>
      </c>
      <c r="Q9" s="675">
        <v>6036</v>
      </c>
      <c r="R9" s="675" t="s">
        <v>1071</v>
      </c>
      <c r="S9" s="741">
        <v>2765780000</v>
      </c>
      <c r="T9" s="741">
        <v>3743194255.7319603</v>
      </c>
    </row>
    <row r="10" spans="1:20">
      <c r="A10" s="675">
        <v>3</v>
      </c>
      <c r="B10" s="675" t="s">
        <v>1048</v>
      </c>
      <c r="C10" s="675">
        <v>2009</v>
      </c>
      <c r="D10" s="675">
        <v>104</v>
      </c>
      <c r="E10" s="675" t="s">
        <v>20</v>
      </c>
      <c r="F10" s="675">
        <v>1</v>
      </c>
      <c r="G10" s="675" t="s">
        <v>1050</v>
      </c>
      <c r="H10" s="675">
        <v>85</v>
      </c>
      <c r="I10" s="675" t="s">
        <v>1065</v>
      </c>
      <c r="J10" s="675" t="s">
        <v>1052</v>
      </c>
      <c r="K10" s="741">
        <v>54817588000</v>
      </c>
      <c r="L10" s="741">
        <v>74189877905.936554</v>
      </c>
      <c r="M10" s="675">
        <v>6</v>
      </c>
      <c r="N10" s="675" t="s">
        <v>1059</v>
      </c>
      <c r="O10" s="675">
        <v>44</v>
      </c>
      <c r="P10" s="675" t="s">
        <v>1070</v>
      </c>
      <c r="Q10" s="675">
        <v>7378</v>
      </c>
      <c r="R10" s="675" t="s">
        <v>1072</v>
      </c>
      <c r="S10" s="741">
        <v>1457910000</v>
      </c>
      <c r="T10" s="741">
        <v>1973128859.6251986</v>
      </c>
    </row>
    <row r="11" spans="1:20">
      <c r="A11" s="675">
        <v>3</v>
      </c>
      <c r="B11" s="675" t="s">
        <v>1048</v>
      </c>
      <c r="C11" s="675">
        <v>2009</v>
      </c>
      <c r="D11" s="675">
        <v>104</v>
      </c>
      <c r="E11" s="675" t="s">
        <v>20</v>
      </c>
      <c r="F11" s="675">
        <v>1</v>
      </c>
      <c r="G11" s="675" t="s">
        <v>1050</v>
      </c>
      <c r="H11" s="675">
        <v>85</v>
      </c>
      <c r="I11" s="675" t="s">
        <v>1065</v>
      </c>
      <c r="J11" s="675" t="s">
        <v>1052</v>
      </c>
      <c r="K11" s="741">
        <v>54817588000</v>
      </c>
      <c r="L11" s="741">
        <v>74189877905.936554</v>
      </c>
      <c r="M11" s="675">
        <v>6</v>
      </c>
      <c r="N11" s="675" t="s">
        <v>1059</v>
      </c>
      <c r="O11" s="675">
        <v>45</v>
      </c>
      <c r="P11" s="675" t="s">
        <v>1073</v>
      </c>
      <c r="Q11" s="675">
        <v>323</v>
      </c>
      <c r="R11" s="675" t="s">
        <v>1074</v>
      </c>
      <c r="S11" s="741">
        <v>829000000</v>
      </c>
      <c r="T11" s="741">
        <v>1121964884.4093874</v>
      </c>
    </row>
    <row r="12" spans="1:20">
      <c r="A12" s="675">
        <v>3</v>
      </c>
      <c r="B12" s="675" t="s">
        <v>1048</v>
      </c>
      <c r="C12" s="675">
        <v>2009</v>
      </c>
      <c r="D12" s="675">
        <v>104</v>
      </c>
      <c r="E12" s="675" t="s">
        <v>20</v>
      </c>
      <c r="F12" s="675">
        <v>1</v>
      </c>
      <c r="G12" s="675" t="s">
        <v>1050</v>
      </c>
      <c r="H12" s="675">
        <v>85</v>
      </c>
      <c r="I12" s="675" t="s">
        <v>1065</v>
      </c>
      <c r="J12" s="675" t="s">
        <v>1052</v>
      </c>
      <c r="K12" s="741">
        <v>54817588000</v>
      </c>
      <c r="L12" s="741">
        <v>74189877905.936554</v>
      </c>
      <c r="M12" s="675">
        <v>6</v>
      </c>
      <c r="N12" s="675" t="s">
        <v>1059</v>
      </c>
      <c r="O12" s="675">
        <v>45</v>
      </c>
      <c r="P12" s="675" t="s">
        <v>1073</v>
      </c>
      <c r="Q12" s="675">
        <v>326</v>
      </c>
      <c r="R12" s="675" t="s">
        <v>1075</v>
      </c>
      <c r="S12" s="741">
        <v>5400000000</v>
      </c>
      <c r="T12" s="741">
        <v>7308335797.1178427</v>
      </c>
    </row>
    <row r="13" spans="1:20">
      <c r="A13" s="675">
        <v>3</v>
      </c>
      <c r="B13" s="675" t="s">
        <v>1048</v>
      </c>
      <c r="C13" s="675">
        <v>2009</v>
      </c>
      <c r="D13" s="675">
        <v>104</v>
      </c>
      <c r="E13" s="675" t="s">
        <v>20</v>
      </c>
      <c r="F13" s="675">
        <v>1</v>
      </c>
      <c r="G13" s="675" t="s">
        <v>1050</v>
      </c>
      <c r="H13" s="675">
        <v>85</v>
      </c>
      <c r="I13" s="675" t="s">
        <v>1065</v>
      </c>
      <c r="J13" s="675" t="s">
        <v>1052</v>
      </c>
      <c r="K13" s="741">
        <v>54817588000</v>
      </c>
      <c r="L13" s="741">
        <v>74189877905.936554</v>
      </c>
      <c r="M13" s="675">
        <v>6</v>
      </c>
      <c r="N13" s="675" t="s">
        <v>1059</v>
      </c>
      <c r="O13" s="675">
        <v>47</v>
      </c>
      <c r="P13" s="675" t="s">
        <v>1076</v>
      </c>
      <c r="Q13" s="675">
        <v>483</v>
      </c>
      <c r="R13" s="675" t="s">
        <v>1077</v>
      </c>
      <c r="S13" s="741">
        <v>4000000000</v>
      </c>
      <c r="T13" s="741">
        <v>5413582071.9391432</v>
      </c>
    </row>
    <row r="14" spans="1:20">
      <c r="A14" s="675">
        <v>3</v>
      </c>
      <c r="B14" s="675" t="s">
        <v>1048</v>
      </c>
      <c r="C14" s="675">
        <v>2009</v>
      </c>
      <c r="D14" s="675">
        <v>104</v>
      </c>
      <c r="E14" s="675" t="s">
        <v>20</v>
      </c>
      <c r="F14" s="675">
        <v>1</v>
      </c>
      <c r="G14" s="675" t="s">
        <v>1050</v>
      </c>
      <c r="H14" s="675">
        <v>85</v>
      </c>
      <c r="I14" s="675" t="s">
        <v>1065</v>
      </c>
      <c r="J14" s="675" t="s">
        <v>1052</v>
      </c>
      <c r="K14" s="741">
        <v>54817588000</v>
      </c>
      <c r="L14" s="741">
        <v>74189877905.936554</v>
      </c>
      <c r="M14" s="675">
        <v>6</v>
      </c>
      <c r="N14" s="675" t="s">
        <v>1059</v>
      </c>
      <c r="O14" s="675">
        <v>48</v>
      </c>
      <c r="P14" s="675" t="s">
        <v>1078</v>
      </c>
      <c r="Q14" s="675">
        <v>7379</v>
      </c>
      <c r="R14" s="675" t="s">
        <v>1079</v>
      </c>
      <c r="S14" s="741">
        <v>6683330000</v>
      </c>
      <c r="T14" s="741">
        <v>9045188867.2132587</v>
      </c>
    </row>
    <row r="15" spans="1:20">
      <c r="A15" s="675">
        <v>3</v>
      </c>
      <c r="B15" s="675" t="s">
        <v>1048</v>
      </c>
      <c r="C15" s="675">
        <v>2009</v>
      </c>
      <c r="D15" s="675">
        <v>104</v>
      </c>
      <c r="E15" s="675" t="s">
        <v>20</v>
      </c>
      <c r="F15" s="675">
        <v>1</v>
      </c>
      <c r="G15" s="675" t="s">
        <v>1050</v>
      </c>
      <c r="H15" s="675">
        <v>85</v>
      </c>
      <c r="I15" s="675" t="s">
        <v>1065</v>
      </c>
      <c r="J15" s="675" t="s">
        <v>1052</v>
      </c>
      <c r="K15" s="741">
        <v>54817588000</v>
      </c>
      <c r="L15" s="741">
        <v>74189877905.936554</v>
      </c>
      <c r="M15" s="675">
        <v>6</v>
      </c>
      <c r="N15" s="675" t="s">
        <v>1059</v>
      </c>
      <c r="O15" s="675">
        <v>49</v>
      </c>
      <c r="P15" s="675" t="s">
        <v>1063</v>
      </c>
      <c r="Q15" s="675">
        <v>272</v>
      </c>
      <c r="R15" s="675" t="s">
        <v>1080</v>
      </c>
      <c r="S15" s="741">
        <v>12728730000</v>
      </c>
      <c r="T15" s="741">
        <v>17227006131.638481</v>
      </c>
    </row>
    <row r="16" spans="1:20">
      <c r="A16" s="675">
        <v>3</v>
      </c>
      <c r="B16" s="675" t="s">
        <v>1048</v>
      </c>
      <c r="C16" s="675">
        <v>2009</v>
      </c>
      <c r="D16" s="675">
        <v>104</v>
      </c>
      <c r="E16" s="675" t="s">
        <v>20</v>
      </c>
      <c r="F16" s="675">
        <v>1</v>
      </c>
      <c r="G16" s="675" t="s">
        <v>1050</v>
      </c>
      <c r="H16" s="675">
        <v>85</v>
      </c>
      <c r="I16" s="675" t="s">
        <v>1065</v>
      </c>
      <c r="J16" s="675" t="s">
        <v>1052</v>
      </c>
      <c r="K16" s="741">
        <v>54817588000</v>
      </c>
      <c r="L16" s="741">
        <v>74189877905.936554</v>
      </c>
      <c r="M16" s="675">
        <v>6</v>
      </c>
      <c r="N16" s="675" t="s">
        <v>1059</v>
      </c>
      <c r="O16" s="675">
        <v>49</v>
      </c>
      <c r="P16" s="675" t="s">
        <v>1063</v>
      </c>
      <c r="Q16" s="675">
        <v>484</v>
      </c>
      <c r="R16" s="675" t="s">
        <v>1081</v>
      </c>
      <c r="S16" s="741">
        <v>540250000</v>
      </c>
      <c r="T16" s="741">
        <v>731171928.59128058</v>
      </c>
    </row>
    <row r="17" spans="1:20">
      <c r="A17" s="675">
        <v>3</v>
      </c>
      <c r="B17" s="675" t="s">
        <v>1048</v>
      </c>
      <c r="C17" s="675">
        <v>2009</v>
      </c>
      <c r="D17" s="675">
        <v>104</v>
      </c>
      <c r="E17" s="675" t="s">
        <v>20</v>
      </c>
      <c r="F17" s="675">
        <v>1</v>
      </c>
      <c r="G17" s="675" t="s">
        <v>1050</v>
      </c>
      <c r="H17" s="675">
        <v>85</v>
      </c>
      <c r="I17" s="675" t="s">
        <v>1065</v>
      </c>
      <c r="J17" s="675" t="s">
        <v>1052</v>
      </c>
      <c r="K17" s="741">
        <v>54817588000</v>
      </c>
      <c r="L17" s="741">
        <v>74189877905.936554</v>
      </c>
      <c r="M17" s="675">
        <v>6</v>
      </c>
      <c r="N17" s="675" t="s">
        <v>1059</v>
      </c>
      <c r="O17" s="675">
        <v>49</v>
      </c>
      <c r="P17" s="675" t="s">
        <v>1063</v>
      </c>
      <c r="Q17" s="675">
        <v>7096</v>
      </c>
      <c r="R17" s="675" t="s">
        <v>1082</v>
      </c>
      <c r="S17" s="741">
        <v>4500000000</v>
      </c>
      <c r="T17" s="741">
        <v>6090279830.9315357</v>
      </c>
    </row>
    <row r="18" spans="1:20">
      <c r="A18" s="675">
        <v>3</v>
      </c>
      <c r="B18" s="675" t="s">
        <v>1048</v>
      </c>
      <c r="C18" s="675">
        <v>2009</v>
      </c>
      <c r="D18" s="675">
        <v>104</v>
      </c>
      <c r="E18" s="675" t="s">
        <v>20</v>
      </c>
      <c r="F18" s="675">
        <v>1</v>
      </c>
      <c r="G18" s="675" t="s">
        <v>1050</v>
      </c>
      <c r="H18" s="675">
        <v>85</v>
      </c>
      <c r="I18" s="675" t="s">
        <v>1065</v>
      </c>
      <c r="J18" s="675" t="s">
        <v>1052</v>
      </c>
      <c r="K18" s="741">
        <v>54817588000</v>
      </c>
      <c r="L18" s="741">
        <v>74189877905.936554</v>
      </c>
      <c r="M18" s="675">
        <v>6</v>
      </c>
      <c r="N18" s="675" t="s">
        <v>1059</v>
      </c>
      <c r="O18" s="675">
        <v>49</v>
      </c>
      <c r="P18" s="675" t="s">
        <v>1063</v>
      </c>
      <c r="Q18" s="675">
        <v>7219</v>
      </c>
      <c r="R18" s="675" t="s">
        <v>1083</v>
      </c>
      <c r="S18" s="741">
        <v>1051000000</v>
      </c>
      <c r="T18" s="741">
        <v>1422418689.4020097</v>
      </c>
    </row>
    <row r="19" spans="1:20">
      <c r="A19" s="675">
        <v>3</v>
      </c>
      <c r="B19" s="675" t="s">
        <v>1048</v>
      </c>
      <c r="C19" s="675">
        <v>2009</v>
      </c>
      <c r="D19" s="675">
        <v>104</v>
      </c>
      <c r="E19" s="675" t="s">
        <v>20</v>
      </c>
      <c r="F19" s="675">
        <v>1</v>
      </c>
      <c r="G19" s="675" t="s">
        <v>1050</v>
      </c>
      <c r="H19" s="675">
        <v>85</v>
      </c>
      <c r="I19" s="675" t="s">
        <v>1065</v>
      </c>
      <c r="J19" s="675" t="s">
        <v>1052</v>
      </c>
      <c r="K19" s="741">
        <v>54817588000</v>
      </c>
      <c r="L19" s="741">
        <v>74189877905.936554</v>
      </c>
      <c r="M19" s="675">
        <v>6</v>
      </c>
      <c r="N19" s="675" t="s">
        <v>1059</v>
      </c>
      <c r="O19" s="675">
        <v>49</v>
      </c>
      <c r="P19" s="675" t="s">
        <v>1063</v>
      </c>
      <c r="Q19" s="675">
        <v>7377</v>
      </c>
      <c r="R19" s="675" t="s">
        <v>1084</v>
      </c>
      <c r="S19" s="741">
        <v>2768000000</v>
      </c>
      <c r="T19" s="741">
        <v>3746198793.7818871</v>
      </c>
    </row>
    <row r="20" spans="1:20">
      <c r="A20" s="675">
        <v>3</v>
      </c>
      <c r="B20" s="675" t="s">
        <v>1048</v>
      </c>
      <c r="C20" s="675">
        <v>2009</v>
      </c>
      <c r="D20" s="675">
        <v>105</v>
      </c>
      <c r="E20" s="675" t="s">
        <v>1085</v>
      </c>
      <c r="F20" s="675">
        <v>1</v>
      </c>
      <c r="G20" s="675" t="s">
        <v>1050</v>
      </c>
      <c r="H20" s="675">
        <v>198</v>
      </c>
      <c r="I20" s="675" t="s">
        <v>1051</v>
      </c>
      <c r="J20" s="675" t="s">
        <v>1052</v>
      </c>
      <c r="K20" s="741">
        <v>1500000000</v>
      </c>
      <c r="L20" s="741">
        <v>2030093276.9771783</v>
      </c>
      <c r="M20" s="675">
        <v>4</v>
      </c>
      <c r="N20" s="675" t="s">
        <v>1056</v>
      </c>
      <c r="O20" s="675">
        <v>39</v>
      </c>
      <c r="P20" s="675" t="s">
        <v>1057</v>
      </c>
      <c r="Q20" s="675">
        <v>562</v>
      </c>
      <c r="R20" s="675" t="s">
        <v>1086</v>
      </c>
      <c r="S20" s="741">
        <v>896000000</v>
      </c>
      <c r="T20" s="741">
        <v>1212642384.1143677</v>
      </c>
    </row>
    <row r="21" spans="1:20">
      <c r="A21" s="675">
        <v>3</v>
      </c>
      <c r="B21" s="675" t="s">
        <v>1048</v>
      </c>
      <c r="C21" s="675">
        <v>2009</v>
      </c>
      <c r="D21" s="675">
        <v>105</v>
      </c>
      <c r="E21" s="675" t="s">
        <v>1085</v>
      </c>
      <c r="F21" s="675">
        <v>1</v>
      </c>
      <c r="G21" s="675" t="s">
        <v>1050</v>
      </c>
      <c r="H21" s="675">
        <v>198</v>
      </c>
      <c r="I21" s="675" t="s">
        <v>1051</v>
      </c>
      <c r="J21" s="675" t="s">
        <v>1052</v>
      </c>
      <c r="K21" s="741">
        <v>1500000000</v>
      </c>
      <c r="L21" s="741">
        <v>2030093276.9771783</v>
      </c>
      <c r="M21" s="675">
        <v>6</v>
      </c>
      <c r="N21" s="675" t="s">
        <v>1059</v>
      </c>
      <c r="O21" s="675">
        <v>49</v>
      </c>
      <c r="P21" s="675" t="s">
        <v>1063</v>
      </c>
      <c r="Q21" s="675">
        <v>558</v>
      </c>
      <c r="R21" s="675" t="s">
        <v>1087</v>
      </c>
      <c r="S21" s="741">
        <v>604000000</v>
      </c>
      <c r="T21" s="741">
        <v>817450892.86281049</v>
      </c>
    </row>
    <row r="22" spans="1:20">
      <c r="A22" s="675">
        <v>3</v>
      </c>
      <c r="B22" s="675" t="s">
        <v>1048</v>
      </c>
      <c r="C22" s="675">
        <v>2009</v>
      </c>
      <c r="D22" s="675">
        <v>110</v>
      </c>
      <c r="E22" s="675" t="s">
        <v>753</v>
      </c>
      <c r="F22" s="675">
        <v>1</v>
      </c>
      <c r="G22" s="675" t="s">
        <v>1050</v>
      </c>
      <c r="H22" s="675">
        <v>86</v>
      </c>
      <c r="I22" s="675" t="s">
        <v>1088</v>
      </c>
      <c r="J22" s="675" t="s">
        <v>1052</v>
      </c>
      <c r="K22" s="741">
        <v>54348000000</v>
      </c>
      <c r="L22" s="741">
        <v>73554339611.437134</v>
      </c>
      <c r="M22" s="675">
        <v>1</v>
      </c>
      <c r="N22" s="675" t="s">
        <v>1053</v>
      </c>
      <c r="O22" s="675">
        <v>11</v>
      </c>
      <c r="P22" s="675" t="s">
        <v>1089</v>
      </c>
      <c r="Q22" s="675">
        <v>269</v>
      </c>
      <c r="R22" s="675" t="s">
        <v>1090</v>
      </c>
      <c r="S22" s="741">
        <v>1000000000</v>
      </c>
      <c r="T22" s="741">
        <v>1353395517.9847858</v>
      </c>
    </row>
    <row r="23" spans="1:20">
      <c r="A23" s="675">
        <v>3</v>
      </c>
      <c r="B23" s="675" t="s">
        <v>1048</v>
      </c>
      <c r="C23" s="675">
        <v>2009</v>
      </c>
      <c r="D23" s="675">
        <v>110</v>
      </c>
      <c r="E23" s="675" t="s">
        <v>753</v>
      </c>
      <c r="F23" s="675">
        <v>1</v>
      </c>
      <c r="G23" s="675" t="s">
        <v>1050</v>
      </c>
      <c r="H23" s="675">
        <v>86</v>
      </c>
      <c r="I23" s="675" t="s">
        <v>1088</v>
      </c>
      <c r="J23" s="675" t="s">
        <v>1052</v>
      </c>
      <c r="K23" s="741">
        <v>54348000000</v>
      </c>
      <c r="L23" s="741">
        <v>73554339611.437134</v>
      </c>
      <c r="M23" s="675">
        <v>1</v>
      </c>
      <c r="N23" s="675" t="s">
        <v>1053</v>
      </c>
      <c r="O23" s="675">
        <v>11</v>
      </c>
      <c r="P23" s="675" t="s">
        <v>1089</v>
      </c>
      <c r="Q23" s="675">
        <v>295</v>
      </c>
      <c r="R23" s="675" t="s">
        <v>1091</v>
      </c>
      <c r="S23" s="741">
        <v>8059650000</v>
      </c>
      <c r="T23" s="741">
        <v>10907894186.526077</v>
      </c>
    </row>
    <row r="24" spans="1:20">
      <c r="A24" s="675">
        <v>3</v>
      </c>
      <c r="B24" s="675" t="s">
        <v>1048</v>
      </c>
      <c r="C24" s="675">
        <v>2009</v>
      </c>
      <c r="D24" s="675">
        <v>110</v>
      </c>
      <c r="E24" s="675" t="s">
        <v>753</v>
      </c>
      <c r="F24" s="675">
        <v>1</v>
      </c>
      <c r="G24" s="675" t="s">
        <v>1050</v>
      </c>
      <c r="H24" s="675">
        <v>86</v>
      </c>
      <c r="I24" s="675" t="s">
        <v>1088</v>
      </c>
      <c r="J24" s="675" t="s">
        <v>1052</v>
      </c>
      <c r="K24" s="741">
        <v>54348000000</v>
      </c>
      <c r="L24" s="741">
        <v>73554339611.437134</v>
      </c>
      <c r="M24" s="675">
        <v>1</v>
      </c>
      <c r="N24" s="675" t="s">
        <v>1053</v>
      </c>
      <c r="O24" s="675">
        <v>11</v>
      </c>
      <c r="P24" s="675" t="s">
        <v>1089</v>
      </c>
      <c r="Q24" s="675">
        <v>595</v>
      </c>
      <c r="R24" s="675" t="s">
        <v>1092</v>
      </c>
      <c r="S24" s="741">
        <v>1600000000</v>
      </c>
      <c r="T24" s="741">
        <v>2165432828.7756572</v>
      </c>
    </row>
    <row r="25" spans="1:20">
      <c r="A25" s="675">
        <v>3</v>
      </c>
      <c r="B25" s="675" t="s">
        <v>1048</v>
      </c>
      <c r="C25" s="675">
        <v>2009</v>
      </c>
      <c r="D25" s="675">
        <v>110</v>
      </c>
      <c r="E25" s="675" t="s">
        <v>753</v>
      </c>
      <c r="F25" s="675">
        <v>1</v>
      </c>
      <c r="G25" s="675" t="s">
        <v>1050</v>
      </c>
      <c r="H25" s="675">
        <v>86</v>
      </c>
      <c r="I25" s="675" t="s">
        <v>1088</v>
      </c>
      <c r="J25" s="675" t="s">
        <v>1052</v>
      </c>
      <c r="K25" s="741">
        <v>54348000000</v>
      </c>
      <c r="L25" s="741">
        <v>73554339611.437134</v>
      </c>
      <c r="M25" s="675">
        <v>1</v>
      </c>
      <c r="N25" s="675" t="s">
        <v>1053</v>
      </c>
      <c r="O25" s="675">
        <v>11</v>
      </c>
      <c r="P25" s="675" t="s">
        <v>1089</v>
      </c>
      <c r="Q25" s="675">
        <v>600</v>
      </c>
      <c r="R25" s="675" t="s">
        <v>1093</v>
      </c>
      <c r="S25" s="741">
        <v>1000000000</v>
      </c>
      <c r="T25" s="741">
        <v>1353395517.9847858</v>
      </c>
    </row>
    <row r="26" spans="1:20">
      <c r="A26" s="675">
        <v>3</v>
      </c>
      <c r="B26" s="675" t="s">
        <v>1048</v>
      </c>
      <c r="C26" s="675">
        <v>2009</v>
      </c>
      <c r="D26" s="675">
        <v>110</v>
      </c>
      <c r="E26" s="675" t="s">
        <v>753</v>
      </c>
      <c r="F26" s="675">
        <v>1</v>
      </c>
      <c r="G26" s="675" t="s">
        <v>1050</v>
      </c>
      <c r="H26" s="675">
        <v>86</v>
      </c>
      <c r="I26" s="675" t="s">
        <v>1088</v>
      </c>
      <c r="J26" s="675" t="s">
        <v>1052</v>
      </c>
      <c r="K26" s="741">
        <v>54348000000</v>
      </c>
      <c r="L26" s="741">
        <v>73554339611.437134</v>
      </c>
      <c r="M26" s="675">
        <v>1</v>
      </c>
      <c r="N26" s="675" t="s">
        <v>1053</v>
      </c>
      <c r="O26" s="675">
        <v>11</v>
      </c>
      <c r="P26" s="675" t="s">
        <v>1089</v>
      </c>
      <c r="Q26" s="675">
        <v>603</v>
      </c>
      <c r="R26" s="675" t="s">
        <v>1094</v>
      </c>
      <c r="S26" s="741">
        <v>800000000</v>
      </c>
      <c r="T26" s="741">
        <v>1082716414.3878286</v>
      </c>
    </row>
    <row r="27" spans="1:20">
      <c r="A27" s="675">
        <v>3</v>
      </c>
      <c r="B27" s="675" t="s">
        <v>1048</v>
      </c>
      <c r="C27" s="675">
        <v>2009</v>
      </c>
      <c r="D27" s="675">
        <v>110</v>
      </c>
      <c r="E27" s="675" t="s">
        <v>753</v>
      </c>
      <c r="F27" s="675">
        <v>1</v>
      </c>
      <c r="G27" s="675" t="s">
        <v>1050</v>
      </c>
      <c r="H27" s="675">
        <v>86</v>
      </c>
      <c r="I27" s="675" t="s">
        <v>1088</v>
      </c>
      <c r="J27" s="675" t="s">
        <v>1052</v>
      </c>
      <c r="K27" s="741">
        <v>54348000000</v>
      </c>
      <c r="L27" s="741">
        <v>73554339611.437134</v>
      </c>
      <c r="M27" s="675">
        <v>1</v>
      </c>
      <c r="N27" s="675" t="s">
        <v>1053</v>
      </c>
      <c r="O27" s="675">
        <v>11</v>
      </c>
      <c r="P27" s="675" t="s">
        <v>1089</v>
      </c>
      <c r="Q27" s="675">
        <v>606</v>
      </c>
      <c r="R27" s="675" t="s">
        <v>1095</v>
      </c>
      <c r="S27" s="741">
        <v>300000000</v>
      </c>
      <c r="T27" s="741">
        <v>406018655.39543569</v>
      </c>
    </row>
    <row r="28" spans="1:20">
      <c r="A28" s="675">
        <v>3</v>
      </c>
      <c r="B28" s="675" t="s">
        <v>1048</v>
      </c>
      <c r="C28" s="675">
        <v>2009</v>
      </c>
      <c r="D28" s="675">
        <v>110</v>
      </c>
      <c r="E28" s="675" t="s">
        <v>753</v>
      </c>
      <c r="F28" s="675">
        <v>1</v>
      </c>
      <c r="G28" s="675" t="s">
        <v>1050</v>
      </c>
      <c r="H28" s="675">
        <v>86</v>
      </c>
      <c r="I28" s="675" t="s">
        <v>1088</v>
      </c>
      <c r="J28" s="675" t="s">
        <v>1052</v>
      </c>
      <c r="K28" s="741">
        <v>54348000000</v>
      </c>
      <c r="L28" s="741">
        <v>73554339611.437134</v>
      </c>
      <c r="M28" s="675">
        <v>1</v>
      </c>
      <c r="N28" s="675" t="s">
        <v>1053</v>
      </c>
      <c r="O28" s="675">
        <v>11</v>
      </c>
      <c r="P28" s="675" t="s">
        <v>1089</v>
      </c>
      <c r="Q28" s="675">
        <v>643</v>
      </c>
      <c r="R28" s="675" t="s">
        <v>1096</v>
      </c>
      <c r="S28" s="741">
        <v>100000000</v>
      </c>
      <c r="T28" s="741">
        <v>135339551.79847857</v>
      </c>
    </row>
    <row r="29" spans="1:20">
      <c r="A29" s="675">
        <v>3</v>
      </c>
      <c r="B29" s="675" t="s">
        <v>1048</v>
      </c>
      <c r="C29" s="675">
        <v>2009</v>
      </c>
      <c r="D29" s="675">
        <v>110</v>
      </c>
      <c r="E29" s="675" t="s">
        <v>753</v>
      </c>
      <c r="F29" s="675">
        <v>1</v>
      </c>
      <c r="G29" s="675" t="s">
        <v>1050</v>
      </c>
      <c r="H29" s="675">
        <v>86</v>
      </c>
      <c r="I29" s="675" t="s">
        <v>1088</v>
      </c>
      <c r="J29" s="675" t="s">
        <v>1052</v>
      </c>
      <c r="K29" s="741">
        <v>54348000000</v>
      </c>
      <c r="L29" s="741">
        <v>73554339611.437134</v>
      </c>
      <c r="M29" s="675">
        <v>1</v>
      </c>
      <c r="N29" s="675" t="s">
        <v>1053</v>
      </c>
      <c r="O29" s="675">
        <v>13</v>
      </c>
      <c r="P29" s="675" t="s">
        <v>1097</v>
      </c>
      <c r="Q29" s="675">
        <v>602</v>
      </c>
      <c r="R29" s="675" t="s">
        <v>1098</v>
      </c>
      <c r="S29" s="741">
        <v>500000000</v>
      </c>
      <c r="T29" s="741">
        <v>676697758.9923929</v>
      </c>
    </row>
    <row r="30" spans="1:20">
      <c r="A30" s="675">
        <v>3</v>
      </c>
      <c r="B30" s="675" t="s">
        <v>1048</v>
      </c>
      <c r="C30" s="675">
        <v>2009</v>
      </c>
      <c r="D30" s="675">
        <v>110</v>
      </c>
      <c r="E30" s="675" t="s">
        <v>753</v>
      </c>
      <c r="F30" s="675">
        <v>1</v>
      </c>
      <c r="G30" s="675" t="s">
        <v>1050</v>
      </c>
      <c r="H30" s="675">
        <v>86</v>
      </c>
      <c r="I30" s="675" t="s">
        <v>1088</v>
      </c>
      <c r="J30" s="675" t="s">
        <v>1052</v>
      </c>
      <c r="K30" s="741">
        <v>54348000000</v>
      </c>
      <c r="L30" s="741">
        <v>73554339611.437134</v>
      </c>
      <c r="M30" s="675">
        <v>1</v>
      </c>
      <c r="N30" s="675" t="s">
        <v>1053</v>
      </c>
      <c r="O30" s="675">
        <v>14</v>
      </c>
      <c r="P30" s="675" t="s">
        <v>1054</v>
      </c>
      <c r="Q30" s="675">
        <v>593</v>
      </c>
      <c r="R30" s="675" t="s">
        <v>1099</v>
      </c>
      <c r="S30" s="741">
        <v>800000000</v>
      </c>
      <c r="T30" s="741">
        <v>1082716414.3878286</v>
      </c>
    </row>
    <row r="31" spans="1:20">
      <c r="A31" s="675">
        <v>3</v>
      </c>
      <c r="B31" s="675" t="s">
        <v>1048</v>
      </c>
      <c r="C31" s="675">
        <v>2009</v>
      </c>
      <c r="D31" s="675">
        <v>110</v>
      </c>
      <c r="E31" s="675" t="s">
        <v>753</v>
      </c>
      <c r="F31" s="675">
        <v>1</v>
      </c>
      <c r="G31" s="675" t="s">
        <v>1050</v>
      </c>
      <c r="H31" s="675">
        <v>86</v>
      </c>
      <c r="I31" s="675" t="s">
        <v>1088</v>
      </c>
      <c r="J31" s="675" t="s">
        <v>1052</v>
      </c>
      <c r="K31" s="741">
        <v>54348000000</v>
      </c>
      <c r="L31" s="741">
        <v>73554339611.437134</v>
      </c>
      <c r="M31" s="675">
        <v>1</v>
      </c>
      <c r="N31" s="675" t="s">
        <v>1053</v>
      </c>
      <c r="O31" s="675">
        <v>15</v>
      </c>
      <c r="P31" s="675" t="s">
        <v>1100</v>
      </c>
      <c r="Q31" s="675">
        <v>588</v>
      </c>
      <c r="R31" s="675" t="s">
        <v>1101</v>
      </c>
      <c r="S31" s="741">
        <v>2250000000</v>
      </c>
      <c r="T31" s="741">
        <v>3045139915.4657679</v>
      </c>
    </row>
    <row r="32" spans="1:20">
      <c r="A32" s="675">
        <v>3</v>
      </c>
      <c r="B32" s="675" t="s">
        <v>1048</v>
      </c>
      <c r="C32" s="675">
        <v>2009</v>
      </c>
      <c r="D32" s="675">
        <v>110</v>
      </c>
      <c r="E32" s="675" t="s">
        <v>753</v>
      </c>
      <c r="F32" s="675">
        <v>1</v>
      </c>
      <c r="G32" s="675" t="s">
        <v>1050</v>
      </c>
      <c r="H32" s="675">
        <v>86</v>
      </c>
      <c r="I32" s="675" t="s">
        <v>1088</v>
      </c>
      <c r="J32" s="675" t="s">
        <v>1052</v>
      </c>
      <c r="K32" s="741">
        <v>54348000000</v>
      </c>
      <c r="L32" s="741">
        <v>73554339611.437134</v>
      </c>
      <c r="M32" s="675">
        <v>1</v>
      </c>
      <c r="N32" s="675" t="s">
        <v>1053</v>
      </c>
      <c r="O32" s="675">
        <v>15</v>
      </c>
      <c r="P32" s="675" t="s">
        <v>1100</v>
      </c>
      <c r="Q32" s="675">
        <v>649</v>
      </c>
      <c r="R32" s="675" t="s">
        <v>1102</v>
      </c>
      <c r="S32" s="741">
        <v>750000000</v>
      </c>
      <c r="T32" s="741">
        <v>1015046638.4885892</v>
      </c>
    </row>
    <row r="33" spans="1:20">
      <c r="A33" s="675">
        <v>3</v>
      </c>
      <c r="B33" s="675" t="s">
        <v>1048</v>
      </c>
      <c r="C33" s="675">
        <v>2009</v>
      </c>
      <c r="D33" s="675">
        <v>110</v>
      </c>
      <c r="E33" s="675" t="s">
        <v>753</v>
      </c>
      <c r="F33" s="675">
        <v>1</v>
      </c>
      <c r="G33" s="675" t="s">
        <v>1050</v>
      </c>
      <c r="H33" s="675">
        <v>86</v>
      </c>
      <c r="I33" s="675" t="s">
        <v>1088</v>
      </c>
      <c r="J33" s="675" t="s">
        <v>1052</v>
      </c>
      <c r="K33" s="741">
        <v>54348000000</v>
      </c>
      <c r="L33" s="741">
        <v>73554339611.437134</v>
      </c>
      <c r="M33" s="675">
        <v>2</v>
      </c>
      <c r="N33" s="675" t="s">
        <v>1103</v>
      </c>
      <c r="O33" s="675">
        <v>29</v>
      </c>
      <c r="P33" s="675" t="s">
        <v>1104</v>
      </c>
      <c r="Q33" s="675">
        <v>270</v>
      </c>
      <c r="R33" s="675" t="s">
        <v>1105</v>
      </c>
      <c r="S33" s="741">
        <v>800000000</v>
      </c>
      <c r="T33" s="741">
        <v>1082716414.3878286</v>
      </c>
    </row>
    <row r="34" spans="1:20">
      <c r="A34" s="675">
        <v>3</v>
      </c>
      <c r="B34" s="675" t="s">
        <v>1048</v>
      </c>
      <c r="C34" s="675">
        <v>2009</v>
      </c>
      <c r="D34" s="675">
        <v>110</v>
      </c>
      <c r="E34" s="675" t="s">
        <v>753</v>
      </c>
      <c r="F34" s="675">
        <v>1</v>
      </c>
      <c r="G34" s="675" t="s">
        <v>1050</v>
      </c>
      <c r="H34" s="675">
        <v>86</v>
      </c>
      <c r="I34" s="675" t="s">
        <v>1088</v>
      </c>
      <c r="J34" s="675" t="s">
        <v>1052</v>
      </c>
      <c r="K34" s="741">
        <v>54348000000</v>
      </c>
      <c r="L34" s="741">
        <v>73554339611.437134</v>
      </c>
      <c r="M34" s="675">
        <v>2</v>
      </c>
      <c r="N34" s="675" t="s">
        <v>1103</v>
      </c>
      <c r="O34" s="675">
        <v>29</v>
      </c>
      <c r="P34" s="675" t="s">
        <v>1104</v>
      </c>
      <c r="Q34" s="675">
        <v>355</v>
      </c>
      <c r="R34" s="675" t="s">
        <v>1106</v>
      </c>
      <c r="S34" s="741">
        <v>1500000000</v>
      </c>
      <c r="T34" s="741">
        <v>2030093276.9771783</v>
      </c>
    </row>
    <row r="35" spans="1:20">
      <c r="A35" s="675">
        <v>3</v>
      </c>
      <c r="B35" s="675" t="s">
        <v>1048</v>
      </c>
      <c r="C35" s="675">
        <v>2009</v>
      </c>
      <c r="D35" s="675">
        <v>110</v>
      </c>
      <c r="E35" s="675" t="s">
        <v>753</v>
      </c>
      <c r="F35" s="675">
        <v>1</v>
      </c>
      <c r="G35" s="675" t="s">
        <v>1050</v>
      </c>
      <c r="H35" s="675">
        <v>86</v>
      </c>
      <c r="I35" s="675" t="s">
        <v>1088</v>
      </c>
      <c r="J35" s="675" t="s">
        <v>1052</v>
      </c>
      <c r="K35" s="741">
        <v>54348000000</v>
      </c>
      <c r="L35" s="741">
        <v>73554339611.437134</v>
      </c>
      <c r="M35" s="675">
        <v>2</v>
      </c>
      <c r="N35" s="675" t="s">
        <v>1103</v>
      </c>
      <c r="O35" s="675">
        <v>29</v>
      </c>
      <c r="P35" s="675" t="s">
        <v>1104</v>
      </c>
      <c r="Q35" s="675">
        <v>356</v>
      </c>
      <c r="R35" s="675" t="s">
        <v>1107</v>
      </c>
      <c r="S35" s="741">
        <v>2000000000</v>
      </c>
      <c r="T35" s="741">
        <v>2706791035.9695716</v>
      </c>
    </row>
    <row r="36" spans="1:20">
      <c r="A36" s="675">
        <v>3</v>
      </c>
      <c r="B36" s="675" t="s">
        <v>1048</v>
      </c>
      <c r="C36" s="675">
        <v>2009</v>
      </c>
      <c r="D36" s="675">
        <v>110</v>
      </c>
      <c r="E36" s="675" t="s">
        <v>753</v>
      </c>
      <c r="F36" s="675">
        <v>1</v>
      </c>
      <c r="G36" s="675" t="s">
        <v>1050</v>
      </c>
      <c r="H36" s="675">
        <v>86</v>
      </c>
      <c r="I36" s="675" t="s">
        <v>1088</v>
      </c>
      <c r="J36" s="675" t="s">
        <v>1052</v>
      </c>
      <c r="K36" s="741">
        <v>54348000000</v>
      </c>
      <c r="L36" s="741">
        <v>73554339611.437134</v>
      </c>
      <c r="M36" s="675">
        <v>2</v>
      </c>
      <c r="N36" s="675" t="s">
        <v>1103</v>
      </c>
      <c r="O36" s="675">
        <v>29</v>
      </c>
      <c r="P36" s="675" t="s">
        <v>1104</v>
      </c>
      <c r="Q36" s="675">
        <v>357</v>
      </c>
      <c r="R36" s="675" t="s">
        <v>1108</v>
      </c>
      <c r="S36" s="741">
        <v>1500000000</v>
      </c>
      <c r="T36" s="741">
        <v>2030093276.9771783</v>
      </c>
    </row>
    <row r="37" spans="1:20">
      <c r="A37" s="675">
        <v>3</v>
      </c>
      <c r="B37" s="675" t="s">
        <v>1048</v>
      </c>
      <c r="C37" s="675">
        <v>2009</v>
      </c>
      <c r="D37" s="675">
        <v>110</v>
      </c>
      <c r="E37" s="675" t="s">
        <v>753</v>
      </c>
      <c r="F37" s="675">
        <v>1</v>
      </c>
      <c r="G37" s="675" t="s">
        <v>1050</v>
      </c>
      <c r="H37" s="675">
        <v>86</v>
      </c>
      <c r="I37" s="675" t="s">
        <v>1088</v>
      </c>
      <c r="J37" s="675" t="s">
        <v>1052</v>
      </c>
      <c r="K37" s="741">
        <v>54348000000</v>
      </c>
      <c r="L37" s="741">
        <v>73554339611.437134</v>
      </c>
      <c r="M37" s="675">
        <v>2</v>
      </c>
      <c r="N37" s="675" t="s">
        <v>1103</v>
      </c>
      <c r="O37" s="675">
        <v>29</v>
      </c>
      <c r="P37" s="675" t="s">
        <v>1104</v>
      </c>
      <c r="Q37" s="675">
        <v>605</v>
      </c>
      <c r="R37" s="675" t="s">
        <v>1109</v>
      </c>
      <c r="S37" s="741">
        <v>4000000000</v>
      </c>
      <c r="T37" s="741">
        <v>5413582071.9391432</v>
      </c>
    </row>
    <row r="38" spans="1:20">
      <c r="A38" s="675">
        <v>3</v>
      </c>
      <c r="B38" s="675" t="s">
        <v>1048</v>
      </c>
      <c r="C38" s="675">
        <v>2009</v>
      </c>
      <c r="D38" s="675">
        <v>110</v>
      </c>
      <c r="E38" s="675" t="s">
        <v>753</v>
      </c>
      <c r="F38" s="675">
        <v>1</v>
      </c>
      <c r="G38" s="675" t="s">
        <v>1050</v>
      </c>
      <c r="H38" s="675">
        <v>86</v>
      </c>
      <c r="I38" s="675" t="s">
        <v>1088</v>
      </c>
      <c r="J38" s="675" t="s">
        <v>1052</v>
      </c>
      <c r="K38" s="741">
        <v>54348000000</v>
      </c>
      <c r="L38" s="741">
        <v>73554339611.437134</v>
      </c>
      <c r="M38" s="675">
        <v>2</v>
      </c>
      <c r="N38" s="675" t="s">
        <v>1103</v>
      </c>
      <c r="O38" s="675">
        <v>30</v>
      </c>
      <c r="P38" s="675" t="s">
        <v>1110</v>
      </c>
      <c r="Q38" s="675">
        <v>594</v>
      </c>
      <c r="R38" s="675" t="s">
        <v>1111</v>
      </c>
      <c r="S38" s="741">
        <v>2400000000</v>
      </c>
      <c r="T38" s="741">
        <v>3248149243.1634855</v>
      </c>
    </row>
    <row r="39" spans="1:20">
      <c r="A39" s="675">
        <v>3</v>
      </c>
      <c r="B39" s="675" t="s">
        <v>1048</v>
      </c>
      <c r="C39" s="675">
        <v>2009</v>
      </c>
      <c r="D39" s="675">
        <v>110</v>
      </c>
      <c r="E39" s="675" t="s">
        <v>753</v>
      </c>
      <c r="F39" s="675">
        <v>1</v>
      </c>
      <c r="G39" s="675" t="s">
        <v>1050</v>
      </c>
      <c r="H39" s="675">
        <v>86</v>
      </c>
      <c r="I39" s="675" t="s">
        <v>1088</v>
      </c>
      <c r="J39" s="675" t="s">
        <v>1052</v>
      </c>
      <c r="K39" s="741">
        <v>54348000000</v>
      </c>
      <c r="L39" s="741">
        <v>73554339611.437134</v>
      </c>
      <c r="M39" s="675">
        <v>2</v>
      </c>
      <c r="N39" s="675" t="s">
        <v>1103</v>
      </c>
      <c r="O39" s="675">
        <v>30</v>
      </c>
      <c r="P39" s="675" t="s">
        <v>1110</v>
      </c>
      <c r="Q39" s="675">
        <v>598</v>
      </c>
      <c r="R39" s="675" t="s">
        <v>1112</v>
      </c>
      <c r="S39" s="741">
        <v>1000000000</v>
      </c>
      <c r="T39" s="741">
        <v>1353395517.9847858</v>
      </c>
    </row>
    <row r="40" spans="1:20">
      <c r="A40" s="675">
        <v>3</v>
      </c>
      <c r="B40" s="675" t="s">
        <v>1048</v>
      </c>
      <c r="C40" s="675">
        <v>2009</v>
      </c>
      <c r="D40" s="675">
        <v>110</v>
      </c>
      <c r="E40" s="675" t="s">
        <v>753</v>
      </c>
      <c r="F40" s="675">
        <v>1</v>
      </c>
      <c r="G40" s="675" t="s">
        <v>1050</v>
      </c>
      <c r="H40" s="675">
        <v>86</v>
      </c>
      <c r="I40" s="675" t="s">
        <v>1088</v>
      </c>
      <c r="J40" s="675" t="s">
        <v>1052</v>
      </c>
      <c r="K40" s="741">
        <v>54348000000</v>
      </c>
      <c r="L40" s="741">
        <v>73554339611.437134</v>
      </c>
      <c r="M40" s="675">
        <v>2</v>
      </c>
      <c r="N40" s="675" t="s">
        <v>1103</v>
      </c>
      <c r="O40" s="675">
        <v>30</v>
      </c>
      <c r="P40" s="675" t="s">
        <v>1110</v>
      </c>
      <c r="Q40" s="675">
        <v>601</v>
      </c>
      <c r="R40" s="675" t="s">
        <v>1113</v>
      </c>
      <c r="S40" s="741">
        <v>3900000000</v>
      </c>
      <c r="T40" s="741">
        <v>5278242520.1406641</v>
      </c>
    </row>
    <row r="41" spans="1:20">
      <c r="A41" s="675">
        <v>3</v>
      </c>
      <c r="B41" s="675" t="s">
        <v>1048</v>
      </c>
      <c r="C41" s="675">
        <v>2009</v>
      </c>
      <c r="D41" s="675">
        <v>110</v>
      </c>
      <c r="E41" s="675" t="s">
        <v>753</v>
      </c>
      <c r="F41" s="675">
        <v>1</v>
      </c>
      <c r="G41" s="675" t="s">
        <v>1050</v>
      </c>
      <c r="H41" s="675">
        <v>86</v>
      </c>
      <c r="I41" s="675" t="s">
        <v>1088</v>
      </c>
      <c r="J41" s="675" t="s">
        <v>1052</v>
      </c>
      <c r="K41" s="741">
        <v>54348000000</v>
      </c>
      <c r="L41" s="741">
        <v>73554339611.437134</v>
      </c>
      <c r="M41" s="675">
        <v>2</v>
      </c>
      <c r="N41" s="675" t="s">
        <v>1103</v>
      </c>
      <c r="O41" s="675">
        <v>30</v>
      </c>
      <c r="P41" s="675" t="s">
        <v>1110</v>
      </c>
      <c r="Q41" s="675">
        <v>641</v>
      </c>
      <c r="R41" s="675" t="s">
        <v>1114</v>
      </c>
      <c r="S41" s="741">
        <v>700000000</v>
      </c>
      <c r="T41" s="741">
        <v>947376862.58934999</v>
      </c>
    </row>
    <row r="42" spans="1:20">
      <c r="A42" s="675">
        <v>3</v>
      </c>
      <c r="B42" s="675" t="s">
        <v>1048</v>
      </c>
      <c r="C42" s="675">
        <v>2009</v>
      </c>
      <c r="D42" s="675">
        <v>110</v>
      </c>
      <c r="E42" s="675" t="s">
        <v>753</v>
      </c>
      <c r="F42" s="675">
        <v>1</v>
      </c>
      <c r="G42" s="675" t="s">
        <v>1050</v>
      </c>
      <c r="H42" s="675">
        <v>86</v>
      </c>
      <c r="I42" s="675" t="s">
        <v>1088</v>
      </c>
      <c r="J42" s="675" t="s">
        <v>1052</v>
      </c>
      <c r="K42" s="741">
        <v>54348000000</v>
      </c>
      <c r="L42" s="741">
        <v>73554339611.437134</v>
      </c>
      <c r="M42" s="675">
        <v>2</v>
      </c>
      <c r="N42" s="675" t="s">
        <v>1103</v>
      </c>
      <c r="O42" s="675">
        <v>31</v>
      </c>
      <c r="P42" s="675" t="s">
        <v>1115</v>
      </c>
      <c r="Q42" s="675">
        <v>428</v>
      </c>
      <c r="R42" s="675" t="s">
        <v>1116</v>
      </c>
      <c r="S42" s="741">
        <v>1750000000</v>
      </c>
      <c r="T42" s="741">
        <v>2368442156.4733748</v>
      </c>
    </row>
    <row r="43" spans="1:20">
      <c r="A43" s="675">
        <v>3</v>
      </c>
      <c r="B43" s="675" t="s">
        <v>1048</v>
      </c>
      <c r="C43" s="675">
        <v>2009</v>
      </c>
      <c r="D43" s="675">
        <v>110</v>
      </c>
      <c r="E43" s="675" t="s">
        <v>753</v>
      </c>
      <c r="F43" s="675">
        <v>1</v>
      </c>
      <c r="G43" s="675" t="s">
        <v>1050</v>
      </c>
      <c r="H43" s="675">
        <v>86</v>
      </c>
      <c r="I43" s="675" t="s">
        <v>1088</v>
      </c>
      <c r="J43" s="675" t="s">
        <v>1052</v>
      </c>
      <c r="K43" s="741">
        <v>54348000000</v>
      </c>
      <c r="L43" s="741">
        <v>73554339611.437134</v>
      </c>
      <c r="M43" s="675">
        <v>5</v>
      </c>
      <c r="N43" s="675" t="s">
        <v>1117</v>
      </c>
      <c r="O43" s="675">
        <v>40</v>
      </c>
      <c r="P43" s="675" t="s">
        <v>1118</v>
      </c>
      <c r="Q43" s="675">
        <v>280</v>
      </c>
      <c r="R43" s="675" t="s">
        <v>1119</v>
      </c>
      <c r="S43" s="741">
        <v>1000000000</v>
      </c>
      <c r="T43" s="741">
        <v>1353395517.9847858</v>
      </c>
    </row>
    <row r="44" spans="1:20">
      <c r="A44" s="675">
        <v>3</v>
      </c>
      <c r="B44" s="675" t="s">
        <v>1048</v>
      </c>
      <c r="C44" s="675">
        <v>2009</v>
      </c>
      <c r="D44" s="675">
        <v>110</v>
      </c>
      <c r="E44" s="675" t="s">
        <v>753</v>
      </c>
      <c r="F44" s="675">
        <v>1</v>
      </c>
      <c r="G44" s="675" t="s">
        <v>1050</v>
      </c>
      <c r="H44" s="675">
        <v>86</v>
      </c>
      <c r="I44" s="675" t="s">
        <v>1088</v>
      </c>
      <c r="J44" s="675" t="s">
        <v>1052</v>
      </c>
      <c r="K44" s="741">
        <v>54348000000</v>
      </c>
      <c r="L44" s="741">
        <v>73554339611.437134</v>
      </c>
      <c r="M44" s="675">
        <v>5</v>
      </c>
      <c r="N44" s="675" t="s">
        <v>1117</v>
      </c>
      <c r="O44" s="675">
        <v>41</v>
      </c>
      <c r="P44" s="675" t="s">
        <v>1120</v>
      </c>
      <c r="Q44" s="675">
        <v>362</v>
      </c>
      <c r="R44" s="675" t="s">
        <v>1121</v>
      </c>
      <c r="S44" s="741">
        <v>3088350000</v>
      </c>
      <c r="T44" s="741">
        <v>4179759047.9683137</v>
      </c>
    </row>
    <row r="45" spans="1:20">
      <c r="A45" s="675">
        <v>3</v>
      </c>
      <c r="B45" s="675" t="s">
        <v>1048</v>
      </c>
      <c r="C45" s="675">
        <v>2009</v>
      </c>
      <c r="D45" s="675">
        <v>110</v>
      </c>
      <c r="E45" s="675" t="s">
        <v>753</v>
      </c>
      <c r="F45" s="675">
        <v>1</v>
      </c>
      <c r="G45" s="675" t="s">
        <v>1050</v>
      </c>
      <c r="H45" s="675">
        <v>86</v>
      </c>
      <c r="I45" s="675" t="s">
        <v>1088</v>
      </c>
      <c r="J45" s="675" t="s">
        <v>1052</v>
      </c>
      <c r="K45" s="741">
        <v>54348000000</v>
      </c>
      <c r="L45" s="741">
        <v>73554339611.437134</v>
      </c>
      <c r="M45" s="675">
        <v>5</v>
      </c>
      <c r="N45" s="675" t="s">
        <v>1117</v>
      </c>
      <c r="O45" s="675">
        <v>41</v>
      </c>
      <c r="P45" s="675" t="s">
        <v>1120</v>
      </c>
      <c r="Q45" s="675">
        <v>642</v>
      </c>
      <c r="R45" s="675" t="s">
        <v>1122</v>
      </c>
      <c r="S45" s="741">
        <v>3500000000</v>
      </c>
      <c r="T45" s="741">
        <v>4736884312.9467497</v>
      </c>
    </row>
    <row r="46" spans="1:20">
      <c r="A46" s="675">
        <v>3</v>
      </c>
      <c r="B46" s="675" t="s">
        <v>1048</v>
      </c>
      <c r="C46" s="675">
        <v>2009</v>
      </c>
      <c r="D46" s="675">
        <v>110</v>
      </c>
      <c r="E46" s="675" t="s">
        <v>753</v>
      </c>
      <c r="F46" s="675">
        <v>1</v>
      </c>
      <c r="G46" s="675" t="s">
        <v>1050</v>
      </c>
      <c r="H46" s="675">
        <v>86</v>
      </c>
      <c r="I46" s="675" t="s">
        <v>1088</v>
      </c>
      <c r="J46" s="675" t="s">
        <v>1052</v>
      </c>
      <c r="K46" s="741">
        <v>54348000000</v>
      </c>
      <c r="L46" s="741">
        <v>73554339611.437134</v>
      </c>
      <c r="M46" s="675">
        <v>5</v>
      </c>
      <c r="N46" s="675" t="s">
        <v>1117</v>
      </c>
      <c r="O46" s="675">
        <v>42</v>
      </c>
      <c r="P46" s="675" t="s">
        <v>1123</v>
      </c>
      <c r="Q46" s="675">
        <v>592</v>
      </c>
      <c r="R46" s="675" t="s">
        <v>1124</v>
      </c>
      <c r="S46" s="741">
        <v>1200000000</v>
      </c>
      <c r="T46" s="741">
        <v>1624074621.5817428</v>
      </c>
    </row>
    <row r="47" spans="1:20">
      <c r="A47" s="675">
        <v>3</v>
      </c>
      <c r="B47" s="675" t="s">
        <v>1048</v>
      </c>
      <c r="C47" s="675">
        <v>2009</v>
      </c>
      <c r="D47" s="675">
        <v>110</v>
      </c>
      <c r="E47" s="675" t="s">
        <v>753</v>
      </c>
      <c r="F47" s="675">
        <v>1</v>
      </c>
      <c r="G47" s="675" t="s">
        <v>1050</v>
      </c>
      <c r="H47" s="675">
        <v>86</v>
      </c>
      <c r="I47" s="675" t="s">
        <v>1088</v>
      </c>
      <c r="J47" s="675" t="s">
        <v>1052</v>
      </c>
      <c r="K47" s="741">
        <v>54348000000</v>
      </c>
      <c r="L47" s="741">
        <v>73554339611.437134</v>
      </c>
      <c r="M47" s="675">
        <v>6</v>
      </c>
      <c r="N47" s="675" t="s">
        <v>1059</v>
      </c>
      <c r="O47" s="675">
        <v>44</v>
      </c>
      <c r="P47" s="675" t="s">
        <v>1070</v>
      </c>
      <c r="Q47" s="675">
        <v>597</v>
      </c>
      <c r="R47" s="675" t="s">
        <v>1125</v>
      </c>
      <c r="S47" s="741">
        <v>4200000000</v>
      </c>
      <c r="T47" s="741">
        <v>5684261175.5360994</v>
      </c>
    </row>
    <row r="48" spans="1:20">
      <c r="A48" s="675">
        <v>3</v>
      </c>
      <c r="B48" s="675" t="s">
        <v>1048</v>
      </c>
      <c r="C48" s="675">
        <v>2009</v>
      </c>
      <c r="D48" s="675">
        <v>110</v>
      </c>
      <c r="E48" s="675" t="s">
        <v>753</v>
      </c>
      <c r="F48" s="675">
        <v>1</v>
      </c>
      <c r="G48" s="675" t="s">
        <v>1050</v>
      </c>
      <c r="H48" s="675">
        <v>86</v>
      </c>
      <c r="I48" s="675" t="s">
        <v>1088</v>
      </c>
      <c r="J48" s="675" t="s">
        <v>1052</v>
      </c>
      <c r="K48" s="741">
        <v>54348000000</v>
      </c>
      <c r="L48" s="741">
        <v>73554339611.437134</v>
      </c>
      <c r="M48" s="675">
        <v>6</v>
      </c>
      <c r="N48" s="675" t="s">
        <v>1059</v>
      </c>
      <c r="O48" s="675">
        <v>48</v>
      </c>
      <c r="P48" s="675" t="s">
        <v>1078</v>
      </c>
      <c r="Q48" s="675">
        <v>599</v>
      </c>
      <c r="R48" s="675" t="s">
        <v>1078</v>
      </c>
      <c r="S48" s="741">
        <v>1200000000</v>
      </c>
      <c r="T48" s="741">
        <v>1624074621.5817428</v>
      </c>
    </row>
    <row r="49" spans="1:20">
      <c r="A49" s="675">
        <v>3</v>
      </c>
      <c r="B49" s="675" t="s">
        <v>1048</v>
      </c>
      <c r="C49" s="675">
        <v>2009</v>
      </c>
      <c r="D49" s="675">
        <v>110</v>
      </c>
      <c r="E49" s="675" t="s">
        <v>753</v>
      </c>
      <c r="F49" s="675">
        <v>1</v>
      </c>
      <c r="G49" s="675" t="s">
        <v>1050</v>
      </c>
      <c r="H49" s="675">
        <v>86</v>
      </c>
      <c r="I49" s="675" t="s">
        <v>1088</v>
      </c>
      <c r="J49" s="675" t="s">
        <v>1052</v>
      </c>
      <c r="K49" s="741">
        <v>54348000000</v>
      </c>
      <c r="L49" s="741">
        <v>73554339611.437134</v>
      </c>
      <c r="M49" s="675">
        <v>6</v>
      </c>
      <c r="N49" s="675" t="s">
        <v>1059</v>
      </c>
      <c r="O49" s="675">
        <v>49</v>
      </c>
      <c r="P49" s="675" t="s">
        <v>1063</v>
      </c>
      <c r="Q49" s="675">
        <v>268</v>
      </c>
      <c r="R49" s="675" t="s">
        <v>1126</v>
      </c>
      <c r="S49" s="741">
        <v>750000000</v>
      </c>
      <c r="T49" s="741">
        <v>1015046638.4885892</v>
      </c>
    </row>
    <row r="50" spans="1:20">
      <c r="A50" s="675">
        <v>3</v>
      </c>
      <c r="B50" s="675" t="s">
        <v>1048</v>
      </c>
      <c r="C50" s="675">
        <v>2009</v>
      </c>
      <c r="D50" s="675">
        <v>110</v>
      </c>
      <c r="E50" s="675" t="s">
        <v>753</v>
      </c>
      <c r="F50" s="675">
        <v>1</v>
      </c>
      <c r="G50" s="675" t="s">
        <v>1050</v>
      </c>
      <c r="H50" s="675">
        <v>86</v>
      </c>
      <c r="I50" s="675" t="s">
        <v>1088</v>
      </c>
      <c r="J50" s="675" t="s">
        <v>1052</v>
      </c>
      <c r="K50" s="741">
        <v>54348000000</v>
      </c>
      <c r="L50" s="741">
        <v>73554339611.437134</v>
      </c>
      <c r="M50" s="675">
        <v>6</v>
      </c>
      <c r="N50" s="675" t="s">
        <v>1059</v>
      </c>
      <c r="O50" s="675">
        <v>49</v>
      </c>
      <c r="P50" s="675" t="s">
        <v>1063</v>
      </c>
      <c r="Q50" s="675">
        <v>286</v>
      </c>
      <c r="R50" s="675" t="s">
        <v>1127</v>
      </c>
      <c r="S50" s="741">
        <v>900000000</v>
      </c>
      <c r="T50" s="741">
        <v>1218055966.186307</v>
      </c>
    </row>
    <row r="51" spans="1:20">
      <c r="A51" s="675">
        <v>3</v>
      </c>
      <c r="B51" s="675" t="s">
        <v>1048</v>
      </c>
      <c r="C51" s="675">
        <v>2009</v>
      </c>
      <c r="D51" s="675">
        <v>110</v>
      </c>
      <c r="E51" s="675" t="s">
        <v>753</v>
      </c>
      <c r="F51" s="675">
        <v>1</v>
      </c>
      <c r="G51" s="675" t="s">
        <v>1050</v>
      </c>
      <c r="H51" s="675">
        <v>86</v>
      </c>
      <c r="I51" s="675" t="s">
        <v>1088</v>
      </c>
      <c r="J51" s="675" t="s">
        <v>1052</v>
      </c>
      <c r="K51" s="741">
        <v>54348000000</v>
      </c>
      <c r="L51" s="741">
        <v>73554339611.437134</v>
      </c>
      <c r="M51" s="675">
        <v>6</v>
      </c>
      <c r="N51" s="675" t="s">
        <v>1059</v>
      </c>
      <c r="O51" s="675">
        <v>49</v>
      </c>
      <c r="P51" s="675" t="s">
        <v>1063</v>
      </c>
      <c r="Q51" s="675">
        <v>7089</v>
      </c>
      <c r="R51" s="675" t="s">
        <v>1128</v>
      </c>
      <c r="S51" s="741">
        <v>1400000000</v>
      </c>
      <c r="T51" s="741">
        <v>1894753725.1787</v>
      </c>
    </row>
    <row r="52" spans="1:20">
      <c r="A52" s="675">
        <v>3</v>
      </c>
      <c r="B52" s="675" t="s">
        <v>1048</v>
      </c>
      <c r="C52" s="675">
        <v>2009</v>
      </c>
      <c r="D52" s="675">
        <v>110</v>
      </c>
      <c r="E52" s="675" t="s">
        <v>753</v>
      </c>
      <c r="F52" s="675">
        <v>1</v>
      </c>
      <c r="G52" s="675" t="s">
        <v>1050</v>
      </c>
      <c r="H52" s="675">
        <v>86</v>
      </c>
      <c r="I52" s="675" t="s">
        <v>1088</v>
      </c>
      <c r="J52" s="675" t="s">
        <v>1052</v>
      </c>
      <c r="K52" s="741">
        <v>54348000000</v>
      </c>
      <c r="L52" s="741">
        <v>73554339611.437134</v>
      </c>
      <c r="M52" s="675">
        <v>6</v>
      </c>
      <c r="N52" s="675" t="s">
        <v>1059</v>
      </c>
      <c r="O52" s="675">
        <v>49</v>
      </c>
      <c r="P52" s="675" t="s">
        <v>1063</v>
      </c>
      <c r="Q52" s="675">
        <v>7091</v>
      </c>
      <c r="R52" s="675" t="s">
        <v>1129</v>
      </c>
      <c r="S52" s="741">
        <v>400000000</v>
      </c>
      <c r="T52" s="741">
        <v>541358207.19391429</v>
      </c>
    </row>
    <row r="53" spans="1:20">
      <c r="A53" s="675">
        <v>3</v>
      </c>
      <c r="B53" s="675" t="s">
        <v>1048</v>
      </c>
      <c r="C53" s="675">
        <v>2009</v>
      </c>
      <c r="D53" s="675">
        <v>111</v>
      </c>
      <c r="E53" s="675" t="s">
        <v>1130</v>
      </c>
      <c r="F53" s="675">
        <v>1</v>
      </c>
      <c r="G53" s="675" t="s">
        <v>1050</v>
      </c>
      <c r="H53" s="675">
        <v>87</v>
      </c>
      <c r="I53" s="675" t="s">
        <v>1131</v>
      </c>
      <c r="J53" s="675" t="s">
        <v>1052</v>
      </c>
      <c r="K53" s="741">
        <v>58789563000</v>
      </c>
      <c r="L53" s="741">
        <v>79565531068.484192</v>
      </c>
      <c r="M53" s="675">
        <v>6</v>
      </c>
      <c r="N53" s="675" t="s">
        <v>1059</v>
      </c>
      <c r="O53" s="675">
        <v>45</v>
      </c>
      <c r="P53" s="675" t="s">
        <v>1073</v>
      </c>
      <c r="Q53" s="675">
        <v>395</v>
      </c>
      <c r="R53" s="675" t="s">
        <v>1132</v>
      </c>
      <c r="S53" s="741">
        <v>1730427000</v>
      </c>
      <c r="T53" s="741">
        <v>2341952145.9998589</v>
      </c>
    </row>
    <row r="54" spans="1:20">
      <c r="A54" s="675">
        <v>3</v>
      </c>
      <c r="B54" s="675" t="s">
        <v>1048</v>
      </c>
      <c r="C54" s="675">
        <v>2009</v>
      </c>
      <c r="D54" s="675">
        <v>111</v>
      </c>
      <c r="E54" s="675" t="s">
        <v>1130</v>
      </c>
      <c r="F54" s="675">
        <v>1</v>
      </c>
      <c r="G54" s="675" t="s">
        <v>1050</v>
      </c>
      <c r="H54" s="675">
        <v>87</v>
      </c>
      <c r="I54" s="675" t="s">
        <v>1131</v>
      </c>
      <c r="J54" s="675" t="s">
        <v>1052</v>
      </c>
      <c r="K54" s="741">
        <v>58789563000</v>
      </c>
      <c r="L54" s="741">
        <v>79565531068.484192</v>
      </c>
      <c r="M54" s="675">
        <v>6</v>
      </c>
      <c r="N54" s="675" t="s">
        <v>1059</v>
      </c>
      <c r="O54" s="675">
        <v>49</v>
      </c>
      <c r="P54" s="675" t="s">
        <v>1063</v>
      </c>
      <c r="Q54" s="675">
        <v>172</v>
      </c>
      <c r="R54" s="675" t="s">
        <v>1133</v>
      </c>
      <c r="S54" s="741">
        <v>4210000000</v>
      </c>
      <c r="T54" s="741">
        <v>5697795130.7159481</v>
      </c>
    </row>
    <row r="55" spans="1:20">
      <c r="A55" s="675">
        <v>3</v>
      </c>
      <c r="B55" s="675" t="s">
        <v>1048</v>
      </c>
      <c r="C55" s="675">
        <v>2009</v>
      </c>
      <c r="D55" s="675">
        <v>111</v>
      </c>
      <c r="E55" s="675" t="s">
        <v>1130</v>
      </c>
      <c r="F55" s="675">
        <v>1</v>
      </c>
      <c r="G55" s="675" t="s">
        <v>1050</v>
      </c>
      <c r="H55" s="675">
        <v>87</v>
      </c>
      <c r="I55" s="675" t="s">
        <v>1131</v>
      </c>
      <c r="J55" s="675" t="s">
        <v>1052</v>
      </c>
      <c r="K55" s="741">
        <v>58789563000</v>
      </c>
      <c r="L55" s="741">
        <v>79565531068.484192</v>
      </c>
      <c r="M55" s="675">
        <v>6</v>
      </c>
      <c r="N55" s="675" t="s">
        <v>1059</v>
      </c>
      <c r="O55" s="675">
        <v>49</v>
      </c>
      <c r="P55" s="675" t="s">
        <v>1063</v>
      </c>
      <c r="Q55" s="675">
        <v>350</v>
      </c>
      <c r="R55" s="675" t="s">
        <v>1134</v>
      </c>
      <c r="S55" s="741">
        <v>5503397000</v>
      </c>
      <c r="T55" s="741">
        <v>7448272833.4909163</v>
      </c>
    </row>
    <row r="56" spans="1:20">
      <c r="A56" s="675">
        <v>3</v>
      </c>
      <c r="B56" s="675" t="s">
        <v>1048</v>
      </c>
      <c r="C56" s="675">
        <v>2009</v>
      </c>
      <c r="D56" s="675">
        <v>111</v>
      </c>
      <c r="E56" s="675" t="s">
        <v>1130</v>
      </c>
      <c r="F56" s="675">
        <v>1</v>
      </c>
      <c r="G56" s="675" t="s">
        <v>1050</v>
      </c>
      <c r="H56" s="675">
        <v>87</v>
      </c>
      <c r="I56" s="675" t="s">
        <v>1131</v>
      </c>
      <c r="J56" s="675" t="s">
        <v>1052</v>
      </c>
      <c r="K56" s="741">
        <v>58789563000</v>
      </c>
      <c r="L56" s="741">
        <v>79565531068.484192</v>
      </c>
      <c r="M56" s="675">
        <v>6</v>
      </c>
      <c r="N56" s="675" t="s">
        <v>1059</v>
      </c>
      <c r="O56" s="675">
        <v>49</v>
      </c>
      <c r="P56" s="675" t="s">
        <v>1063</v>
      </c>
      <c r="Q56" s="675">
        <v>579</v>
      </c>
      <c r="R56" s="675" t="s">
        <v>1135</v>
      </c>
      <c r="S56" s="741">
        <v>516130000</v>
      </c>
      <c r="T56" s="741">
        <v>698528028.69748735</v>
      </c>
    </row>
    <row r="57" spans="1:20">
      <c r="A57" s="675">
        <v>3</v>
      </c>
      <c r="B57" s="675" t="s">
        <v>1048</v>
      </c>
      <c r="C57" s="675">
        <v>2009</v>
      </c>
      <c r="D57" s="675">
        <v>111</v>
      </c>
      <c r="E57" s="675" t="s">
        <v>1130</v>
      </c>
      <c r="F57" s="675">
        <v>1</v>
      </c>
      <c r="G57" s="675" t="s">
        <v>1050</v>
      </c>
      <c r="H57" s="675">
        <v>87</v>
      </c>
      <c r="I57" s="675" t="s">
        <v>1131</v>
      </c>
      <c r="J57" s="675" t="s">
        <v>1052</v>
      </c>
      <c r="K57" s="741">
        <v>58789563000</v>
      </c>
      <c r="L57" s="741">
        <v>79565531068.484192</v>
      </c>
      <c r="M57" s="675">
        <v>7</v>
      </c>
      <c r="N57" s="675" t="s">
        <v>1136</v>
      </c>
      <c r="O57" s="675">
        <v>51</v>
      </c>
      <c r="P57" s="675" t="s">
        <v>1137</v>
      </c>
      <c r="Q57" s="675">
        <v>351</v>
      </c>
      <c r="R57" s="675" t="s">
        <v>1138</v>
      </c>
      <c r="S57" s="741">
        <v>14775506000</v>
      </c>
      <c r="T57" s="741">
        <v>19997103596.357307</v>
      </c>
    </row>
    <row r="58" spans="1:20">
      <c r="A58" s="675">
        <v>3</v>
      </c>
      <c r="B58" s="675" t="s">
        <v>1048</v>
      </c>
      <c r="C58" s="675">
        <v>2009</v>
      </c>
      <c r="D58" s="675">
        <v>111</v>
      </c>
      <c r="E58" s="675" t="s">
        <v>1130</v>
      </c>
      <c r="F58" s="675">
        <v>1</v>
      </c>
      <c r="G58" s="675" t="s">
        <v>1050</v>
      </c>
      <c r="H58" s="675">
        <v>87</v>
      </c>
      <c r="I58" s="675" t="s">
        <v>1131</v>
      </c>
      <c r="J58" s="675" t="s">
        <v>1052</v>
      </c>
      <c r="K58" s="741">
        <v>58789563000</v>
      </c>
      <c r="L58" s="741">
        <v>79565531068.484192</v>
      </c>
      <c r="M58" s="675">
        <v>7</v>
      </c>
      <c r="N58" s="675" t="s">
        <v>1136</v>
      </c>
      <c r="O58" s="675">
        <v>51</v>
      </c>
      <c r="P58" s="675" t="s">
        <v>1137</v>
      </c>
      <c r="Q58" s="675">
        <v>7199</v>
      </c>
      <c r="R58" s="675" t="s">
        <v>1139</v>
      </c>
      <c r="S58" s="741">
        <v>6547420000</v>
      </c>
      <c r="T58" s="741">
        <v>8861248882.363945</v>
      </c>
    </row>
    <row r="59" spans="1:20">
      <c r="A59" s="675">
        <v>3</v>
      </c>
      <c r="B59" s="675" t="s">
        <v>1048</v>
      </c>
      <c r="C59" s="675">
        <v>2009</v>
      </c>
      <c r="D59" s="675">
        <v>111</v>
      </c>
      <c r="E59" s="675" t="s">
        <v>1130</v>
      </c>
      <c r="F59" s="675">
        <v>1</v>
      </c>
      <c r="G59" s="675" t="s">
        <v>1050</v>
      </c>
      <c r="H59" s="675">
        <v>87</v>
      </c>
      <c r="I59" s="675" t="s">
        <v>1131</v>
      </c>
      <c r="J59" s="675" t="s">
        <v>1052</v>
      </c>
      <c r="K59" s="741">
        <v>58789563000</v>
      </c>
      <c r="L59" s="741">
        <v>79565531068.484192</v>
      </c>
      <c r="M59" s="675">
        <v>7</v>
      </c>
      <c r="N59" s="675" t="s">
        <v>1136</v>
      </c>
      <c r="O59" s="675">
        <v>52</v>
      </c>
      <c r="P59" s="675" t="s">
        <v>1140</v>
      </c>
      <c r="Q59" s="675">
        <v>169</v>
      </c>
      <c r="R59" s="675" t="s">
        <v>1141</v>
      </c>
      <c r="S59" s="741">
        <v>12952000000</v>
      </c>
      <c r="T59" s="741">
        <v>17529178748.938946</v>
      </c>
    </row>
    <row r="60" spans="1:20">
      <c r="A60" s="675">
        <v>3</v>
      </c>
      <c r="B60" s="675" t="s">
        <v>1048</v>
      </c>
      <c r="C60" s="675">
        <v>2009</v>
      </c>
      <c r="D60" s="675">
        <v>111</v>
      </c>
      <c r="E60" s="675" t="s">
        <v>1130</v>
      </c>
      <c r="F60" s="675">
        <v>1</v>
      </c>
      <c r="G60" s="675" t="s">
        <v>1050</v>
      </c>
      <c r="H60" s="675">
        <v>87</v>
      </c>
      <c r="I60" s="675" t="s">
        <v>1131</v>
      </c>
      <c r="J60" s="675" t="s">
        <v>1052</v>
      </c>
      <c r="K60" s="741">
        <v>58789563000</v>
      </c>
      <c r="L60" s="741">
        <v>79565531068.484192</v>
      </c>
      <c r="M60" s="675">
        <v>7</v>
      </c>
      <c r="N60" s="675" t="s">
        <v>1136</v>
      </c>
      <c r="O60" s="675">
        <v>52</v>
      </c>
      <c r="P60" s="675" t="s">
        <v>1140</v>
      </c>
      <c r="Q60" s="675">
        <v>410</v>
      </c>
      <c r="R60" s="675" t="s">
        <v>1142</v>
      </c>
      <c r="S60" s="741">
        <v>223200000</v>
      </c>
      <c r="T60" s="741">
        <v>302077879.61420417</v>
      </c>
    </row>
    <row r="61" spans="1:20">
      <c r="A61" s="675">
        <v>3</v>
      </c>
      <c r="B61" s="675" t="s">
        <v>1048</v>
      </c>
      <c r="C61" s="675">
        <v>2009</v>
      </c>
      <c r="D61" s="675">
        <v>111</v>
      </c>
      <c r="E61" s="675" t="s">
        <v>1130</v>
      </c>
      <c r="F61" s="675">
        <v>1</v>
      </c>
      <c r="G61" s="675" t="s">
        <v>1050</v>
      </c>
      <c r="H61" s="675">
        <v>87</v>
      </c>
      <c r="I61" s="675" t="s">
        <v>1131</v>
      </c>
      <c r="J61" s="675" t="s">
        <v>1052</v>
      </c>
      <c r="K61" s="741">
        <v>58789563000</v>
      </c>
      <c r="L61" s="741">
        <v>79565531068.484192</v>
      </c>
      <c r="M61" s="675">
        <v>7</v>
      </c>
      <c r="N61" s="675" t="s">
        <v>1136</v>
      </c>
      <c r="O61" s="675">
        <v>52</v>
      </c>
      <c r="P61" s="675" t="s">
        <v>1140</v>
      </c>
      <c r="Q61" s="675">
        <v>551</v>
      </c>
      <c r="R61" s="675" t="s">
        <v>1143</v>
      </c>
      <c r="S61" s="741">
        <v>2239500000</v>
      </c>
      <c r="T61" s="741">
        <v>3030929262.526927</v>
      </c>
    </row>
    <row r="62" spans="1:20">
      <c r="A62" s="675">
        <v>3</v>
      </c>
      <c r="B62" s="675" t="s">
        <v>1048</v>
      </c>
      <c r="C62" s="675">
        <v>2009</v>
      </c>
      <c r="D62" s="675">
        <v>111</v>
      </c>
      <c r="E62" s="675" t="s">
        <v>1130</v>
      </c>
      <c r="F62" s="675">
        <v>1</v>
      </c>
      <c r="G62" s="675" t="s">
        <v>1050</v>
      </c>
      <c r="H62" s="675">
        <v>87</v>
      </c>
      <c r="I62" s="675" t="s">
        <v>1131</v>
      </c>
      <c r="J62" s="675" t="s">
        <v>1052</v>
      </c>
      <c r="K62" s="741">
        <v>58789563000</v>
      </c>
      <c r="L62" s="741">
        <v>79565531068.484192</v>
      </c>
      <c r="M62" s="675">
        <v>7</v>
      </c>
      <c r="N62" s="675" t="s">
        <v>1136</v>
      </c>
      <c r="O62" s="675">
        <v>52</v>
      </c>
      <c r="P62" s="675" t="s">
        <v>1140</v>
      </c>
      <c r="Q62" s="675">
        <v>580</v>
      </c>
      <c r="R62" s="675" t="s">
        <v>1144</v>
      </c>
      <c r="S62" s="741">
        <v>9589983000</v>
      </c>
      <c r="T62" s="741">
        <v>12979040009.750288</v>
      </c>
    </row>
    <row r="63" spans="1:20">
      <c r="A63" s="675">
        <v>3</v>
      </c>
      <c r="B63" s="675" t="s">
        <v>1048</v>
      </c>
      <c r="C63" s="675">
        <v>2009</v>
      </c>
      <c r="D63" s="675">
        <v>111</v>
      </c>
      <c r="E63" s="675" t="s">
        <v>1130</v>
      </c>
      <c r="F63" s="675">
        <v>1</v>
      </c>
      <c r="G63" s="675" t="s">
        <v>1050</v>
      </c>
      <c r="H63" s="675">
        <v>87</v>
      </c>
      <c r="I63" s="675" t="s">
        <v>1131</v>
      </c>
      <c r="J63" s="675" t="s">
        <v>1052</v>
      </c>
      <c r="K63" s="741">
        <v>58789563000</v>
      </c>
      <c r="L63" s="741">
        <v>79565531068.484192</v>
      </c>
      <c r="M63" s="675">
        <v>7</v>
      </c>
      <c r="N63" s="675" t="s">
        <v>1136</v>
      </c>
      <c r="O63" s="675">
        <v>52</v>
      </c>
      <c r="P63" s="675" t="s">
        <v>1140</v>
      </c>
      <c r="Q63" s="675">
        <v>7246</v>
      </c>
      <c r="R63" s="675" t="s">
        <v>1145</v>
      </c>
      <c r="S63" s="741">
        <v>502000000</v>
      </c>
      <c r="T63" s="741">
        <v>679404550.02836251</v>
      </c>
    </row>
    <row r="64" spans="1:20">
      <c r="A64" s="675">
        <v>3</v>
      </c>
      <c r="B64" s="675" t="s">
        <v>1048</v>
      </c>
      <c r="C64" s="675">
        <v>2009</v>
      </c>
      <c r="D64" s="675">
        <v>112</v>
      </c>
      <c r="E64" s="675" t="s">
        <v>1146</v>
      </c>
      <c r="F64" s="675">
        <v>1</v>
      </c>
      <c r="G64" s="675" t="s">
        <v>1050</v>
      </c>
      <c r="H64" s="675">
        <v>90</v>
      </c>
      <c r="I64" s="675" t="s">
        <v>1147</v>
      </c>
      <c r="J64" s="675" t="s">
        <v>1052</v>
      </c>
      <c r="K64" s="741">
        <v>1865095711000</v>
      </c>
      <c r="L64" s="741">
        <v>2524212175880.0479</v>
      </c>
      <c r="M64" s="675">
        <v>1</v>
      </c>
      <c r="N64" s="675" t="s">
        <v>1053</v>
      </c>
      <c r="O64" s="675">
        <v>4</v>
      </c>
      <c r="P64" s="675" t="s">
        <v>1148</v>
      </c>
      <c r="Q64" s="675">
        <v>7361</v>
      </c>
      <c r="R64" s="675" t="s">
        <v>1149</v>
      </c>
      <c r="S64" s="741">
        <v>139202059000</v>
      </c>
      <c r="T64" s="741">
        <v>188395442744.8537</v>
      </c>
    </row>
    <row r="65" spans="1:20">
      <c r="A65" s="675">
        <v>3</v>
      </c>
      <c r="B65" s="675" t="s">
        <v>1048</v>
      </c>
      <c r="C65" s="675">
        <v>2009</v>
      </c>
      <c r="D65" s="675">
        <v>112</v>
      </c>
      <c r="E65" s="675" t="s">
        <v>1146</v>
      </c>
      <c r="F65" s="675">
        <v>1</v>
      </c>
      <c r="G65" s="675" t="s">
        <v>1050</v>
      </c>
      <c r="H65" s="675">
        <v>90</v>
      </c>
      <c r="I65" s="675" t="s">
        <v>1147</v>
      </c>
      <c r="J65" s="675" t="s">
        <v>1052</v>
      </c>
      <c r="K65" s="741">
        <v>1865095711000</v>
      </c>
      <c r="L65" s="741">
        <v>2524212175880.0479</v>
      </c>
      <c r="M65" s="675">
        <v>1</v>
      </c>
      <c r="N65" s="675" t="s">
        <v>1053</v>
      </c>
      <c r="O65" s="675">
        <v>6</v>
      </c>
      <c r="P65" s="675" t="s">
        <v>1150</v>
      </c>
      <c r="Q65" s="675">
        <v>195</v>
      </c>
      <c r="R65" s="675" t="s">
        <v>1151</v>
      </c>
      <c r="S65" s="741">
        <v>1406421000</v>
      </c>
      <c r="T65" s="741">
        <v>1903443877.7996802</v>
      </c>
    </row>
    <row r="66" spans="1:20">
      <c r="A66" s="675">
        <v>3</v>
      </c>
      <c r="B66" s="675" t="s">
        <v>1048</v>
      </c>
      <c r="C66" s="675">
        <v>2009</v>
      </c>
      <c r="D66" s="675">
        <v>112</v>
      </c>
      <c r="E66" s="675" t="s">
        <v>1146</v>
      </c>
      <c r="F66" s="675">
        <v>1</v>
      </c>
      <c r="G66" s="675" t="s">
        <v>1050</v>
      </c>
      <c r="H66" s="675">
        <v>90</v>
      </c>
      <c r="I66" s="675" t="s">
        <v>1147</v>
      </c>
      <c r="J66" s="675" t="s">
        <v>1052</v>
      </c>
      <c r="K66" s="741">
        <v>1865095711000</v>
      </c>
      <c r="L66" s="741">
        <v>2524212175880.0479</v>
      </c>
      <c r="M66" s="675">
        <v>1</v>
      </c>
      <c r="N66" s="675" t="s">
        <v>1053</v>
      </c>
      <c r="O66" s="675">
        <v>6</v>
      </c>
      <c r="P66" s="675" t="s">
        <v>1150</v>
      </c>
      <c r="Q66" s="675">
        <v>273</v>
      </c>
      <c r="R66" s="675" t="s">
        <v>1152</v>
      </c>
      <c r="S66" s="741">
        <v>3850000000</v>
      </c>
      <c r="T66" s="741">
        <v>5210572744.2414255</v>
      </c>
    </row>
    <row r="67" spans="1:20">
      <c r="A67" s="675">
        <v>3</v>
      </c>
      <c r="B67" s="675" t="s">
        <v>1048</v>
      </c>
      <c r="C67" s="675">
        <v>2009</v>
      </c>
      <c r="D67" s="675">
        <v>112</v>
      </c>
      <c r="E67" s="675" t="s">
        <v>1146</v>
      </c>
      <c r="F67" s="675">
        <v>1</v>
      </c>
      <c r="G67" s="675" t="s">
        <v>1050</v>
      </c>
      <c r="H67" s="675">
        <v>90</v>
      </c>
      <c r="I67" s="675" t="s">
        <v>1147</v>
      </c>
      <c r="J67" s="675" t="s">
        <v>1052</v>
      </c>
      <c r="K67" s="741">
        <v>1865095711000</v>
      </c>
      <c r="L67" s="741">
        <v>2524212175880.0479</v>
      </c>
      <c r="M67" s="675">
        <v>1</v>
      </c>
      <c r="N67" s="675" t="s">
        <v>1053</v>
      </c>
      <c r="O67" s="675">
        <v>6</v>
      </c>
      <c r="P67" s="675" t="s">
        <v>1150</v>
      </c>
      <c r="Q67" s="675">
        <v>552</v>
      </c>
      <c r="R67" s="675" t="s">
        <v>1153</v>
      </c>
      <c r="S67" s="741">
        <v>15955000000</v>
      </c>
      <c r="T67" s="741">
        <v>21593425489.447262</v>
      </c>
    </row>
    <row r="68" spans="1:20">
      <c r="A68" s="675">
        <v>3</v>
      </c>
      <c r="B68" s="675" t="s">
        <v>1048</v>
      </c>
      <c r="C68" s="675">
        <v>2009</v>
      </c>
      <c r="D68" s="675">
        <v>112</v>
      </c>
      <c r="E68" s="675" t="s">
        <v>1146</v>
      </c>
      <c r="F68" s="675">
        <v>1</v>
      </c>
      <c r="G68" s="675" t="s">
        <v>1050</v>
      </c>
      <c r="H68" s="675">
        <v>90</v>
      </c>
      <c r="I68" s="675" t="s">
        <v>1147</v>
      </c>
      <c r="J68" s="675" t="s">
        <v>1052</v>
      </c>
      <c r="K68" s="741">
        <v>1865095711000</v>
      </c>
      <c r="L68" s="741">
        <v>2524212175880.0479</v>
      </c>
      <c r="M68" s="675">
        <v>1</v>
      </c>
      <c r="N68" s="675" t="s">
        <v>1053</v>
      </c>
      <c r="O68" s="675">
        <v>6</v>
      </c>
      <c r="P68" s="675" t="s">
        <v>1150</v>
      </c>
      <c r="Q68" s="675">
        <v>1121</v>
      </c>
      <c r="R68" s="675" t="s">
        <v>1154</v>
      </c>
      <c r="S68" s="741">
        <v>13200000000</v>
      </c>
      <c r="T68" s="741">
        <v>17864820837.39917</v>
      </c>
    </row>
    <row r="69" spans="1:20">
      <c r="A69" s="675">
        <v>3</v>
      </c>
      <c r="B69" s="675" t="s">
        <v>1048</v>
      </c>
      <c r="C69" s="675">
        <v>2009</v>
      </c>
      <c r="D69" s="675">
        <v>112</v>
      </c>
      <c r="E69" s="675" t="s">
        <v>1146</v>
      </c>
      <c r="F69" s="675">
        <v>1</v>
      </c>
      <c r="G69" s="675" t="s">
        <v>1050</v>
      </c>
      <c r="H69" s="675">
        <v>90</v>
      </c>
      <c r="I69" s="675" t="s">
        <v>1147</v>
      </c>
      <c r="J69" s="675" t="s">
        <v>1052</v>
      </c>
      <c r="K69" s="741">
        <v>1865095711000</v>
      </c>
      <c r="L69" s="741">
        <v>2524212175880.0479</v>
      </c>
      <c r="M69" s="675">
        <v>1</v>
      </c>
      <c r="N69" s="675" t="s">
        <v>1053</v>
      </c>
      <c r="O69" s="675">
        <v>6</v>
      </c>
      <c r="P69" s="675" t="s">
        <v>1150</v>
      </c>
      <c r="Q69" s="675">
        <v>7369</v>
      </c>
      <c r="R69" s="675" t="s">
        <v>1155</v>
      </c>
      <c r="S69" s="741">
        <v>14000000000</v>
      </c>
      <c r="T69" s="741">
        <v>18947537251.786999</v>
      </c>
    </row>
    <row r="70" spans="1:20">
      <c r="A70" s="675">
        <v>3</v>
      </c>
      <c r="B70" s="675" t="s">
        <v>1048</v>
      </c>
      <c r="C70" s="675">
        <v>2009</v>
      </c>
      <c r="D70" s="675">
        <v>112</v>
      </c>
      <c r="E70" s="675" t="s">
        <v>1146</v>
      </c>
      <c r="F70" s="675">
        <v>1</v>
      </c>
      <c r="G70" s="675" t="s">
        <v>1050</v>
      </c>
      <c r="H70" s="675">
        <v>90</v>
      </c>
      <c r="I70" s="675" t="s">
        <v>1147</v>
      </c>
      <c r="J70" s="675" t="s">
        <v>1052</v>
      </c>
      <c r="K70" s="741">
        <v>1865095711000</v>
      </c>
      <c r="L70" s="741">
        <v>2524212175880.0479</v>
      </c>
      <c r="M70" s="675">
        <v>1</v>
      </c>
      <c r="N70" s="675" t="s">
        <v>1053</v>
      </c>
      <c r="O70" s="675">
        <v>7</v>
      </c>
      <c r="P70" s="675" t="s">
        <v>1156</v>
      </c>
      <c r="Q70" s="675">
        <v>178</v>
      </c>
      <c r="R70" s="675" t="s">
        <v>1157</v>
      </c>
      <c r="S70" s="741">
        <v>1840000000</v>
      </c>
      <c r="T70" s="741">
        <v>2490247753.0920053</v>
      </c>
    </row>
    <row r="71" spans="1:20">
      <c r="A71" s="675">
        <v>3</v>
      </c>
      <c r="B71" s="675" t="s">
        <v>1048</v>
      </c>
      <c r="C71" s="675">
        <v>2009</v>
      </c>
      <c r="D71" s="675">
        <v>112</v>
      </c>
      <c r="E71" s="675" t="s">
        <v>1146</v>
      </c>
      <c r="F71" s="675">
        <v>1</v>
      </c>
      <c r="G71" s="675" t="s">
        <v>1050</v>
      </c>
      <c r="H71" s="675">
        <v>90</v>
      </c>
      <c r="I71" s="675" t="s">
        <v>1147</v>
      </c>
      <c r="J71" s="675" t="s">
        <v>1052</v>
      </c>
      <c r="K71" s="741">
        <v>1865095711000</v>
      </c>
      <c r="L71" s="741">
        <v>2524212175880.0479</v>
      </c>
      <c r="M71" s="675">
        <v>1</v>
      </c>
      <c r="N71" s="675" t="s">
        <v>1053</v>
      </c>
      <c r="O71" s="675">
        <v>7</v>
      </c>
      <c r="P71" s="675" t="s">
        <v>1156</v>
      </c>
      <c r="Q71" s="675">
        <v>200</v>
      </c>
      <c r="R71" s="675" t="s">
        <v>1158</v>
      </c>
      <c r="S71" s="741">
        <v>3670000000</v>
      </c>
      <c r="T71" s="741">
        <v>4966961551.0041637</v>
      </c>
    </row>
    <row r="72" spans="1:20">
      <c r="A72" s="675">
        <v>3</v>
      </c>
      <c r="B72" s="675" t="s">
        <v>1048</v>
      </c>
      <c r="C72" s="675">
        <v>2009</v>
      </c>
      <c r="D72" s="675">
        <v>112</v>
      </c>
      <c r="E72" s="675" t="s">
        <v>1146</v>
      </c>
      <c r="F72" s="675">
        <v>1</v>
      </c>
      <c r="G72" s="675" t="s">
        <v>1050</v>
      </c>
      <c r="H72" s="675">
        <v>90</v>
      </c>
      <c r="I72" s="675" t="s">
        <v>1147</v>
      </c>
      <c r="J72" s="675" t="s">
        <v>1052</v>
      </c>
      <c r="K72" s="741">
        <v>1865095711000</v>
      </c>
      <c r="L72" s="741">
        <v>2524212175880.0479</v>
      </c>
      <c r="M72" s="675">
        <v>1</v>
      </c>
      <c r="N72" s="675" t="s">
        <v>1053</v>
      </c>
      <c r="O72" s="675">
        <v>7</v>
      </c>
      <c r="P72" s="675" t="s">
        <v>1156</v>
      </c>
      <c r="Q72" s="675">
        <v>290</v>
      </c>
      <c r="R72" s="675" t="s">
        <v>1159</v>
      </c>
      <c r="S72" s="741">
        <v>15646000000</v>
      </c>
      <c r="T72" s="741">
        <v>21175226274.389957</v>
      </c>
    </row>
    <row r="73" spans="1:20">
      <c r="A73" s="675">
        <v>3</v>
      </c>
      <c r="B73" s="675" t="s">
        <v>1048</v>
      </c>
      <c r="C73" s="675">
        <v>2009</v>
      </c>
      <c r="D73" s="675">
        <v>112</v>
      </c>
      <c r="E73" s="675" t="s">
        <v>1146</v>
      </c>
      <c r="F73" s="675">
        <v>1</v>
      </c>
      <c r="G73" s="675" t="s">
        <v>1050</v>
      </c>
      <c r="H73" s="675">
        <v>90</v>
      </c>
      <c r="I73" s="675" t="s">
        <v>1147</v>
      </c>
      <c r="J73" s="675" t="s">
        <v>1052</v>
      </c>
      <c r="K73" s="741">
        <v>1865095711000</v>
      </c>
      <c r="L73" s="741">
        <v>2524212175880.0479</v>
      </c>
      <c r="M73" s="675">
        <v>1</v>
      </c>
      <c r="N73" s="675" t="s">
        <v>1053</v>
      </c>
      <c r="O73" s="675">
        <v>7</v>
      </c>
      <c r="P73" s="675" t="s">
        <v>1156</v>
      </c>
      <c r="Q73" s="675">
        <v>396</v>
      </c>
      <c r="R73" s="675" t="s">
        <v>1160</v>
      </c>
      <c r="S73" s="741">
        <v>60660000000</v>
      </c>
      <c r="T73" s="741">
        <v>82096972120.957092</v>
      </c>
    </row>
    <row r="74" spans="1:20">
      <c r="A74" s="675">
        <v>3</v>
      </c>
      <c r="B74" s="675" t="s">
        <v>1048</v>
      </c>
      <c r="C74" s="675">
        <v>2009</v>
      </c>
      <c r="D74" s="675">
        <v>112</v>
      </c>
      <c r="E74" s="675" t="s">
        <v>1146</v>
      </c>
      <c r="F74" s="675">
        <v>1</v>
      </c>
      <c r="G74" s="675" t="s">
        <v>1050</v>
      </c>
      <c r="H74" s="675">
        <v>90</v>
      </c>
      <c r="I74" s="675" t="s">
        <v>1147</v>
      </c>
      <c r="J74" s="675" t="s">
        <v>1052</v>
      </c>
      <c r="K74" s="741">
        <v>1865095711000</v>
      </c>
      <c r="L74" s="741">
        <v>2524212175880.0479</v>
      </c>
      <c r="M74" s="675">
        <v>1</v>
      </c>
      <c r="N74" s="675" t="s">
        <v>1053</v>
      </c>
      <c r="O74" s="675">
        <v>7</v>
      </c>
      <c r="P74" s="675" t="s">
        <v>1156</v>
      </c>
      <c r="Q74" s="675">
        <v>557</v>
      </c>
      <c r="R74" s="675" t="s">
        <v>1161</v>
      </c>
      <c r="S74" s="741">
        <v>43510000000</v>
      </c>
      <c r="T74" s="741">
        <v>58886238987.518021</v>
      </c>
    </row>
    <row r="75" spans="1:20">
      <c r="A75" s="675">
        <v>3</v>
      </c>
      <c r="B75" s="675" t="s">
        <v>1048</v>
      </c>
      <c r="C75" s="675">
        <v>2009</v>
      </c>
      <c r="D75" s="675">
        <v>112</v>
      </c>
      <c r="E75" s="675" t="s">
        <v>1146</v>
      </c>
      <c r="F75" s="675">
        <v>1</v>
      </c>
      <c r="G75" s="675" t="s">
        <v>1050</v>
      </c>
      <c r="H75" s="675">
        <v>90</v>
      </c>
      <c r="I75" s="675" t="s">
        <v>1147</v>
      </c>
      <c r="J75" s="675" t="s">
        <v>1052</v>
      </c>
      <c r="K75" s="741">
        <v>1865095711000</v>
      </c>
      <c r="L75" s="741">
        <v>2524212175880.0479</v>
      </c>
      <c r="M75" s="675">
        <v>1</v>
      </c>
      <c r="N75" s="675" t="s">
        <v>1053</v>
      </c>
      <c r="O75" s="675">
        <v>7</v>
      </c>
      <c r="P75" s="675" t="s">
        <v>1156</v>
      </c>
      <c r="Q75" s="675">
        <v>4232</v>
      </c>
      <c r="R75" s="675" t="s">
        <v>1162</v>
      </c>
      <c r="S75" s="741">
        <v>1132076769000</v>
      </c>
      <c r="T75" s="741">
        <v>1532147625179.2976</v>
      </c>
    </row>
    <row r="76" spans="1:20">
      <c r="A76" s="675">
        <v>3</v>
      </c>
      <c r="B76" s="675" t="s">
        <v>1048</v>
      </c>
      <c r="C76" s="675">
        <v>2009</v>
      </c>
      <c r="D76" s="675">
        <v>112</v>
      </c>
      <c r="E76" s="675" t="s">
        <v>1146</v>
      </c>
      <c r="F76" s="675">
        <v>1</v>
      </c>
      <c r="G76" s="675" t="s">
        <v>1050</v>
      </c>
      <c r="H76" s="675">
        <v>90</v>
      </c>
      <c r="I76" s="675" t="s">
        <v>1147</v>
      </c>
      <c r="J76" s="675" t="s">
        <v>1052</v>
      </c>
      <c r="K76" s="741">
        <v>1865095711000</v>
      </c>
      <c r="L76" s="741">
        <v>2524212175880.0479</v>
      </c>
      <c r="M76" s="675">
        <v>1</v>
      </c>
      <c r="N76" s="675" t="s">
        <v>1053</v>
      </c>
      <c r="O76" s="675">
        <v>7</v>
      </c>
      <c r="P76" s="675" t="s">
        <v>1156</v>
      </c>
      <c r="Q76" s="675">
        <v>4248</v>
      </c>
      <c r="R76" s="675" t="s">
        <v>1163</v>
      </c>
      <c r="S76" s="741">
        <v>205470000000</v>
      </c>
      <c r="T76" s="741">
        <v>278082177080.33392</v>
      </c>
    </row>
    <row r="77" spans="1:20">
      <c r="A77" s="675">
        <v>3</v>
      </c>
      <c r="B77" s="675" t="s">
        <v>1048</v>
      </c>
      <c r="C77" s="675">
        <v>2009</v>
      </c>
      <c r="D77" s="675">
        <v>112</v>
      </c>
      <c r="E77" s="675" t="s">
        <v>1146</v>
      </c>
      <c r="F77" s="675">
        <v>1</v>
      </c>
      <c r="G77" s="675" t="s">
        <v>1050</v>
      </c>
      <c r="H77" s="675">
        <v>90</v>
      </c>
      <c r="I77" s="675" t="s">
        <v>1147</v>
      </c>
      <c r="J77" s="675" t="s">
        <v>1052</v>
      </c>
      <c r="K77" s="741">
        <v>1865095711000</v>
      </c>
      <c r="L77" s="741">
        <v>2524212175880.0479</v>
      </c>
      <c r="M77" s="675">
        <v>1</v>
      </c>
      <c r="N77" s="675" t="s">
        <v>1053</v>
      </c>
      <c r="O77" s="675">
        <v>7</v>
      </c>
      <c r="P77" s="675" t="s">
        <v>1156</v>
      </c>
      <c r="Q77" s="675">
        <v>7195</v>
      </c>
      <c r="R77" s="675" t="s">
        <v>1164</v>
      </c>
      <c r="S77" s="741">
        <v>147850000000</v>
      </c>
      <c r="T77" s="741">
        <v>200099527334.05057</v>
      </c>
    </row>
    <row r="78" spans="1:20">
      <c r="A78" s="675">
        <v>3</v>
      </c>
      <c r="B78" s="675" t="s">
        <v>1048</v>
      </c>
      <c r="C78" s="675">
        <v>2009</v>
      </c>
      <c r="D78" s="675">
        <v>112</v>
      </c>
      <c r="E78" s="675" t="s">
        <v>1146</v>
      </c>
      <c r="F78" s="675">
        <v>1</v>
      </c>
      <c r="G78" s="675" t="s">
        <v>1050</v>
      </c>
      <c r="H78" s="675">
        <v>90</v>
      </c>
      <c r="I78" s="675" t="s">
        <v>1147</v>
      </c>
      <c r="J78" s="675" t="s">
        <v>1052</v>
      </c>
      <c r="K78" s="741">
        <v>1865095711000</v>
      </c>
      <c r="L78" s="741">
        <v>2524212175880.0479</v>
      </c>
      <c r="M78" s="675">
        <v>1</v>
      </c>
      <c r="N78" s="675" t="s">
        <v>1053</v>
      </c>
      <c r="O78" s="675">
        <v>8</v>
      </c>
      <c r="P78" s="675" t="s">
        <v>1165</v>
      </c>
      <c r="Q78" s="675">
        <v>559</v>
      </c>
      <c r="R78" s="675" t="s">
        <v>1166</v>
      </c>
      <c r="S78" s="741">
        <v>8785871000</v>
      </c>
      <c r="T78" s="741">
        <v>11890758432.992506</v>
      </c>
    </row>
    <row r="79" spans="1:20">
      <c r="A79" s="675">
        <v>3</v>
      </c>
      <c r="B79" s="675" t="s">
        <v>1048</v>
      </c>
      <c r="C79" s="675">
        <v>2009</v>
      </c>
      <c r="D79" s="675">
        <v>112</v>
      </c>
      <c r="E79" s="675" t="s">
        <v>1146</v>
      </c>
      <c r="F79" s="675">
        <v>1</v>
      </c>
      <c r="G79" s="675" t="s">
        <v>1050</v>
      </c>
      <c r="H79" s="675">
        <v>90</v>
      </c>
      <c r="I79" s="675" t="s">
        <v>1147</v>
      </c>
      <c r="J79" s="675" t="s">
        <v>1052</v>
      </c>
      <c r="K79" s="741">
        <v>1865095711000</v>
      </c>
      <c r="L79" s="741">
        <v>2524212175880.0479</v>
      </c>
      <c r="M79" s="675">
        <v>1</v>
      </c>
      <c r="N79" s="675" t="s">
        <v>1053</v>
      </c>
      <c r="O79" s="675">
        <v>8</v>
      </c>
      <c r="P79" s="675" t="s">
        <v>1165</v>
      </c>
      <c r="Q79" s="675">
        <v>563</v>
      </c>
      <c r="R79" s="675" t="s">
        <v>1167</v>
      </c>
      <c r="S79" s="741">
        <v>53683591000</v>
      </c>
      <c r="T79" s="741">
        <v>72655131448.728378</v>
      </c>
    </row>
    <row r="80" spans="1:20">
      <c r="A80" s="675">
        <v>3</v>
      </c>
      <c r="B80" s="675" t="s">
        <v>1048</v>
      </c>
      <c r="C80" s="675">
        <v>2009</v>
      </c>
      <c r="D80" s="675">
        <v>112</v>
      </c>
      <c r="E80" s="675" t="s">
        <v>1146</v>
      </c>
      <c r="F80" s="675">
        <v>1</v>
      </c>
      <c r="G80" s="675" t="s">
        <v>1050</v>
      </c>
      <c r="H80" s="675">
        <v>90</v>
      </c>
      <c r="I80" s="675" t="s">
        <v>1147</v>
      </c>
      <c r="J80" s="675" t="s">
        <v>1052</v>
      </c>
      <c r="K80" s="741">
        <v>1865095711000</v>
      </c>
      <c r="L80" s="741">
        <v>2524212175880.0479</v>
      </c>
      <c r="M80" s="675">
        <v>1</v>
      </c>
      <c r="N80" s="675" t="s">
        <v>1053</v>
      </c>
      <c r="O80" s="675">
        <v>11</v>
      </c>
      <c r="P80" s="675" t="s">
        <v>1089</v>
      </c>
      <c r="Q80" s="675">
        <v>289</v>
      </c>
      <c r="R80" s="675" t="s">
        <v>1168</v>
      </c>
      <c r="S80" s="741">
        <v>2390000000</v>
      </c>
      <c r="T80" s="741">
        <v>3234615287.9836378</v>
      </c>
    </row>
    <row r="81" spans="1:20">
      <c r="A81" s="675">
        <v>3</v>
      </c>
      <c r="B81" s="675" t="s">
        <v>1048</v>
      </c>
      <c r="C81" s="675">
        <v>2009</v>
      </c>
      <c r="D81" s="675">
        <v>112</v>
      </c>
      <c r="E81" s="675" t="s">
        <v>1146</v>
      </c>
      <c r="F81" s="675">
        <v>1</v>
      </c>
      <c r="G81" s="675" t="s">
        <v>1050</v>
      </c>
      <c r="H81" s="675">
        <v>90</v>
      </c>
      <c r="I81" s="675" t="s">
        <v>1147</v>
      </c>
      <c r="J81" s="675" t="s">
        <v>1052</v>
      </c>
      <c r="K81" s="741">
        <v>1865095711000</v>
      </c>
      <c r="L81" s="741">
        <v>2524212175880.0479</v>
      </c>
      <c r="M81" s="675">
        <v>1</v>
      </c>
      <c r="N81" s="675" t="s">
        <v>1053</v>
      </c>
      <c r="O81" s="675">
        <v>14</v>
      </c>
      <c r="P81" s="675" t="s">
        <v>1054</v>
      </c>
      <c r="Q81" s="675">
        <v>260</v>
      </c>
      <c r="R81" s="675" t="s">
        <v>1169</v>
      </c>
      <c r="S81" s="741">
        <v>1900000000</v>
      </c>
      <c r="T81" s="741">
        <v>2571451484.171093</v>
      </c>
    </row>
    <row r="82" spans="1:20">
      <c r="A82" s="675">
        <v>3</v>
      </c>
      <c r="B82" s="675" t="s">
        <v>1048</v>
      </c>
      <c r="C82" s="675">
        <v>2009</v>
      </c>
      <c r="D82" s="675">
        <v>113</v>
      </c>
      <c r="E82" s="675" t="s">
        <v>779</v>
      </c>
      <c r="F82" s="675">
        <v>1</v>
      </c>
      <c r="G82" s="675" t="s">
        <v>1050</v>
      </c>
      <c r="H82" s="675">
        <v>95</v>
      </c>
      <c r="I82" s="675" t="s">
        <v>1170</v>
      </c>
      <c r="J82" s="675" t="s">
        <v>1052</v>
      </c>
      <c r="K82" s="741">
        <v>175616380000</v>
      </c>
      <c r="L82" s="741">
        <v>237678421576.71292</v>
      </c>
      <c r="M82" s="675">
        <v>2</v>
      </c>
      <c r="N82" s="675" t="s">
        <v>1103</v>
      </c>
      <c r="O82" s="675">
        <v>22</v>
      </c>
      <c r="P82" s="675" t="s">
        <v>1171</v>
      </c>
      <c r="Q82" s="675">
        <v>339</v>
      </c>
      <c r="R82" s="675" t="s">
        <v>1172</v>
      </c>
      <c r="S82" s="741">
        <v>47868127000</v>
      </c>
      <c r="T82" s="741">
        <v>64784508536.126503</v>
      </c>
    </row>
    <row r="83" spans="1:20">
      <c r="A83" s="675">
        <v>3</v>
      </c>
      <c r="B83" s="675" t="s">
        <v>1048</v>
      </c>
      <c r="C83" s="675">
        <v>2009</v>
      </c>
      <c r="D83" s="675">
        <v>113</v>
      </c>
      <c r="E83" s="675" t="s">
        <v>779</v>
      </c>
      <c r="F83" s="675">
        <v>1</v>
      </c>
      <c r="G83" s="675" t="s">
        <v>1050</v>
      </c>
      <c r="H83" s="675">
        <v>95</v>
      </c>
      <c r="I83" s="675" t="s">
        <v>1170</v>
      </c>
      <c r="J83" s="675" t="s">
        <v>1052</v>
      </c>
      <c r="K83" s="741">
        <v>175616380000</v>
      </c>
      <c r="L83" s="741">
        <v>237678421576.71292</v>
      </c>
      <c r="M83" s="675">
        <v>2</v>
      </c>
      <c r="N83" s="675" t="s">
        <v>1103</v>
      </c>
      <c r="O83" s="675">
        <v>24</v>
      </c>
      <c r="P83" s="675" t="s">
        <v>1173</v>
      </c>
      <c r="Q83" s="675">
        <v>6219</v>
      </c>
      <c r="R83" s="675" t="s">
        <v>1174</v>
      </c>
      <c r="S83" s="741">
        <v>24542343000</v>
      </c>
      <c r="T83" s="741">
        <v>33215497017.04528</v>
      </c>
    </row>
    <row r="84" spans="1:20">
      <c r="A84" s="675">
        <v>3</v>
      </c>
      <c r="B84" s="675" t="s">
        <v>1048</v>
      </c>
      <c r="C84" s="675">
        <v>2009</v>
      </c>
      <c r="D84" s="675">
        <v>113</v>
      </c>
      <c r="E84" s="675" t="s">
        <v>779</v>
      </c>
      <c r="F84" s="675">
        <v>1</v>
      </c>
      <c r="G84" s="675" t="s">
        <v>1050</v>
      </c>
      <c r="H84" s="675">
        <v>95</v>
      </c>
      <c r="I84" s="675" t="s">
        <v>1170</v>
      </c>
      <c r="J84" s="675" t="s">
        <v>1052</v>
      </c>
      <c r="K84" s="741">
        <v>175616380000</v>
      </c>
      <c r="L84" s="741">
        <v>237678421576.71292</v>
      </c>
      <c r="M84" s="675">
        <v>2</v>
      </c>
      <c r="N84" s="675" t="s">
        <v>1103</v>
      </c>
      <c r="O84" s="675">
        <v>24</v>
      </c>
      <c r="P84" s="675" t="s">
        <v>1173</v>
      </c>
      <c r="Q84" s="675">
        <v>7254</v>
      </c>
      <c r="R84" s="675" t="s">
        <v>1175</v>
      </c>
      <c r="S84" s="741">
        <v>59052146000</v>
      </c>
      <c r="T84" s="741">
        <v>79920909723.783188</v>
      </c>
    </row>
    <row r="85" spans="1:20">
      <c r="A85" s="675">
        <v>3</v>
      </c>
      <c r="B85" s="675" t="s">
        <v>1048</v>
      </c>
      <c r="C85" s="675">
        <v>2009</v>
      </c>
      <c r="D85" s="675">
        <v>113</v>
      </c>
      <c r="E85" s="675" t="s">
        <v>779</v>
      </c>
      <c r="F85" s="675">
        <v>1</v>
      </c>
      <c r="G85" s="675" t="s">
        <v>1050</v>
      </c>
      <c r="H85" s="675">
        <v>95</v>
      </c>
      <c r="I85" s="675" t="s">
        <v>1170</v>
      </c>
      <c r="J85" s="675" t="s">
        <v>1052</v>
      </c>
      <c r="K85" s="741">
        <v>175616380000</v>
      </c>
      <c r="L85" s="741">
        <v>237678421576.71292</v>
      </c>
      <c r="M85" s="675">
        <v>2</v>
      </c>
      <c r="N85" s="675" t="s">
        <v>1103</v>
      </c>
      <c r="O85" s="675">
        <v>30</v>
      </c>
      <c r="P85" s="675" t="s">
        <v>1110</v>
      </c>
      <c r="Q85" s="675">
        <v>1165</v>
      </c>
      <c r="R85" s="675" t="s">
        <v>1176</v>
      </c>
      <c r="S85" s="741">
        <v>7505937000</v>
      </c>
      <c r="T85" s="741">
        <v>10158501494.076166</v>
      </c>
    </row>
    <row r="86" spans="1:20">
      <c r="A86" s="675">
        <v>3</v>
      </c>
      <c r="B86" s="675" t="s">
        <v>1048</v>
      </c>
      <c r="C86" s="675">
        <v>2009</v>
      </c>
      <c r="D86" s="675">
        <v>113</v>
      </c>
      <c r="E86" s="675" t="s">
        <v>779</v>
      </c>
      <c r="F86" s="675">
        <v>1</v>
      </c>
      <c r="G86" s="675" t="s">
        <v>1050</v>
      </c>
      <c r="H86" s="675">
        <v>95</v>
      </c>
      <c r="I86" s="675" t="s">
        <v>1170</v>
      </c>
      <c r="J86" s="675" t="s">
        <v>1052</v>
      </c>
      <c r="K86" s="741">
        <v>175616380000</v>
      </c>
      <c r="L86" s="741">
        <v>237678421576.71292</v>
      </c>
      <c r="M86" s="675">
        <v>4</v>
      </c>
      <c r="N86" s="675" t="s">
        <v>1056</v>
      </c>
      <c r="O86" s="675">
        <v>37</v>
      </c>
      <c r="P86" s="675" t="s">
        <v>1177</v>
      </c>
      <c r="Q86" s="675">
        <v>7253</v>
      </c>
      <c r="R86" s="675" t="s">
        <v>1178</v>
      </c>
      <c r="S86" s="741">
        <v>8741839000</v>
      </c>
      <c r="T86" s="741">
        <v>11831165721.544603</v>
      </c>
    </row>
    <row r="87" spans="1:20">
      <c r="A87" s="675">
        <v>3</v>
      </c>
      <c r="B87" s="675" t="s">
        <v>1048</v>
      </c>
      <c r="C87" s="675">
        <v>2009</v>
      </c>
      <c r="D87" s="675">
        <v>113</v>
      </c>
      <c r="E87" s="675" t="s">
        <v>779</v>
      </c>
      <c r="F87" s="675">
        <v>1</v>
      </c>
      <c r="G87" s="675" t="s">
        <v>1050</v>
      </c>
      <c r="H87" s="675">
        <v>95</v>
      </c>
      <c r="I87" s="675" t="s">
        <v>1170</v>
      </c>
      <c r="J87" s="675" t="s">
        <v>1052</v>
      </c>
      <c r="K87" s="741">
        <v>175616380000</v>
      </c>
      <c r="L87" s="741">
        <v>237678421576.71292</v>
      </c>
      <c r="M87" s="675">
        <v>6</v>
      </c>
      <c r="N87" s="675" t="s">
        <v>1059</v>
      </c>
      <c r="O87" s="675">
        <v>43</v>
      </c>
      <c r="P87" s="675" t="s">
        <v>1060</v>
      </c>
      <c r="Q87" s="675">
        <v>348</v>
      </c>
      <c r="R87" s="675" t="s">
        <v>1179</v>
      </c>
      <c r="S87" s="741">
        <v>3036609000</v>
      </c>
      <c r="T87" s="741">
        <v>4109733010.4722619</v>
      </c>
    </row>
    <row r="88" spans="1:20">
      <c r="A88" s="675">
        <v>3</v>
      </c>
      <c r="B88" s="675" t="s">
        <v>1048</v>
      </c>
      <c r="C88" s="675">
        <v>2009</v>
      </c>
      <c r="D88" s="675">
        <v>113</v>
      </c>
      <c r="E88" s="675" t="s">
        <v>779</v>
      </c>
      <c r="F88" s="675">
        <v>1</v>
      </c>
      <c r="G88" s="675" t="s">
        <v>1050</v>
      </c>
      <c r="H88" s="675">
        <v>95</v>
      </c>
      <c r="I88" s="675" t="s">
        <v>1170</v>
      </c>
      <c r="J88" s="675" t="s">
        <v>1052</v>
      </c>
      <c r="K88" s="741">
        <v>175616380000</v>
      </c>
      <c r="L88" s="741">
        <v>237678421576.71292</v>
      </c>
      <c r="M88" s="675">
        <v>6</v>
      </c>
      <c r="N88" s="675" t="s">
        <v>1059</v>
      </c>
      <c r="O88" s="675">
        <v>45</v>
      </c>
      <c r="P88" s="675" t="s">
        <v>1073</v>
      </c>
      <c r="Q88" s="675">
        <v>585</v>
      </c>
      <c r="R88" s="675" t="s">
        <v>1180</v>
      </c>
      <c r="S88" s="741">
        <v>4898567000</v>
      </c>
      <c r="T88" s="741">
        <v>6629698622.348177</v>
      </c>
    </row>
    <row r="89" spans="1:20">
      <c r="A89" s="675">
        <v>3</v>
      </c>
      <c r="B89" s="675" t="s">
        <v>1048</v>
      </c>
      <c r="C89" s="675">
        <v>2009</v>
      </c>
      <c r="D89" s="675">
        <v>113</v>
      </c>
      <c r="E89" s="675" t="s">
        <v>779</v>
      </c>
      <c r="F89" s="675">
        <v>1</v>
      </c>
      <c r="G89" s="675" t="s">
        <v>1050</v>
      </c>
      <c r="H89" s="675">
        <v>95</v>
      </c>
      <c r="I89" s="675" t="s">
        <v>1170</v>
      </c>
      <c r="J89" s="675" t="s">
        <v>1052</v>
      </c>
      <c r="K89" s="741">
        <v>175616380000</v>
      </c>
      <c r="L89" s="741">
        <v>237678421576.71292</v>
      </c>
      <c r="M89" s="675">
        <v>6</v>
      </c>
      <c r="N89" s="675" t="s">
        <v>1059</v>
      </c>
      <c r="O89" s="675">
        <v>49</v>
      </c>
      <c r="P89" s="675" t="s">
        <v>1063</v>
      </c>
      <c r="Q89" s="675">
        <v>6094</v>
      </c>
      <c r="R89" s="675" t="s">
        <v>994</v>
      </c>
      <c r="S89" s="741">
        <v>14015208000</v>
      </c>
      <c r="T89" s="741">
        <v>18968119690.824509</v>
      </c>
    </row>
    <row r="90" spans="1:20">
      <c r="A90" s="675">
        <v>3</v>
      </c>
      <c r="B90" s="675" t="s">
        <v>1048</v>
      </c>
      <c r="C90" s="675">
        <v>2009</v>
      </c>
      <c r="D90" s="675">
        <v>113</v>
      </c>
      <c r="E90" s="675" t="s">
        <v>779</v>
      </c>
      <c r="F90" s="675">
        <v>1</v>
      </c>
      <c r="G90" s="675" t="s">
        <v>1050</v>
      </c>
      <c r="H90" s="675">
        <v>95</v>
      </c>
      <c r="I90" s="675" t="s">
        <v>1170</v>
      </c>
      <c r="J90" s="675" t="s">
        <v>1052</v>
      </c>
      <c r="K90" s="741">
        <v>175616380000</v>
      </c>
      <c r="L90" s="741">
        <v>237678421576.71292</v>
      </c>
      <c r="M90" s="675">
        <v>7</v>
      </c>
      <c r="N90" s="675" t="s">
        <v>1136</v>
      </c>
      <c r="O90" s="675">
        <v>51</v>
      </c>
      <c r="P90" s="675" t="s">
        <v>1137</v>
      </c>
      <c r="Q90" s="675">
        <v>7132</v>
      </c>
      <c r="R90" s="675" t="s">
        <v>1181</v>
      </c>
      <c r="S90" s="741">
        <v>5955604000</v>
      </c>
      <c r="T90" s="741">
        <v>8060287760.4922628</v>
      </c>
    </row>
    <row r="91" spans="1:20">
      <c r="A91" s="675">
        <v>3</v>
      </c>
      <c r="B91" s="675" t="s">
        <v>1048</v>
      </c>
      <c r="C91" s="675">
        <v>2009</v>
      </c>
      <c r="D91" s="675">
        <v>117</v>
      </c>
      <c r="E91" s="675" t="s">
        <v>763</v>
      </c>
      <c r="F91" s="675">
        <v>1</v>
      </c>
      <c r="G91" s="675" t="s">
        <v>1050</v>
      </c>
      <c r="H91" s="675">
        <v>89</v>
      </c>
      <c r="I91" s="675" t="s">
        <v>1182</v>
      </c>
      <c r="J91" s="675" t="s">
        <v>1052</v>
      </c>
      <c r="K91" s="741">
        <v>89521000000</v>
      </c>
      <c r="L91" s="741">
        <v>121157320165.51601</v>
      </c>
      <c r="M91" s="675">
        <v>1</v>
      </c>
      <c r="N91" s="675" t="s">
        <v>1053</v>
      </c>
      <c r="O91" s="675">
        <v>4</v>
      </c>
      <c r="P91" s="675" t="s">
        <v>1148</v>
      </c>
      <c r="Q91" s="675">
        <v>442</v>
      </c>
      <c r="R91" s="675" t="s">
        <v>1183</v>
      </c>
      <c r="S91" s="741">
        <v>21864078000</v>
      </c>
      <c r="T91" s="741">
        <v>29590745170.069759</v>
      </c>
    </row>
    <row r="92" spans="1:20">
      <c r="A92" s="675">
        <v>3</v>
      </c>
      <c r="B92" s="675" t="s">
        <v>1048</v>
      </c>
      <c r="C92" s="675">
        <v>2009</v>
      </c>
      <c r="D92" s="675">
        <v>117</v>
      </c>
      <c r="E92" s="675" t="s">
        <v>763</v>
      </c>
      <c r="F92" s="675">
        <v>1</v>
      </c>
      <c r="G92" s="675" t="s">
        <v>1050</v>
      </c>
      <c r="H92" s="675">
        <v>89</v>
      </c>
      <c r="I92" s="675" t="s">
        <v>1182</v>
      </c>
      <c r="J92" s="675" t="s">
        <v>1052</v>
      </c>
      <c r="K92" s="741">
        <v>89521000000</v>
      </c>
      <c r="L92" s="741">
        <v>121157320165.51601</v>
      </c>
      <c r="M92" s="675">
        <v>2</v>
      </c>
      <c r="N92" s="675" t="s">
        <v>1103</v>
      </c>
      <c r="O92" s="675">
        <v>21</v>
      </c>
      <c r="P92" s="675" t="s">
        <v>1184</v>
      </c>
      <c r="Q92" s="675">
        <v>462</v>
      </c>
      <c r="R92" s="675" t="s">
        <v>1185</v>
      </c>
      <c r="S92" s="741">
        <v>1214385000</v>
      </c>
      <c r="T92" s="741">
        <v>1643543216.1079538</v>
      </c>
    </row>
    <row r="93" spans="1:20">
      <c r="A93" s="675">
        <v>3</v>
      </c>
      <c r="B93" s="675" t="s">
        <v>1048</v>
      </c>
      <c r="C93" s="675">
        <v>2009</v>
      </c>
      <c r="D93" s="675">
        <v>117</v>
      </c>
      <c r="E93" s="675" t="s">
        <v>763</v>
      </c>
      <c r="F93" s="675">
        <v>1</v>
      </c>
      <c r="G93" s="675" t="s">
        <v>1050</v>
      </c>
      <c r="H93" s="675">
        <v>89</v>
      </c>
      <c r="I93" s="675" t="s">
        <v>1182</v>
      </c>
      <c r="J93" s="675" t="s">
        <v>1052</v>
      </c>
      <c r="K93" s="741">
        <v>89521000000</v>
      </c>
      <c r="L93" s="741">
        <v>121157320165.51601</v>
      </c>
      <c r="M93" s="675">
        <v>3</v>
      </c>
      <c r="N93" s="675" t="s">
        <v>1066</v>
      </c>
      <c r="O93" s="675">
        <v>33</v>
      </c>
      <c r="P93" s="675" t="s">
        <v>1186</v>
      </c>
      <c r="Q93" s="675">
        <v>411</v>
      </c>
      <c r="R93" s="675" t="s">
        <v>1187</v>
      </c>
      <c r="S93" s="741">
        <v>11825000000</v>
      </c>
      <c r="T93" s="741">
        <v>16003902000.170092</v>
      </c>
    </row>
    <row r="94" spans="1:20">
      <c r="A94" s="675">
        <v>3</v>
      </c>
      <c r="B94" s="675" t="s">
        <v>1048</v>
      </c>
      <c r="C94" s="675">
        <v>2009</v>
      </c>
      <c r="D94" s="675">
        <v>117</v>
      </c>
      <c r="E94" s="675" t="s">
        <v>763</v>
      </c>
      <c r="F94" s="675">
        <v>1</v>
      </c>
      <c r="G94" s="675" t="s">
        <v>1050</v>
      </c>
      <c r="H94" s="675">
        <v>89</v>
      </c>
      <c r="I94" s="675" t="s">
        <v>1182</v>
      </c>
      <c r="J94" s="675" t="s">
        <v>1052</v>
      </c>
      <c r="K94" s="741">
        <v>89521000000</v>
      </c>
      <c r="L94" s="741">
        <v>121157320165.51601</v>
      </c>
      <c r="M94" s="675">
        <v>3</v>
      </c>
      <c r="N94" s="675" t="s">
        <v>1066</v>
      </c>
      <c r="O94" s="675">
        <v>33</v>
      </c>
      <c r="P94" s="675" t="s">
        <v>1186</v>
      </c>
      <c r="Q94" s="675">
        <v>438</v>
      </c>
      <c r="R94" s="675" t="s">
        <v>1188</v>
      </c>
      <c r="S94" s="741">
        <v>3215083000</v>
      </c>
      <c r="T94" s="741">
        <v>4351278922.1490784</v>
      </c>
    </row>
    <row r="95" spans="1:20">
      <c r="A95" s="675">
        <v>3</v>
      </c>
      <c r="B95" s="675" t="s">
        <v>1048</v>
      </c>
      <c r="C95" s="675">
        <v>2009</v>
      </c>
      <c r="D95" s="675">
        <v>117</v>
      </c>
      <c r="E95" s="675" t="s">
        <v>763</v>
      </c>
      <c r="F95" s="675">
        <v>1</v>
      </c>
      <c r="G95" s="675" t="s">
        <v>1050</v>
      </c>
      <c r="H95" s="675">
        <v>89</v>
      </c>
      <c r="I95" s="675" t="s">
        <v>1182</v>
      </c>
      <c r="J95" s="675" t="s">
        <v>1052</v>
      </c>
      <c r="K95" s="741">
        <v>89521000000</v>
      </c>
      <c r="L95" s="741">
        <v>121157320165.51601</v>
      </c>
      <c r="M95" s="675">
        <v>3</v>
      </c>
      <c r="N95" s="675" t="s">
        <v>1066</v>
      </c>
      <c r="O95" s="675">
        <v>33</v>
      </c>
      <c r="P95" s="675" t="s">
        <v>1186</v>
      </c>
      <c r="Q95" s="675">
        <v>529</v>
      </c>
      <c r="R95" s="675" t="s">
        <v>1189</v>
      </c>
      <c r="S95" s="741">
        <v>330000000</v>
      </c>
      <c r="T95" s="741">
        <v>446620520.93497926</v>
      </c>
    </row>
    <row r="96" spans="1:20">
      <c r="A96" s="675">
        <v>3</v>
      </c>
      <c r="B96" s="675" t="s">
        <v>1048</v>
      </c>
      <c r="C96" s="675">
        <v>2009</v>
      </c>
      <c r="D96" s="675">
        <v>117</v>
      </c>
      <c r="E96" s="675" t="s">
        <v>763</v>
      </c>
      <c r="F96" s="675">
        <v>1</v>
      </c>
      <c r="G96" s="675" t="s">
        <v>1050</v>
      </c>
      <c r="H96" s="675">
        <v>89</v>
      </c>
      <c r="I96" s="675" t="s">
        <v>1182</v>
      </c>
      <c r="J96" s="675" t="s">
        <v>1052</v>
      </c>
      <c r="K96" s="741">
        <v>89521000000</v>
      </c>
      <c r="L96" s="741">
        <v>121157320165.51601</v>
      </c>
      <c r="M96" s="675">
        <v>3</v>
      </c>
      <c r="N96" s="675" t="s">
        <v>1066</v>
      </c>
      <c r="O96" s="675">
        <v>33</v>
      </c>
      <c r="P96" s="675" t="s">
        <v>1186</v>
      </c>
      <c r="Q96" s="675">
        <v>530</v>
      </c>
      <c r="R96" s="675" t="s">
        <v>1190</v>
      </c>
      <c r="S96" s="741">
        <v>27425946000</v>
      </c>
      <c r="T96" s="741">
        <v>37118152392.892761</v>
      </c>
    </row>
    <row r="97" spans="1:20">
      <c r="A97" s="675">
        <v>3</v>
      </c>
      <c r="B97" s="675" t="s">
        <v>1048</v>
      </c>
      <c r="C97" s="675">
        <v>2009</v>
      </c>
      <c r="D97" s="675">
        <v>117</v>
      </c>
      <c r="E97" s="675" t="s">
        <v>763</v>
      </c>
      <c r="F97" s="675">
        <v>1</v>
      </c>
      <c r="G97" s="675" t="s">
        <v>1050</v>
      </c>
      <c r="H97" s="675">
        <v>89</v>
      </c>
      <c r="I97" s="675" t="s">
        <v>1182</v>
      </c>
      <c r="J97" s="675" t="s">
        <v>1052</v>
      </c>
      <c r="K97" s="741">
        <v>89521000000</v>
      </c>
      <c r="L97" s="741">
        <v>121157320165.51601</v>
      </c>
      <c r="M97" s="675">
        <v>3</v>
      </c>
      <c r="N97" s="675" t="s">
        <v>1066</v>
      </c>
      <c r="O97" s="675">
        <v>34</v>
      </c>
      <c r="P97" s="675" t="s">
        <v>1191</v>
      </c>
      <c r="Q97" s="675">
        <v>525</v>
      </c>
      <c r="R97" s="675" t="s">
        <v>1192</v>
      </c>
      <c r="S97" s="741">
        <v>8811361000</v>
      </c>
      <c r="T97" s="741">
        <v>11925256484.745941</v>
      </c>
    </row>
    <row r="98" spans="1:20">
      <c r="A98" s="675">
        <v>3</v>
      </c>
      <c r="B98" s="675" t="s">
        <v>1048</v>
      </c>
      <c r="C98" s="675">
        <v>2009</v>
      </c>
      <c r="D98" s="675">
        <v>117</v>
      </c>
      <c r="E98" s="675" t="s">
        <v>763</v>
      </c>
      <c r="F98" s="675">
        <v>1</v>
      </c>
      <c r="G98" s="675" t="s">
        <v>1050</v>
      </c>
      <c r="H98" s="675">
        <v>89</v>
      </c>
      <c r="I98" s="675" t="s">
        <v>1182</v>
      </c>
      <c r="J98" s="675" t="s">
        <v>1052</v>
      </c>
      <c r="K98" s="741">
        <v>89521000000</v>
      </c>
      <c r="L98" s="741">
        <v>121157320165.51601</v>
      </c>
      <c r="M98" s="675">
        <v>3</v>
      </c>
      <c r="N98" s="675" t="s">
        <v>1066</v>
      </c>
      <c r="O98" s="675">
        <v>35</v>
      </c>
      <c r="P98" s="675" t="s">
        <v>1067</v>
      </c>
      <c r="Q98" s="675">
        <v>521</v>
      </c>
      <c r="R98" s="675" t="s">
        <v>1193</v>
      </c>
      <c r="S98" s="741">
        <v>1946589000</v>
      </c>
      <c r="T98" s="741">
        <v>2634504827.9584856</v>
      </c>
    </row>
    <row r="99" spans="1:20">
      <c r="A99" s="675">
        <v>3</v>
      </c>
      <c r="B99" s="675" t="s">
        <v>1048</v>
      </c>
      <c r="C99" s="675">
        <v>2009</v>
      </c>
      <c r="D99" s="675">
        <v>117</v>
      </c>
      <c r="E99" s="675" t="s">
        <v>763</v>
      </c>
      <c r="F99" s="675">
        <v>1</v>
      </c>
      <c r="G99" s="675" t="s">
        <v>1050</v>
      </c>
      <c r="H99" s="675">
        <v>89</v>
      </c>
      <c r="I99" s="675" t="s">
        <v>1182</v>
      </c>
      <c r="J99" s="675" t="s">
        <v>1052</v>
      </c>
      <c r="K99" s="741">
        <v>89521000000</v>
      </c>
      <c r="L99" s="741">
        <v>121157320165.51601</v>
      </c>
      <c r="M99" s="675">
        <v>3</v>
      </c>
      <c r="N99" s="675" t="s">
        <v>1066</v>
      </c>
      <c r="O99" s="675">
        <v>35</v>
      </c>
      <c r="P99" s="675" t="s">
        <v>1067</v>
      </c>
      <c r="Q99" s="675">
        <v>524</v>
      </c>
      <c r="R99" s="675" t="s">
        <v>1194</v>
      </c>
      <c r="S99" s="741">
        <v>1996500000</v>
      </c>
      <c r="T99" s="741">
        <v>2702054151.6566238</v>
      </c>
    </row>
    <row r="100" spans="1:20">
      <c r="A100" s="675">
        <v>3</v>
      </c>
      <c r="B100" s="675" t="s">
        <v>1048</v>
      </c>
      <c r="C100" s="675">
        <v>2009</v>
      </c>
      <c r="D100" s="675">
        <v>117</v>
      </c>
      <c r="E100" s="675" t="s">
        <v>763</v>
      </c>
      <c r="F100" s="675">
        <v>1</v>
      </c>
      <c r="G100" s="675" t="s">
        <v>1050</v>
      </c>
      <c r="H100" s="675">
        <v>89</v>
      </c>
      <c r="I100" s="675" t="s">
        <v>1182</v>
      </c>
      <c r="J100" s="675" t="s">
        <v>1052</v>
      </c>
      <c r="K100" s="741">
        <v>89521000000</v>
      </c>
      <c r="L100" s="741">
        <v>121157320165.51601</v>
      </c>
      <c r="M100" s="675">
        <v>3</v>
      </c>
      <c r="N100" s="675" t="s">
        <v>1066</v>
      </c>
      <c r="O100" s="675">
        <v>35</v>
      </c>
      <c r="P100" s="675" t="s">
        <v>1067</v>
      </c>
      <c r="Q100" s="675">
        <v>526</v>
      </c>
      <c r="R100" s="675" t="s">
        <v>1195</v>
      </c>
      <c r="S100" s="741">
        <v>5638428000</v>
      </c>
      <c r="T100" s="741">
        <v>7631023183.6799192</v>
      </c>
    </row>
    <row r="101" spans="1:20">
      <c r="A101" s="675">
        <v>3</v>
      </c>
      <c r="B101" s="675" t="s">
        <v>1048</v>
      </c>
      <c r="C101" s="675">
        <v>2009</v>
      </c>
      <c r="D101" s="675">
        <v>117</v>
      </c>
      <c r="E101" s="675" t="s">
        <v>763</v>
      </c>
      <c r="F101" s="675">
        <v>1</v>
      </c>
      <c r="G101" s="675" t="s">
        <v>1050</v>
      </c>
      <c r="H101" s="675">
        <v>89</v>
      </c>
      <c r="I101" s="675" t="s">
        <v>1182</v>
      </c>
      <c r="J101" s="675" t="s">
        <v>1052</v>
      </c>
      <c r="K101" s="741">
        <v>89521000000</v>
      </c>
      <c r="L101" s="741">
        <v>121157320165.51601</v>
      </c>
      <c r="M101" s="675">
        <v>3</v>
      </c>
      <c r="N101" s="675" t="s">
        <v>1066</v>
      </c>
      <c r="O101" s="675">
        <v>35</v>
      </c>
      <c r="P101" s="675" t="s">
        <v>1067</v>
      </c>
      <c r="Q101" s="675">
        <v>528</v>
      </c>
      <c r="R101" s="675" t="s">
        <v>1196</v>
      </c>
      <c r="S101" s="741">
        <v>800000000</v>
      </c>
      <c r="T101" s="741">
        <v>1082716414.3878286</v>
      </c>
    </row>
    <row r="102" spans="1:20">
      <c r="A102" s="675">
        <v>3</v>
      </c>
      <c r="B102" s="675" t="s">
        <v>1048</v>
      </c>
      <c r="C102" s="675">
        <v>2009</v>
      </c>
      <c r="D102" s="675">
        <v>117</v>
      </c>
      <c r="E102" s="675" t="s">
        <v>763</v>
      </c>
      <c r="F102" s="675">
        <v>1</v>
      </c>
      <c r="G102" s="675" t="s">
        <v>1050</v>
      </c>
      <c r="H102" s="675">
        <v>89</v>
      </c>
      <c r="I102" s="675" t="s">
        <v>1182</v>
      </c>
      <c r="J102" s="675" t="s">
        <v>1052</v>
      </c>
      <c r="K102" s="741">
        <v>89521000000</v>
      </c>
      <c r="L102" s="741">
        <v>121157320165.51601</v>
      </c>
      <c r="M102" s="675">
        <v>5</v>
      </c>
      <c r="N102" s="675" t="s">
        <v>1117</v>
      </c>
      <c r="O102" s="675">
        <v>40</v>
      </c>
      <c r="P102" s="675" t="s">
        <v>1118</v>
      </c>
      <c r="Q102" s="675">
        <v>492</v>
      </c>
      <c r="R102" s="675" t="s">
        <v>1197</v>
      </c>
      <c r="S102" s="741">
        <v>1503537000</v>
      </c>
      <c r="T102" s="741">
        <v>2034880236.9242904</v>
      </c>
    </row>
    <row r="103" spans="1:20">
      <c r="A103" s="675">
        <v>3</v>
      </c>
      <c r="B103" s="675" t="s">
        <v>1048</v>
      </c>
      <c r="C103" s="675">
        <v>2009</v>
      </c>
      <c r="D103" s="675">
        <v>117</v>
      </c>
      <c r="E103" s="675" t="s">
        <v>763</v>
      </c>
      <c r="F103" s="675">
        <v>1</v>
      </c>
      <c r="G103" s="675" t="s">
        <v>1050</v>
      </c>
      <c r="H103" s="675">
        <v>89</v>
      </c>
      <c r="I103" s="675" t="s">
        <v>1182</v>
      </c>
      <c r="J103" s="675" t="s">
        <v>1052</v>
      </c>
      <c r="K103" s="741">
        <v>89521000000</v>
      </c>
      <c r="L103" s="741">
        <v>121157320165.51601</v>
      </c>
      <c r="M103" s="675">
        <v>6</v>
      </c>
      <c r="N103" s="675" t="s">
        <v>1059</v>
      </c>
      <c r="O103" s="675">
        <v>49</v>
      </c>
      <c r="P103" s="675" t="s">
        <v>1063</v>
      </c>
      <c r="Q103" s="675">
        <v>429</v>
      </c>
      <c r="R103" s="675" t="s">
        <v>994</v>
      </c>
      <c r="S103" s="741">
        <v>2950093000</v>
      </c>
      <c r="T103" s="741">
        <v>3992642643.8382907</v>
      </c>
    </row>
    <row r="104" spans="1:20">
      <c r="A104" s="675">
        <v>3</v>
      </c>
      <c r="B104" s="675" t="s">
        <v>1048</v>
      </c>
      <c r="C104" s="675">
        <v>2009</v>
      </c>
      <c r="D104" s="675">
        <v>118</v>
      </c>
      <c r="E104" s="675" t="s">
        <v>1198</v>
      </c>
      <c r="F104" s="675">
        <v>1</v>
      </c>
      <c r="G104" s="675" t="s">
        <v>1050</v>
      </c>
      <c r="H104" s="675">
        <v>96</v>
      </c>
      <c r="I104" s="675" t="s">
        <v>1199</v>
      </c>
      <c r="J104" s="675" t="s">
        <v>1052</v>
      </c>
      <c r="K104" s="741">
        <v>126050135000</v>
      </c>
      <c r="L104" s="741">
        <v>170595687750.37717</v>
      </c>
      <c r="M104" s="675">
        <v>1</v>
      </c>
      <c r="N104" s="675" t="s">
        <v>1053</v>
      </c>
      <c r="O104" s="675">
        <v>9</v>
      </c>
      <c r="P104" s="675" t="s">
        <v>1200</v>
      </c>
      <c r="Q104" s="675">
        <v>487</v>
      </c>
      <c r="R104" s="675" t="s">
        <v>1201</v>
      </c>
      <c r="S104" s="741">
        <v>1613192000</v>
      </c>
      <c r="T104" s="741">
        <v>2183286822.4489126</v>
      </c>
    </row>
    <row r="105" spans="1:20">
      <c r="A105" s="675">
        <v>3</v>
      </c>
      <c r="B105" s="675" t="s">
        <v>1048</v>
      </c>
      <c r="C105" s="675">
        <v>2009</v>
      </c>
      <c r="D105" s="675">
        <v>118</v>
      </c>
      <c r="E105" s="675" t="s">
        <v>1198</v>
      </c>
      <c r="F105" s="675">
        <v>1</v>
      </c>
      <c r="G105" s="675" t="s">
        <v>1050</v>
      </c>
      <c r="H105" s="675">
        <v>96</v>
      </c>
      <c r="I105" s="675" t="s">
        <v>1199</v>
      </c>
      <c r="J105" s="675" t="s">
        <v>1052</v>
      </c>
      <c r="K105" s="741">
        <v>126050135000</v>
      </c>
      <c r="L105" s="741">
        <v>170595687750.37717</v>
      </c>
      <c r="M105" s="675">
        <v>1</v>
      </c>
      <c r="N105" s="675" t="s">
        <v>1053</v>
      </c>
      <c r="O105" s="675">
        <v>9</v>
      </c>
      <c r="P105" s="675" t="s">
        <v>1200</v>
      </c>
      <c r="Q105" s="675">
        <v>644</v>
      </c>
      <c r="R105" s="675" t="s">
        <v>1202</v>
      </c>
      <c r="S105" s="741">
        <v>15723150000</v>
      </c>
      <c r="T105" s="741">
        <v>21279640738.602486</v>
      </c>
    </row>
    <row r="106" spans="1:20">
      <c r="A106" s="675">
        <v>3</v>
      </c>
      <c r="B106" s="675" t="s">
        <v>1048</v>
      </c>
      <c r="C106" s="675">
        <v>2009</v>
      </c>
      <c r="D106" s="675">
        <v>118</v>
      </c>
      <c r="E106" s="675" t="s">
        <v>1198</v>
      </c>
      <c r="F106" s="675">
        <v>1</v>
      </c>
      <c r="G106" s="675" t="s">
        <v>1050</v>
      </c>
      <c r="H106" s="675">
        <v>96</v>
      </c>
      <c r="I106" s="675" t="s">
        <v>1199</v>
      </c>
      <c r="J106" s="675" t="s">
        <v>1052</v>
      </c>
      <c r="K106" s="741">
        <v>126050135000</v>
      </c>
      <c r="L106" s="741">
        <v>170595687750.37717</v>
      </c>
      <c r="M106" s="675">
        <v>2</v>
      </c>
      <c r="N106" s="675" t="s">
        <v>1103</v>
      </c>
      <c r="O106" s="675">
        <v>17</v>
      </c>
      <c r="P106" s="675" t="s">
        <v>1203</v>
      </c>
      <c r="Q106" s="675">
        <v>435</v>
      </c>
      <c r="R106" s="675" t="s">
        <v>1204</v>
      </c>
      <c r="S106" s="741">
        <v>2854000000</v>
      </c>
      <c r="T106" s="741">
        <v>3862590808.3285785</v>
      </c>
    </row>
    <row r="107" spans="1:20">
      <c r="A107" s="675">
        <v>3</v>
      </c>
      <c r="B107" s="675" t="s">
        <v>1048</v>
      </c>
      <c r="C107" s="675">
        <v>2009</v>
      </c>
      <c r="D107" s="675">
        <v>118</v>
      </c>
      <c r="E107" s="675" t="s">
        <v>1198</v>
      </c>
      <c r="F107" s="675">
        <v>1</v>
      </c>
      <c r="G107" s="675" t="s">
        <v>1050</v>
      </c>
      <c r="H107" s="675">
        <v>96</v>
      </c>
      <c r="I107" s="675" t="s">
        <v>1199</v>
      </c>
      <c r="J107" s="675" t="s">
        <v>1052</v>
      </c>
      <c r="K107" s="741">
        <v>126050135000</v>
      </c>
      <c r="L107" s="741">
        <v>170595687750.37717</v>
      </c>
      <c r="M107" s="675">
        <v>2</v>
      </c>
      <c r="N107" s="675" t="s">
        <v>1103</v>
      </c>
      <c r="O107" s="675">
        <v>18</v>
      </c>
      <c r="P107" s="675" t="s">
        <v>1205</v>
      </c>
      <c r="Q107" s="675">
        <v>489</v>
      </c>
      <c r="R107" s="675" t="s">
        <v>1206</v>
      </c>
      <c r="S107" s="741">
        <v>1775000000</v>
      </c>
      <c r="T107" s="741">
        <v>2402277044.4229941</v>
      </c>
    </row>
    <row r="108" spans="1:20">
      <c r="A108" s="675">
        <v>3</v>
      </c>
      <c r="B108" s="675" t="s">
        <v>1048</v>
      </c>
      <c r="C108" s="675">
        <v>2009</v>
      </c>
      <c r="D108" s="675">
        <v>118</v>
      </c>
      <c r="E108" s="675" t="s">
        <v>1198</v>
      </c>
      <c r="F108" s="675">
        <v>1</v>
      </c>
      <c r="G108" s="675" t="s">
        <v>1050</v>
      </c>
      <c r="H108" s="675">
        <v>96</v>
      </c>
      <c r="I108" s="675" t="s">
        <v>1199</v>
      </c>
      <c r="J108" s="675" t="s">
        <v>1052</v>
      </c>
      <c r="K108" s="741">
        <v>126050135000</v>
      </c>
      <c r="L108" s="741">
        <v>170595687750.37717</v>
      </c>
      <c r="M108" s="675">
        <v>2</v>
      </c>
      <c r="N108" s="675" t="s">
        <v>1103</v>
      </c>
      <c r="O108" s="675">
        <v>19</v>
      </c>
      <c r="P108" s="675" t="s">
        <v>1207</v>
      </c>
      <c r="Q108" s="675">
        <v>417</v>
      </c>
      <c r="R108" s="675" t="s">
        <v>1208</v>
      </c>
      <c r="S108" s="741">
        <v>3528330000</v>
      </c>
      <c r="T108" s="741">
        <v>4775226007.9712582</v>
      </c>
    </row>
    <row r="109" spans="1:20">
      <c r="A109" s="675">
        <v>3</v>
      </c>
      <c r="B109" s="675" t="s">
        <v>1048</v>
      </c>
      <c r="C109" s="675">
        <v>2009</v>
      </c>
      <c r="D109" s="675">
        <v>118</v>
      </c>
      <c r="E109" s="675" t="s">
        <v>1198</v>
      </c>
      <c r="F109" s="675">
        <v>1</v>
      </c>
      <c r="G109" s="675" t="s">
        <v>1050</v>
      </c>
      <c r="H109" s="675">
        <v>96</v>
      </c>
      <c r="I109" s="675" t="s">
        <v>1199</v>
      </c>
      <c r="J109" s="675" t="s">
        <v>1052</v>
      </c>
      <c r="K109" s="741">
        <v>126050135000</v>
      </c>
      <c r="L109" s="741">
        <v>170595687750.37717</v>
      </c>
      <c r="M109" s="675">
        <v>2</v>
      </c>
      <c r="N109" s="675" t="s">
        <v>1103</v>
      </c>
      <c r="O109" s="675">
        <v>19</v>
      </c>
      <c r="P109" s="675" t="s">
        <v>1207</v>
      </c>
      <c r="Q109" s="675">
        <v>488</v>
      </c>
      <c r="R109" s="675" t="s">
        <v>1209</v>
      </c>
      <c r="S109" s="741">
        <v>93335016000</v>
      </c>
      <c r="T109" s="741">
        <v>126319192325.43826</v>
      </c>
    </row>
    <row r="110" spans="1:20">
      <c r="A110" s="675">
        <v>3</v>
      </c>
      <c r="B110" s="675" t="s">
        <v>1048</v>
      </c>
      <c r="C110" s="675">
        <v>2009</v>
      </c>
      <c r="D110" s="675">
        <v>118</v>
      </c>
      <c r="E110" s="675" t="s">
        <v>1198</v>
      </c>
      <c r="F110" s="675">
        <v>1</v>
      </c>
      <c r="G110" s="675" t="s">
        <v>1050</v>
      </c>
      <c r="H110" s="675">
        <v>96</v>
      </c>
      <c r="I110" s="675" t="s">
        <v>1199</v>
      </c>
      <c r="J110" s="675" t="s">
        <v>1052</v>
      </c>
      <c r="K110" s="741">
        <v>126050135000</v>
      </c>
      <c r="L110" s="741">
        <v>170595687750.37717</v>
      </c>
      <c r="M110" s="675">
        <v>2</v>
      </c>
      <c r="N110" s="675" t="s">
        <v>1103</v>
      </c>
      <c r="O110" s="675">
        <v>19</v>
      </c>
      <c r="P110" s="675" t="s">
        <v>1207</v>
      </c>
      <c r="Q110" s="675">
        <v>490</v>
      </c>
      <c r="R110" s="675" t="s">
        <v>1207</v>
      </c>
      <c r="S110" s="741">
        <v>2791240000</v>
      </c>
      <c r="T110" s="741">
        <v>3777651705.619854</v>
      </c>
    </row>
    <row r="111" spans="1:20">
      <c r="A111" s="675">
        <v>3</v>
      </c>
      <c r="B111" s="675" t="s">
        <v>1048</v>
      </c>
      <c r="C111" s="675">
        <v>2009</v>
      </c>
      <c r="D111" s="675">
        <v>118</v>
      </c>
      <c r="E111" s="675" t="s">
        <v>1198</v>
      </c>
      <c r="F111" s="675">
        <v>1</v>
      </c>
      <c r="G111" s="675" t="s">
        <v>1050</v>
      </c>
      <c r="H111" s="675">
        <v>96</v>
      </c>
      <c r="I111" s="675" t="s">
        <v>1199</v>
      </c>
      <c r="J111" s="675" t="s">
        <v>1052</v>
      </c>
      <c r="K111" s="741">
        <v>126050135000</v>
      </c>
      <c r="L111" s="741">
        <v>170595687750.37717</v>
      </c>
      <c r="M111" s="675">
        <v>6</v>
      </c>
      <c r="N111" s="675" t="s">
        <v>1059</v>
      </c>
      <c r="O111" s="675">
        <v>44</v>
      </c>
      <c r="P111" s="675" t="s">
        <v>1070</v>
      </c>
      <c r="Q111" s="675">
        <v>491</v>
      </c>
      <c r="R111" s="675" t="s">
        <v>1210</v>
      </c>
      <c r="S111" s="741">
        <v>1349822000</v>
      </c>
      <c r="T111" s="741">
        <v>1826843044.8772597</v>
      </c>
    </row>
    <row r="112" spans="1:20">
      <c r="A112" s="675">
        <v>3</v>
      </c>
      <c r="B112" s="675" t="s">
        <v>1048</v>
      </c>
      <c r="C112" s="675">
        <v>2009</v>
      </c>
      <c r="D112" s="675">
        <v>118</v>
      </c>
      <c r="E112" s="675" t="s">
        <v>1198</v>
      </c>
      <c r="F112" s="675">
        <v>1</v>
      </c>
      <c r="G112" s="675" t="s">
        <v>1050</v>
      </c>
      <c r="H112" s="675">
        <v>96</v>
      </c>
      <c r="I112" s="675" t="s">
        <v>1199</v>
      </c>
      <c r="J112" s="675" t="s">
        <v>1052</v>
      </c>
      <c r="K112" s="741">
        <v>126050135000</v>
      </c>
      <c r="L112" s="741">
        <v>170595687750.37717</v>
      </c>
      <c r="M112" s="675">
        <v>6</v>
      </c>
      <c r="N112" s="675" t="s">
        <v>1059</v>
      </c>
      <c r="O112" s="675">
        <v>49</v>
      </c>
      <c r="P112" s="675" t="s">
        <v>1063</v>
      </c>
      <c r="Q112" s="675">
        <v>418</v>
      </c>
      <c r="R112" s="675" t="s">
        <v>994</v>
      </c>
      <c r="S112" s="741">
        <v>3080385000</v>
      </c>
      <c r="T112" s="741">
        <v>4168979252.6675639</v>
      </c>
    </row>
    <row r="113" spans="1:20">
      <c r="A113" s="675">
        <v>3</v>
      </c>
      <c r="B113" s="675" t="s">
        <v>1048</v>
      </c>
      <c r="C113" s="675">
        <v>2009</v>
      </c>
      <c r="D113" s="675">
        <v>119</v>
      </c>
      <c r="E113" s="675" t="s">
        <v>767</v>
      </c>
      <c r="F113" s="675">
        <v>1</v>
      </c>
      <c r="G113" s="675" t="s">
        <v>1050</v>
      </c>
      <c r="H113" s="675">
        <v>93</v>
      </c>
      <c r="I113" s="675" t="s">
        <v>1211</v>
      </c>
      <c r="J113" s="675" t="s">
        <v>1052</v>
      </c>
      <c r="K113" s="741">
        <v>30020007000</v>
      </c>
      <c r="L113" s="741">
        <v>40628942923.671906</v>
      </c>
      <c r="M113" s="675">
        <v>1</v>
      </c>
      <c r="N113" s="675" t="s">
        <v>1053</v>
      </c>
      <c r="O113" s="675">
        <v>12</v>
      </c>
      <c r="P113" s="675" t="s">
        <v>1212</v>
      </c>
      <c r="Q113" s="675">
        <v>469</v>
      </c>
      <c r="R113" s="675" t="s">
        <v>1213</v>
      </c>
      <c r="S113" s="741">
        <v>600000000</v>
      </c>
      <c r="T113" s="741">
        <v>812037310.79087138</v>
      </c>
    </row>
    <row r="114" spans="1:20">
      <c r="A114" s="675">
        <v>3</v>
      </c>
      <c r="B114" s="675" t="s">
        <v>1048</v>
      </c>
      <c r="C114" s="675">
        <v>2009</v>
      </c>
      <c r="D114" s="675">
        <v>119</v>
      </c>
      <c r="E114" s="675" t="s">
        <v>767</v>
      </c>
      <c r="F114" s="675">
        <v>1</v>
      </c>
      <c r="G114" s="675" t="s">
        <v>1050</v>
      </c>
      <c r="H114" s="675">
        <v>93</v>
      </c>
      <c r="I114" s="675" t="s">
        <v>1211</v>
      </c>
      <c r="J114" s="675" t="s">
        <v>1052</v>
      </c>
      <c r="K114" s="741">
        <v>30020007000</v>
      </c>
      <c r="L114" s="741">
        <v>40628942923.671906</v>
      </c>
      <c r="M114" s="675">
        <v>1</v>
      </c>
      <c r="N114" s="675" t="s">
        <v>1053</v>
      </c>
      <c r="O114" s="675">
        <v>12</v>
      </c>
      <c r="P114" s="675" t="s">
        <v>1212</v>
      </c>
      <c r="Q114" s="675">
        <v>470</v>
      </c>
      <c r="R114" s="675" t="s">
        <v>1214</v>
      </c>
      <c r="S114" s="741">
        <v>6631964000</v>
      </c>
      <c r="T114" s="741">
        <v>8975670353.0364513</v>
      </c>
    </row>
    <row r="115" spans="1:20">
      <c r="A115" s="675">
        <v>3</v>
      </c>
      <c r="B115" s="675" t="s">
        <v>1048</v>
      </c>
      <c r="C115" s="675">
        <v>2009</v>
      </c>
      <c r="D115" s="675">
        <v>119</v>
      </c>
      <c r="E115" s="675" t="s">
        <v>767</v>
      </c>
      <c r="F115" s="675">
        <v>1</v>
      </c>
      <c r="G115" s="675" t="s">
        <v>1050</v>
      </c>
      <c r="H115" s="675">
        <v>93</v>
      </c>
      <c r="I115" s="675" t="s">
        <v>1211</v>
      </c>
      <c r="J115" s="675" t="s">
        <v>1052</v>
      </c>
      <c r="K115" s="741">
        <v>30020007000</v>
      </c>
      <c r="L115" s="741">
        <v>40628942923.671906</v>
      </c>
      <c r="M115" s="675">
        <v>2</v>
      </c>
      <c r="N115" s="675" t="s">
        <v>1103</v>
      </c>
      <c r="O115" s="675">
        <v>27</v>
      </c>
      <c r="P115" s="675" t="s">
        <v>1215</v>
      </c>
      <c r="Q115" s="675">
        <v>472</v>
      </c>
      <c r="R115" s="675" t="s">
        <v>1216</v>
      </c>
      <c r="S115" s="741">
        <v>8118267000</v>
      </c>
      <c r="T115" s="741">
        <v>10987226171.60379</v>
      </c>
    </row>
    <row r="116" spans="1:20">
      <c r="A116" s="675">
        <v>3</v>
      </c>
      <c r="B116" s="675" t="s">
        <v>1048</v>
      </c>
      <c r="C116" s="675">
        <v>2009</v>
      </c>
      <c r="D116" s="675">
        <v>119</v>
      </c>
      <c r="E116" s="675" t="s">
        <v>767</v>
      </c>
      <c r="F116" s="675">
        <v>1</v>
      </c>
      <c r="G116" s="675" t="s">
        <v>1050</v>
      </c>
      <c r="H116" s="675">
        <v>93</v>
      </c>
      <c r="I116" s="675" t="s">
        <v>1211</v>
      </c>
      <c r="J116" s="675" t="s">
        <v>1052</v>
      </c>
      <c r="K116" s="741">
        <v>30020007000</v>
      </c>
      <c r="L116" s="741">
        <v>40628942923.671906</v>
      </c>
      <c r="M116" s="675">
        <v>2</v>
      </c>
      <c r="N116" s="675" t="s">
        <v>1103</v>
      </c>
      <c r="O116" s="675">
        <v>30</v>
      </c>
      <c r="P116" s="675" t="s">
        <v>1110</v>
      </c>
      <c r="Q116" s="675">
        <v>645</v>
      </c>
      <c r="R116" s="675" t="s">
        <v>1217</v>
      </c>
      <c r="S116" s="741">
        <v>700000000</v>
      </c>
      <c r="T116" s="741">
        <v>947376862.58934999</v>
      </c>
    </row>
    <row r="117" spans="1:20">
      <c r="A117" s="675">
        <v>3</v>
      </c>
      <c r="B117" s="675" t="s">
        <v>1048</v>
      </c>
      <c r="C117" s="675">
        <v>2009</v>
      </c>
      <c r="D117" s="675">
        <v>119</v>
      </c>
      <c r="E117" s="675" t="s">
        <v>767</v>
      </c>
      <c r="F117" s="675">
        <v>1</v>
      </c>
      <c r="G117" s="675" t="s">
        <v>1050</v>
      </c>
      <c r="H117" s="675">
        <v>93</v>
      </c>
      <c r="I117" s="675" t="s">
        <v>1211</v>
      </c>
      <c r="J117" s="675" t="s">
        <v>1052</v>
      </c>
      <c r="K117" s="741">
        <v>30020007000</v>
      </c>
      <c r="L117" s="741">
        <v>40628942923.671906</v>
      </c>
      <c r="M117" s="675">
        <v>3</v>
      </c>
      <c r="N117" s="675" t="s">
        <v>1066</v>
      </c>
      <c r="O117" s="675">
        <v>34</v>
      </c>
      <c r="P117" s="675" t="s">
        <v>1191</v>
      </c>
      <c r="Q117" s="675">
        <v>486</v>
      </c>
      <c r="R117" s="675" t="s">
        <v>1218</v>
      </c>
      <c r="S117" s="741">
        <v>7300000000</v>
      </c>
      <c r="T117" s="741">
        <v>9879787281.2889366</v>
      </c>
    </row>
    <row r="118" spans="1:20">
      <c r="A118" s="675">
        <v>3</v>
      </c>
      <c r="B118" s="675" t="s">
        <v>1048</v>
      </c>
      <c r="C118" s="675">
        <v>2009</v>
      </c>
      <c r="D118" s="675">
        <v>119</v>
      </c>
      <c r="E118" s="675" t="s">
        <v>767</v>
      </c>
      <c r="F118" s="675">
        <v>1</v>
      </c>
      <c r="G118" s="675" t="s">
        <v>1050</v>
      </c>
      <c r="H118" s="675">
        <v>93</v>
      </c>
      <c r="I118" s="675" t="s">
        <v>1211</v>
      </c>
      <c r="J118" s="675" t="s">
        <v>1052</v>
      </c>
      <c r="K118" s="741">
        <v>30020007000</v>
      </c>
      <c r="L118" s="741">
        <v>40628942923.671906</v>
      </c>
      <c r="M118" s="675">
        <v>4</v>
      </c>
      <c r="N118" s="675" t="s">
        <v>1056</v>
      </c>
      <c r="O118" s="675">
        <v>37</v>
      </c>
      <c r="P118" s="675" t="s">
        <v>1177</v>
      </c>
      <c r="Q118" s="675">
        <v>646</v>
      </c>
      <c r="R118" s="675" t="s">
        <v>1219</v>
      </c>
      <c r="S118" s="741">
        <v>400000000</v>
      </c>
      <c r="T118" s="741">
        <v>541358207.19391429</v>
      </c>
    </row>
    <row r="119" spans="1:20">
      <c r="A119" s="675">
        <v>3</v>
      </c>
      <c r="B119" s="675" t="s">
        <v>1048</v>
      </c>
      <c r="C119" s="675">
        <v>2009</v>
      </c>
      <c r="D119" s="675">
        <v>119</v>
      </c>
      <c r="E119" s="675" t="s">
        <v>767</v>
      </c>
      <c r="F119" s="675">
        <v>1</v>
      </c>
      <c r="G119" s="675" t="s">
        <v>1050</v>
      </c>
      <c r="H119" s="675">
        <v>93</v>
      </c>
      <c r="I119" s="675" t="s">
        <v>1211</v>
      </c>
      <c r="J119" s="675" t="s">
        <v>1052</v>
      </c>
      <c r="K119" s="741">
        <v>30020007000</v>
      </c>
      <c r="L119" s="741">
        <v>40628942923.671906</v>
      </c>
      <c r="M119" s="675">
        <v>6</v>
      </c>
      <c r="N119" s="675" t="s">
        <v>1059</v>
      </c>
      <c r="O119" s="675">
        <v>45</v>
      </c>
      <c r="P119" s="675" t="s">
        <v>1073</v>
      </c>
      <c r="Q119" s="675">
        <v>209</v>
      </c>
      <c r="R119" s="675" t="s">
        <v>1220</v>
      </c>
      <c r="S119" s="741">
        <v>2036000000</v>
      </c>
      <c r="T119" s="741">
        <v>2755513274.6170235</v>
      </c>
    </row>
    <row r="120" spans="1:20">
      <c r="A120" s="675">
        <v>3</v>
      </c>
      <c r="B120" s="675" t="s">
        <v>1048</v>
      </c>
      <c r="C120" s="675">
        <v>2009</v>
      </c>
      <c r="D120" s="675">
        <v>119</v>
      </c>
      <c r="E120" s="675" t="s">
        <v>767</v>
      </c>
      <c r="F120" s="675">
        <v>1</v>
      </c>
      <c r="G120" s="675" t="s">
        <v>1050</v>
      </c>
      <c r="H120" s="675">
        <v>93</v>
      </c>
      <c r="I120" s="675" t="s">
        <v>1211</v>
      </c>
      <c r="J120" s="675" t="s">
        <v>1052</v>
      </c>
      <c r="K120" s="741">
        <v>30020007000</v>
      </c>
      <c r="L120" s="741">
        <v>40628942923.671906</v>
      </c>
      <c r="M120" s="675">
        <v>6</v>
      </c>
      <c r="N120" s="675" t="s">
        <v>1059</v>
      </c>
      <c r="O120" s="675">
        <v>45</v>
      </c>
      <c r="P120" s="675" t="s">
        <v>1073</v>
      </c>
      <c r="Q120" s="675">
        <v>479</v>
      </c>
      <c r="R120" s="675" t="s">
        <v>1221</v>
      </c>
      <c r="S120" s="741">
        <v>1300000000</v>
      </c>
      <c r="T120" s="741">
        <v>1759414173.3802216</v>
      </c>
    </row>
    <row r="121" spans="1:20">
      <c r="A121" s="675">
        <v>3</v>
      </c>
      <c r="B121" s="675" t="s">
        <v>1048</v>
      </c>
      <c r="C121" s="675">
        <v>2009</v>
      </c>
      <c r="D121" s="675">
        <v>119</v>
      </c>
      <c r="E121" s="675" t="s">
        <v>767</v>
      </c>
      <c r="F121" s="675">
        <v>1</v>
      </c>
      <c r="G121" s="675" t="s">
        <v>1050</v>
      </c>
      <c r="H121" s="675">
        <v>93</v>
      </c>
      <c r="I121" s="675" t="s">
        <v>1211</v>
      </c>
      <c r="J121" s="675" t="s">
        <v>1052</v>
      </c>
      <c r="K121" s="741">
        <v>30020007000</v>
      </c>
      <c r="L121" s="741">
        <v>40628942923.671906</v>
      </c>
      <c r="M121" s="675">
        <v>6</v>
      </c>
      <c r="N121" s="675" t="s">
        <v>1059</v>
      </c>
      <c r="O121" s="675">
        <v>45</v>
      </c>
      <c r="P121" s="675" t="s">
        <v>1073</v>
      </c>
      <c r="Q121" s="675">
        <v>481</v>
      </c>
      <c r="R121" s="675" t="s">
        <v>1222</v>
      </c>
      <c r="S121" s="741">
        <v>547000000</v>
      </c>
      <c r="T121" s="741">
        <v>740307348.3376776</v>
      </c>
    </row>
    <row r="122" spans="1:20">
      <c r="A122" s="675">
        <v>3</v>
      </c>
      <c r="B122" s="675" t="s">
        <v>1048</v>
      </c>
      <c r="C122" s="675">
        <v>2009</v>
      </c>
      <c r="D122" s="675">
        <v>119</v>
      </c>
      <c r="E122" s="675" t="s">
        <v>767</v>
      </c>
      <c r="F122" s="675">
        <v>1</v>
      </c>
      <c r="G122" s="675" t="s">
        <v>1050</v>
      </c>
      <c r="H122" s="675">
        <v>93</v>
      </c>
      <c r="I122" s="675" t="s">
        <v>1211</v>
      </c>
      <c r="J122" s="675" t="s">
        <v>1052</v>
      </c>
      <c r="K122" s="741">
        <v>30020007000</v>
      </c>
      <c r="L122" s="741">
        <v>40628942923.671906</v>
      </c>
      <c r="M122" s="675">
        <v>6</v>
      </c>
      <c r="N122" s="675" t="s">
        <v>1059</v>
      </c>
      <c r="O122" s="675">
        <v>49</v>
      </c>
      <c r="P122" s="675" t="s">
        <v>1063</v>
      </c>
      <c r="Q122" s="675">
        <v>480</v>
      </c>
      <c r="R122" s="675" t="s">
        <v>1223</v>
      </c>
      <c r="S122" s="741">
        <v>1386776000</v>
      </c>
      <c r="T122" s="741">
        <v>1876856422.8488693</v>
      </c>
    </row>
    <row r="123" spans="1:20">
      <c r="A123" s="675">
        <v>3</v>
      </c>
      <c r="B123" s="675" t="s">
        <v>1048</v>
      </c>
      <c r="C123" s="675">
        <v>2009</v>
      </c>
      <c r="D123" s="675">
        <v>119</v>
      </c>
      <c r="E123" s="675" t="s">
        <v>767</v>
      </c>
      <c r="F123" s="675">
        <v>1</v>
      </c>
      <c r="G123" s="675" t="s">
        <v>1050</v>
      </c>
      <c r="H123" s="675">
        <v>93</v>
      </c>
      <c r="I123" s="675" t="s">
        <v>1211</v>
      </c>
      <c r="J123" s="675" t="s">
        <v>1052</v>
      </c>
      <c r="K123" s="741">
        <v>30020007000</v>
      </c>
      <c r="L123" s="741">
        <v>40628942923.671906</v>
      </c>
      <c r="M123" s="675">
        <v>6</v>
      </c>
      <c r="N123" s="675" t="s">
        <v>1059</v>
      </c>
      <c r="O123" s="675">
        <v>49</v>
      </c>
      <c r="P123" s="675" t="s">
        <v>1063</v>
      </c>
      <c r="Q123" s="675">
        <v>482</v>
      </c>
      <c r="R123" s="675" t="s">
        <v>1224</v>
      </c>
      <c r="S123" s="741">
        <v>1000000000</v>
      </c>
      <c r="T123" s="741">
        <v>1353395517.9847858</v>
      </c>
    </row>
    <row r="124" spans="1:20">
      <c r="A124" s="675">
        <v>3</v>
      </c>
      <c r="B124" s="675" t="s">
        <v>1048</v>
      </c>
      <c r="C124" s="675">
        <v>2009</v>
      </c>
      <c r="D124" s="675">
        <v>120</v>
      </c>
      <c r="E124" s="675" t="s">
        <v>759</v>
      </c>
      <c r="F124" s="675">
        <v>1</v>
      </c>
      <c r="G124" s="675" t="s">
        <v>1050</v>
      </c>
      <c r="H124" s="675">
        <v>88</v>
      </c>
      <c r="I124" s="675" t="s">
        <v>1225</v>
      </c>
      <c r="J124" s="675" t="s">
        <v>1052</v>
      </c>
      <c r="K124" s="741">
        <v>41113920000</v>
      </c>
      <c r="L124" s="741">
        <v>55643395054.785034</v>
      </c>
      <c r="M124" s="675">
        <v>1</v>
      </c>
      <c r="N124" s="675" t="s">
        <v>1053</v>
      </c>
      <c r="O124" s="675">
        <v>15</v>
      </c>
      <c r="P124" s="675" t="s">
        <v>1100</v>
      </c>
      <c r="Q124" s="675">
        <v>533</v>
      </c>
      <c r="R124" s="675" t="s">
        <v>1226</v>
      </c>
      <c r="S124" s="741">
        <v>819000000</v>
      </c>
      <c r="T124" s="741">
        <v>1108430929.2295396</v>
      </c>
    </row>
    <row r="125" spans="1:20">
      <c r="A125" s="675">
        <v>3</v>
      </c>
      <c r="B125" s="675" t="s">
        <v>1048</v>
      </c>
      <c r="C125" s="675">
        <v>2009</v>
      </c>
      <c r="D125" s="675">
        <v>120</v>
      </c>
      <c r="E125" s="675" t="s">
        <v>759</v>
      </c>
      <c r="F125" s="675">
        <v>1</v>
      </c>
      <c r="G125" s="675" t="s">
        <v>1050</v>
      </c>
      <c r="H125" s="675">
        <v>88</v>
      </c>
      <c r="I125" s="675" t="s">
        <v>1225</v>
      </c>
      <c r="J125" s="675" t="s">
        <v>1052</v>
      </c>
      <c r="K125" s="741">
        <v>41113920000</v>
      </c>
      <c r="L125" s="741">
        <v>55643395054.785034</v>
      </c>
      <c r="M125" s="675">
        <v>1</v>
      </c>
      <c r="N125" s="675" t="s">
        <v>1053</v>
      </c>
      <c r="O125" s="675">
        <v>16</v>
      </c>
      <c r="P125" s="675" t="s">
        <v>1227</v>
      </c>
      <c r="Q125" s="675">
        <v>445</v>
      </c>
      <c r="R125" s="675" t="s">
        <v>1228</v>
      </c>
      <c r="S125" s="741">
        <v>941000000</v>
      </c>
      <c r="T125" s="741">
        <v>1273545182.4236832</v>
      </c>
    </row>
    <row r="126" spans="1:20">
      <c r="A126" s="675">
        <v>3</v>
      </c>
      <c r="B126" s="675" t="s">
        <v>1048</v>
      </c>
      <c r="C126" s="675">
        <v>2009</v>
      </c>
      <c r="D126" s="675">
        <v>120</v>
      </c>
      <c r="E126" s="675" t="s">
        <v>759</v>
      </c>
      <c r="F126" s="675">
        <v>1</v>
      </c>
      <c r="G126" s="675" t="s">
        <v>1050</v>
      </c>
      <c r="H126" s="675">
        <v>88</v>
      </c>
      <c r="I126" s="675" t="s">
        <v>1225</v>
      </c>
      <c r="J126" s="675" t="s">
        <v>1052</v>
      </c>
      <c r="K126" s="741">
        <v>41113920000</v>
      </c>
      <c r="L126" s="741">
        <v>55643395054.785034</v>
      </c>
      <c r="M126" s="675">
        <v>2</v>
      </c>
      <c r="N126" s="675" t="s">
        <v>1103</v>
      </c>
      <c r="O126" s="675">
        <v>17</v>
      </c>
      <c r="P126" s="675" t="s">
        <v>1203</v>
      </c>
      <c r="Q126" s="675">
        <v>532</v>
      </c>
      <c r="R126" s="675" t="s">
        <v>1229</v>
      </c>
      <c r="S126" s="741">
        <v>559000000</v>
      </c>
      <c r="T126" s="741">
        <v>756548094.55349517</v>
      </c>
    </row>
    <row r="127" spans="1:20">
      <c r="A127" s="675">
        <v>3</v>
      </c>
      <c r="B127" s="675" t="s">
        <v>1048</v>
      </c>
      <c r="C127" s="675">
        <v>2009</v>
      </c>
      <c r="D127" s="675">
        <v>120</v>
      </c>
      <c r="E127" s="675" t="s">
        <v>759</v>
      </c>
      <c r="F127" s="675">
        <v>1</v>
      </c>
      <c r="G127" s="675" t="s">
        <v>1050</v>
      </c>
      <c r="H127" s="675">
        <v>88</v>
      </c>
      <c r="I127" s="675" t="s">
        <v>1225</v>
      </c>
      <c r="J127" s="675" t="s">
        <v>1052</v>
      </c>
      <c r="K127" s="741">
        <v>41113920000</v>
      </c>
      <c r="L127" s="741">
        <v>55643395054.785034</v>
      </c>
      <c r="M127" s="675">
        <v>2</v>
      </c>
      <c r="N127" s="675" t="s">
        <v>1103</v>
      </c>
      <c r="O127" s="675">
        <v>21</v>
      </c>
      <c r="P127" s="675" t="s">
        <v>1184</v>
      </c>
      <c r="Q127" s="675">
        <v>308</v>
      </c>
      <c r="R127" s="675" t="s">
        <v>1230</v>
      </c>
      <c r="S127" s="741">
        <v>1535000000</v>
      </c>
      <c r="T127" s="741">
        <v>2077462120.1066461</v>
      </c>
    </row>
    <row r="128" spans="1:20">
      <c r="A128" s="675">
        <v>3</v>
      </c>
      <c r="B128" s="675" t="s">
        <v>1048</v>
      </c>
      <c r="C128" s="675">
        <v>2009</v>
      </c>
      <c r="D128" s="675">
        <v>120</v>
      </c>
      <c r="E128" s="675" t="s">
        <v>759</v>
      </c>
      <c r="F128" s="675">
        <v>1</v>
      </c>
      <c r="G128" s="675" t="s">
        <v>1050</v>
      </c>
      <c r="H128" s="675">
        <v>88</v>
      </c>
      <c r="I128" s="675" t="s">
        <v>1225</v>
      </c>
      <c r="J128" s="675" t="s">
        <v>1052</v>
      </c>
      <c r="K128" s="741">
        <v>41113920000</v>
      </c>
      <c r="L128" s="741">
        <v>55643395054.785034</v>
      </c>
      <c r="M128" s="675">
        <v>2</v>
      </c>
      <c r="N128" s="675" t="s">
        <v>1103</v>
      </c>
      <c r="O128" s="675">
        <v>28</v>
      </c>
      <c r="P128" s="675" t="s">
        <v>1231</v>
      </c>
      <c r="Q128" s="675">
        <v>304</v>
      </c>
      <c r="R128" s="675" t="s">
        <v>1232</v>
      </c>
      <c r="S128" s="741">
        <v>1471000000</v>
      </c>
      <c r="T128" s="741">
        <v>1990844806.9556196</v>
      </c>
    </row>
    <row r="129" spans="1:20">
      <c r="A129" s="675">
        <v>3</v>
      </c>
      <c r="B129" s="675" t="s">
        <v>1048</v>
      </c>
      <c r="C129" s="675">
        <v>2009</v>
      </c>
      <c r="D129" s="675">
        <v>120</v>
      </c>
      <c r="E129" s="675" t="s">
        <v>759</v>
      </c>
      <c r="F129" s="675">
        <v>1</v>
      </c>
      <c r="G129" s="675" t="s">
        <v>1050</v>
      </c>
      <c r="H129" s="675">
        <v>88</v>
      </c>
      <c r="I129" s="675" t="s">
        <v>1225</v>
      </c>
      <c r="J129" s="675" t="s">
        <v>1052</v>
      </c>
      <c r="K129" s="741">
        <v>41113920000</v>
      </c>
      <c r="L129" s="741">
        <v>55643395054.785034</v>
      </c>
      <c r="M129" s="675">
        <v>2</v>
      </c>
      <c r="N129" s="675" t="s">
        <v>1103</v>
      </c>
      <c r="O129" s="675">
        <v>28</v>
      </c>
      <c r="P129" s="675" t="s">
        <v>1231</v>
      </c>
      <c r="Q129" s="675">
        <v>305</v>
      </c>
      <c r="R129" s="675" t="s">
        <v>1233</v>
      </c>
      <c r="S129" s="741">
        <v>5158220000</v>
      </c>
      <c r="T129" s="741">
        <v>6981111828.7794809</v>
      </c>
    </row>
    <row r="130" spans="1:20">
      <c r="A130" s="675">
        <v>3</v>
      </c>
      <c r="B130" s="675" t="s">
        <v>1048</v>
      </c>
      <c r="C130" s="675">
        <v>2009</v>
      </c>
      <c r="D130" s="675">
        <v>120</v>
      </c>
      <c r="E130" s="675" t="s">
        <v>759</v>
      </c>
      <c r="F130" s="675">
        <v>1</v>
      </c>
      <c r="G130" s="675" t="s">
        <v>1050</v>
      </c>
      <c r="H130" s="675">
        <v>88</v>
      </c>
      <c r="I130" s="675" t="s">
        <v>1225</v>
      </c>
      <c r="J130" s="675" t="s">
        <v>1052</v>
      </c>
      <c r="K130" s="741">
        <v>41113920000</v>
      </c>
      <c r="L130" s="741">
        <v>55643395054.785034</v>
      </c>
      <c r="M130" s="675">
        <v>2</v>
      </c>
      <c r="N130" s="675" t="s">
        <v>1103</v>
      </c>
      <c r="O130" s="675">
        <v>28</v>
      </c>
      <c r="P130" s="675" t="s">
        <v>1231</v>
      </c>
      <c r="Q130" s="675">
        <v>306</v>
      </c>
      <c r="R130" s="675" t="s">
        <v>1234</v>
      </c>
      <c r="S130" s="741">
        <v>6286649000</v>
      </c>
      <c r="T130" s="741">
        <v>8508322579.743536</v>
      </c>
    </row>
    <row r="131" spans="1:20">
      <c r="A131" s="675">
        <v>3</v>
      </c>
      <c r="B131" s="675" t="s">
        <v>1048</v>
      </c>
      <c r="C131" s="675">
        <v>2009</v>
      </c>
      <c r="D131" s="675">
        <v>120</v>
      </c>
      <c r="E131" s="675" t="s">
        <v>759</v>
      </c>
      <c r="F131" s="675">
        <v>1</v>
      </c>
      <c r="G131" s="675" t="s">
        <v>1050</v>
      </c>
      <c r="H131" s="675">
        <v>88</v>
      </c>
      <c r="I131" s="675" t="s">
        <v>1225</v>
      </c>
      <c r="J131" s="675" t="s">
        <v>1052</v>
      </c>
      <c r="K131" s="741">
        <v>41113920000</v>
      </c>
      <c r="L131" s="741">
        <v>55643395054.785034</v>
      </c>
      <c r="M131" s="675">
        <v>2</v>
      </c>
      <c r="N131" s="675" t="s">
        <v>1103</v>
      </c>
      <c r="O131" s="675">
        <v>28</v>
      </c>
      <c r="P131" s="675" t="s">
        <v>1231</v>
      </c>
      <c r="Q131" s="675">
        <v>531</v>
      </c>
      <c r="R131" s="675" t="s">
        <v>1235</v>
      </c>
      <c r="S131" s="741">
        <v>2787400000</v>
      </c>
      <c r="T131" s="741">
        <v>3772454666.830792</v>
      </c>
    </row>
    <row r="132" spans="1:20">
      <c r="A132" s="675">
        <v>3</v>
      </c>
      <c r="B132" s="675" t="s">
        <v>1048</v>
      </c>
      <c r="C132" s="675">
        <v>2009</v>
      </c>
      <c r="D132" s="675">
        <v>120</v>
      </c>
      <c r="E132" s="675" t="s">
        <v>759</v>
      </c>
      <c r="F132" s="675">
        <v>1</v>
      </c>
      <c r="G132" s="675" t="s">
        <v>1050</v>
      </c>
      <c r="H132" s="675">
        <v>88</v>
      </c>
      <c r="I132" s="675" t="s">
        <v>1225</v>
      </c>
      <c r="J132" s="675" t="s">
        <v>1052</v>
      </c>
      <c r="K132" s="741">
        <v>41113920000</v>
      </c>
      <c r="L132" s="741">
        <v>55643395054.785034</v>
      </c>
      <c r="M132" s="675">
        <v>3</v>
      </c>
      <c r="N132" s="675" t="s">
        <v>1066</v>
      </c>
      <c r="O132" s="675">
        <v>32</v>
      </c>
      <c r="P132" s="675" t="s">
        <v>1236</v>
      </c>
      <c r="Q132" s="675">
        <v>309</v>
      </c>
      <c r="R132" s="675" t="s">
        <v>1237</v>
      </c>
      <c r="S132" s="741">
        <v>1521551000</v>
      </c>
      <c r="T132" s="741">
        <v>2059260303.7852685</v>
      </c>
    </row>
    <row r="133" spans="1:20">
      <c r="A133" s="675">
        <v>3</v>
      </c>
      <c r="B133" s="675" t="s">
        <v>1048</v>
      </c>
      <c r="C133" s="675">
        <v>2009</v>
      </c>
      <c r="D133" s="675">
        <v>120</v>
      </c>
      <c r="E133" s="675" t="s">
        <v>759</v>
      </c>
      <c r="F133" s="675">
        <v>1</v>
      </c>
      <c r="G133" s="675" t="s">
        <v>1050</v>
      </c>
      <c r="H133" s="675">
        <v>88</v>
      </c>
      <c r="I133" s="675" t="s">
        <v>1225</v>
      </c>
      <c r="J133" s="675" t="s">
        <v>1052</v>
      </c>
      <c r="K133" s="741">
        <v>41113920000</v>
      </c>
      <c r="L133" s="741">
        <v>55643395054.785034</v>
      </c>
      <c r="M133" s="675">
        <v>3</v>
      </c>
      <c r="N133" s="675" t="s">
        <v>1066</v>
      </c>
      <c r="O133" s="675">
        <v>34</v>
      </c>
      <c r="P133" s="675" t="s">
        <v>1191</v>
      </c>
      <c r="Q133" s="675">
        <v>539</v>
      </c>
      <c r="R133" s="675" t="s">
        <v>1238</v>
      </c>
      <c r="S133" s="741">
        <v>604000000</v>
      </c>
      <c r="T133" s="741">
        <v>817450892.86281049</v>
      </c>
    </row>
    <row r="134" spans="1:20">
      <c r="A134" s="675">
        <v>3</v>
      </c>
      <c r="B134" s="675" t="s">
        <v>1048</v>
      </c>
      <c r="C134" s="675">
        <v>2009</v>
      </c>
      <c r="D134" s="675">
        <v>120</v>
      </c>
      <c r="E134" s="675" t="s">
        <v>759</v>
      </c>
      <c r="F134" s="675">
        <v>1</v>
      </c>
      <c r="G134" s="675" t="s">
        <v>1050</v>
      </c>
      <c r="H134" s="675">
        <v>88</v>
      </c>
      <c r="I134" s="675" t="s">
        <v>1225</v>
      </c>
      <c r="J134" s="675" t="s">
        <v>1052</v>
      </c>
      <c r="K134" s="741">
        <v>41113920000</v>
      </c>
      <c r="L134" s="741">
        <v>55643395054.785034</v>
      </c>
      <c r="M134" s="675">
        <v>4</v>
      </c>
      <c r="N134" s="675" t="s">
        <v>1056</v>
      </c>
      <c r="O134" s="675">
        <v>38</v>
      </c>
      <c r="P134" s="675" t="s">
        <v>1239</v>
      </c>
      <c r="Q134" s="675">
        <v>377</v>
      </c>
      <c r="R134" s="675" t="s">
        <v>1240</v>
      </c>
      <c r="S134" s="741">
        <v>270000000</v>
      </c>
      <c r="T134" s="741">
        <v>365416789.85589218</v>
      </c>
    </row>
    <row r="135" spans="1:20">
      <c r="A135" s="675">
        <v>3</v>
      </c>
      <c r="B135" s="675" t="s">
        <v>1048</v>
      </c>
      <c r="C135" s="675">
        <v>2009</v>
      </c>
      <c r="D135" s="675">
        <v>120</v>
      </c>
      <c r="E135" s="675" t="s">
        <v>759</v>
      </c>
      <c r="F135" s="675">
        <v>1</v>
      </c>
      <c r="G135" s="675" t="s">
        <v>1050</v>
      </c>
      <c r="H135" s="675">
        <v>88</v>
      </c>
      <c r="I135" s="675" t="s">
        <v>1225</v>
      </c>
      <c r="J135" s="675" t="s">
        <v>1052</v>
      </c>
      <c r="K135" s="741">
        <v>41113920000</v>
      </c>
      <c r="L135" s="741">
        <v>55643395054.785034</v>
      </c>
      <c r="M135" s="675">
        <v>6</v>
      </c>
      <c r="N135" s="675" t="s">
        <v>1059</v>
      </c>
      <c r="O135" s="675">
        <v>45</v>
      </c>
      <c r="P135" s="675" t="s">
        <v>1073</v>
      </c>
      <c r="Q135" s="675">
        <v>376</v>
      </c>
      <c r="R135" s="675" t="s">
        <v>1241</v>
      </c>
      <c r="S135" s="741">
        <v>1551079000</v>
      </c>
      <c r="T135" s="741">
        <v>2099223366.6403234</v>
      </c>
    </row>
    <row r="136" spans="1:20">
      <c r="A136" s="675">
        <v>3</v>
      </c>
      <c r="B136" s="675" t="s">
        <v>1048</v>
      </c>
      <c r="C136" s="675">
        <v>2009</v>
      </c>
      <c r="D136" s="675">
        <v>120</v>
      </c>
      <c r="E136" s="675" t="s">
        <v>759</v>
      </c>
      <c r="F136" s="675">
        <v>1</v>
      </c>
      <c r="G136" s="675" t="s">
        <v>1050</v>
      </c>
      <c r="H136" s="675">
        <v>88</v>
      </c>
      <c r="I136" s="675" t="s">
        <v>1225</v>
      </c>
      <c r="J136" s="675" t="s">
        <v>1052</v>
      </c>
      <c r="K136" s="741">
        <v>41113920000</v>
      </c>
      <c r="L136" s="741">
        <v>55643395054.785034</v>
      </c>
      <c r="M136" s="675">
        <v>6</v>
      </c>
      <c r="N136" s="675" t="s">
        <v>1059</v>
      </c>
      <c r="O136" s="675">
        <v>46</v>
      </c>
      <c r="P136" s="675" t="s">
        <v>1242</v>
      </c>
      <c r="Q136" s="675">
        <v>181</v>
      </c>
      <c r="R136" s="675" t="s">
        <v>1243</v>
      </c>
      <c r="S136" s="741">
        <v>1642970000</v>
      </c>
      <c r="T136" s="741">
        <v>2223588234.1834636</v>
      </c>
    </row>
    <row r="137" spans="1:20">
      <c r="A137" s="675">
        <v>3</v>
      </c>
      <c r="B137" s="675" t="s">
        <v>1048</v>
      </c>
      <c r="C137" s="675">
        <v>2009</v>
      </c>
      <c r="D137" s="675">
        <v>120</v>
      </c>
      <c r="E137" s="675" t="s">
        <v>759</v>
      </c>
      <c r="F137" s="675">
        <v>1</v>
      </c>
      <c r="G137" s="675" t="s">
        <v>1050</v>
      </c>
      <c r="H137" s="675">
        <v>88</v>
      </c>
      <c r="I137" s="675" t="s">
        <v>1225</v>
      </c>
      <c r="J137" s="675" t="s">
        <v>1052</v>
      </c>
      <c r="K137" s="741">
        <v>41113920000</v>
      </c>
      <c r="L137" s="741">
        <v>55643395054.785034</v>
      </c>
      <c r="M137" s="675">
        <v>6</v>
      </c>
      <c r="N137" s="675" t="s">
        <v>1059</v>
      </c>
      <c r="O137" s="675">
        <v>46</v>
      </c>
      <c r="P137" s="675" t="s">
        <v>1242</v>
      </c>
      <c r="Q137" s="675">
        <v>535</v>
      </c>
      <c r="R137" s="675" t="s">
        <v>1244</v>
      </c>
      <c r="S137" s="741">
        <v>12221115000</v>
      </c>
      <c r="T137" s="741">
        <v>16540002265.776632</v>
      </c>
    </row>
    <row r="138" spans="1:20">
      <c r="A138" s="675">
        <v>3</v>
      </c>
      <c r="B138" s="675" t="s">
        <v>1048</v>
      </c>
      <c r="C138" s="675">
        <v>2009</v>
      </c>
      <c r="D138" s="675">
        <v>120</v>
      </c>
      <c r="E138" s="675" t="s">
        <v>759</v>
      </c>
      <c r="F138" s="675">
        <v>1</v>
      </c>
      <c r="G138" s="675" t="s">
        <v>1050</v>
      </c>
      <c r="H138" s="675">
        <v>88</v>
      </c>
      <c r="I138" s="675" t="s">
        <v>1225</v>
      </c>
      <c r="J138" s="675" t="s">
        <v>1052</v>
      </c>
      <c r="K138" s="741">
        <v>41113920000</v>
      </c>
      <c r="L138" s="741">
        <v>55643395054.785034</v>
      </c>
      <c r="M138" s="675">
        <v>6</v>
      </c>
      <c r="N138" s="675" t="s">
        <v>1059</v>
      </c>
      <c r="O138" s="675">
        <v>48</v>
      </c>
      <c r="P138" s="675" t="s">
        <v>1078</v>
      </c>
      <c r="Q138" s="675">
        <v>510</v>
      </c>
      <c r="R138" s="675" t="s">
        <v>1245</v>
      </c>
      <c r="S138" s="741">
        <v>1223000000</v>
      </c>
      <c r="T138" s="741">
        <v>1655202718.4953926</v>
      </c>
    </row>
    <row r="139" spans="1:20">
      <c r="A139" s="675">
        <v>3</v>
      </c>
      <c r="B139" s="675" t="s">
        <v>1048</v>
      </c>
      <c r="C139" s="675">
        <v>2009</v>
      </c>
      <c r="D139" s="675">
        <v>120</v>
      </c>
      <c r="E139" s="675" t="s">
        <v>759</v>
      </c>
      <c r="F139" s="675">
        <v>1</v>
      </c>
      <c r="G139" s="675" t="s">
        <v>1050</v>
      </c>
      <c r="H139" s="675">
        <v>88</v>
      </c>
      <c r="I139" s="675" t="s">
        <v>1225</v>
      </c>
      <c r="J139" s="675" t="s">
        <v>1052</v>
      </c>
      <c r="K139" s="741">
        <v>41113920000</v>
      </c>
      <c r="L139" s="741">
        <v>55643395054.785034</v>
      </c>
      <c r="M139" s="675">
        <v>6</v>
      </c>
      <c r="N139" s="675" t="s">
        <v>1059</v>
      </c>
      <c r="O139" s="675">
        <v>49</v>
      </c>
      <c r="P139" s="675" t="s">
        <v>1063</v>
      </c>
      <c r="Q139" s="675">
        <v>311</v>
      </c>
      <c r="R139" s="675" t="s">
        <v>1246</v>
      </c>
      <c r="S139" s="741">
        <v>2522936000</v>
      </c>
      <c r="T139" s="741">
        <v>3414530274.5624633</v>
      </c>
    </row>
    <row r="140" spans="1:20">
      <c r="A140" s="675">
        <v>3</v>
      </c>
      <c r="B140" s="675" t="s">
        <v>1048</v>
      </c>
      <c r="C140" s="675">
        <v>2009</v>
      </c>
      <c r="D140" s="675">
        <v>122</v>
      </c>
      <c r="E140" s="675" t="s">
        <v>1247</v>
      </c>
      <c r="F140" s="675">
        <v>1</v>
      </c>
      <c r="G140" s="675" t="s">
        <v>1050</v>
      </c>
      <c r="H140" s="675">
        <v>92</v>
      </c>
      <c r="I140" s="675" t="s">
        <v>1248</v>
      </c>
      <c r="J140" s="675" t="s">
        <v>1052</v>
      </c>
      <c r="K140" s="741">
        <v>450886590000</v>
      </c>
      <c r="L140" s="741">
        <v>610227890025.44373</v>
      </c>
      <c r="M140" s="675">
        <v>1</v>
      </c>
      <c r="N140" s="675" t="s">
        <v>1053</v>
      </c>
      <c r="O140" s="675">
        <v>4</v>
      </c>
      <c r="P140" s="675" t="s">
        <v>1148</v>
      </c>
      <c r="Q140" s="675">
        <v>515</v>
      </c>
      <c r="R140" s="675" t="s">
        <v>1249</v>
      </c>
      <c r="S140" s="741">
        <v>90120000000</v>
      </c>
      <c r="T140" s="741">
        <v>121968004080.78888</v>
      </c>
    </row>
    <row r="141" spans="1:20">
      <c r="A141" s="675">
        <v>3</v>
      </c>
      <c r="B141" s="675" t="s">
        <v>1048</v>
      </c>
      <c r="C141" s="675">
        <v>2009</v>
      </c>
      <c r="D141" s="675">
        <v>122</v>
      </c>
      <c r="E141" s="675" t="s">
        <v>1247</v>
      </c>
      <c r="F141" s="675">
        <v>1</v>
      </c>
      <c r="G141" s="675" t="s">
        <v>1050</v>
      </c>
      <c r="H141" s="675">
        <v>92</v>
      </c>
      <c r="I141" s="675" t="s">
        <v>1248</v>
      </c>
      <c r="J141" s="675" t="s">
        <v>1052</v>
      </c>
      <c r="K141" s="741">
        <v>450886590000</v>
      </c>
      <c r="L141" s="741">
        <v>610227890025.44373</v>
      </c>
      <c r="M141" s="675">
        <v>1</v>
      </c>
      <c r="N141" s="675" t="s">
        <v>1053</v>
      </c>
      <c r="O141" s="675">
        <v>14</v>
      </c>
      <c r="P141" s="675" t="s">
        <v>1054</v>
      </c>
      <c r="Q141" s="675">
        <v>495</v>
      </c>
      <c r="R141" s="675" t="s">
        <v>1250</v>
      </c>
      <c r="S141" s="741">
        <v>18000000000</v>
      </c>
      <c r="T141" s="741">
        <v>24361119323.726143</v>
      </c>
    </row>
    <row r="142" spans="1:20">
      <c r="A142" s="675">
        <v>3</v>
      </c>
      <c r="B142" s="675" t="s">
        <v>1048</v>
      </c>
      <c r="C142" s="675">
        <v>2009</v>
      </c>
      <c r="D142" s="675">
        <v>122</v>
      </c>
      <c r="E142" s="675" t="s">
        <v>1247</v>
      </c>
      <c r="F142" s="675">
        <v>1</v>
      </c>
      <c r="G142" s="675" t="s">
        <v>1050</v>
      </c>
      <c r="H142" s="675">
        <v>92</v>
      </c>
      <c r="I142" s="675" t="s">
        <v>1248</v>
      </c>
      <c r="J142" s="675" t="s">
        <v>1052</v>
      </c>
      <c r="K142" s="741">
        <v>450886590000</v>
      </c>
      <c r="L142" s="741">
        <v>610227890025.44373</v>
      </c>
      <c r="M142" s="675">
        <v>1</v>
      </c>
      <c r="N142" s="675" t="s">
        <v>1053</v>
      </c>
      <c r="O142" s="675">
        <v>14</v>
      </c>
      <c r="P142" s="675" t="s">
        <v>1054</v>
      </c>
      <c r="Q142" s="675">
        <v>496</v>
      </c>
      <c r="R142" s="675" t="s">
        <v>1251</v>
      </c>
      <c r="S142" s="741">
        <v>41000000000</v>
      </c>
      <c r="T142" s="741">
        <v>55489216237.376221</v>
      </c>
    </row>
    <row r="143" spans="1:20">
      <c r="A143" s="675">
        <v>3</v>
      </c>
      <c r="B143" s="675" t="s">
        <v>1048</v>
      </c>
      <c r="C143" s="675">
        <v>2009</v>
      </c>
      <c r="D143" s="675">
        <v>122</v>
      </c>
      <c r="E143" s="675" t="s">
        <v>1247</v>
      </c>
      <c r="F143" s="675">
        <v>1</v>
      </c>
      <c r="G143" s="675" t="s">
        <v>1050</v>
      </c>
      <c r="H143" s="675">
        <v>92</v>
      </c>
      <c r="I143" s="675" t="s">
        <v>1248</v>
      </c>
      <c r="J143" s="675" t="s">
        <v>1052</v>
      </c>
      <c r="K143" s="741">
        <v>450886590000</v>
      </c>
      <c r="L143" s="741">
        <v>610227890025.44373</v>
      </c>
      <c r="M143" s="675">
        <v>1</v>
      </c>
      <c r="N143" s="675" t="s">
        <v>1053</v>
      </c>
      <c r="O143" s="675">
        <v>14</v>
      </c>
      <c r="P143" s="675" t="s">
        <v>1054</v>
      </c>
      <c r="Q143" s="675">
        <v>497</v>
      </c>
      <c r="R143" s="675" t="s">
        <v>1252</v>
      </c>
      <c r="S143" s="741">
        <v>106500000000</v>
      </c>
      <c r="T143" s="741">
        <v>144136622665.3797</v>
      </c>
    </row>
    <row r="144" spans="1:20">
      <c r="A144" s="675">
        <v>3</v>
      </c>
      <c r="B144" s="675" t="s">
        <v>1048</v>
      </c>
      <c r="C144" s="675">
        <v>2009</v>
      </c>
      <c r="D144" s="675">
        <v>122</v>
      </c>
      <c r="E144" s="675" t="s">
        <v>1247</v>
      </c>
      <c r="F144" s="675">
        <v>1</v>
      </c>
      <c r="G144" s="675" t="s">
        <v>1050</v>
      </c>
      <c r="H144" s="675">
        <v>92</v>
      </c>
      <c r="I144" s="675" t="s">
        <v>1248</v>
      </c>
      <c r="J144" s="675" t="s">
        <v>1052</v>
      </c>
      <c r="K144" s="741">
        <v>450886590000</v>
      </c>
      <c r="L144" s="741">
        <v>610227890025.44373</v>
      </c>
      <c r="M144" s="675">
        <v>1</v>
      </c>
      <c r="N144" s="675" t="s">
        <v>1053</v>
      </c>
      <c r="O144" s="675">
        <v>14</v>
      </c>
      <c r="P144" s="675" t="s">
        <v>1054</v>
      </c>
      <c r="Q144" s="675">
        <v>500</v>
      </c>
      <c r="R144" s="675" t="s">
        <v>1253</v>
      </c>
      <c r="S144" s="741">
        <v>5300000000</v>
      </c>
      <c r="T144" s="741">
        <v>7172996245.3193645</v>
      </c>
    </row>
    <row r="145" spans="1:20">
      <c r="A145" s="675">
        <v>3</v>
      </c>
      <c r="B145" s="675" t="s">
        <v>1048</v>
      </c>
      <c r="C145" s="675">
        <v>2009</v>
      </c>
      <c r="D145" s="675">
        <v>122</v>
      </c>
      <c r="E145" s="675" t="s">
        <v>1247</v>
      </c>
      <c r="F145" s="675">
        <v>1</v>
      </c>
      <c r="G145" s="675" t="s">
        <v>1050</v>
      </c>
      <c r="H145" s="675">
        <v>92</v>
      </c>
      <c r="I145" s="675" t="s">
        <v>1248</v>
      </c>
      <c r="J145" s="675" t="s">
        <v>1052</v>
      </c>
      <c r="K145" s="741">
        <v>450886590000</v>
      </c>
      <c r="L145" s="741">
        <v>610227890025.44373</v>
      </c>
      <c r="M145" s="675">
        <v>1</v>
      </c>
      <c r="N145" s="675" t="s">
        <v>1053</v>
      </c>
      <c r="O145" s="675">
        <v>14</v>
      </c>
      <c r="P145" s="675" t="s">
        <v>1054</v>
      </c>
      <c r="Q145" s="675">
        <v>501</v>
      </c>
      <c r="R145" s="675" t="s">
        <v>1254</v>
      </c>
      <c r="S145" s="741">
        <v>25000000000</v>
      </c>
      <c r="T145" s="741">
        <v>33834887949.619644</v>
      </c>
    </row>
    <row r="146" spans="1:20">
      <c r="A146" s="675">
        <v>3</v>
      </c>
      <c r="B146" s="675" t="s">
        <v>1048</v>
      </c>
      <c r="C146" s="675">
        <v>2009</v>
      </c>
      <c r="D146" s="675">
        <v>122</v>
      </c>
      <c r="E146" s="675" t="s">
        <v>1247</v>
      </c>
      <c r="F146" s="675">
        <v>1</v>
      </c>
      <c r="G146" s="675" t="s">
        <v>1050</v>
      </c>
      <c r="H146" s="675">
        <v>92</v>
      </c>
      <c r="I146" s="675" t="s">
        <v>1248</v>
      </c>
      <c r="J146" s="675" t="s">
        <v>1052</v>
      </c>
      <c r="K146" s="741">
        <v>450886590000</v>
      </c>
      <c r="L146" s="741">
        <v>610227890025.44373</v>
      </c>
      <c r="M146" s="675">
        <v>3</v>
      </c>
      <c r="N146" s="675" t="s">
        <v>1066</v>
      </c>
      <c r="O146" s="675">
        <v>34</v>
      </c>
      <c r="P146" s="675" t="s">
        <v>1191</v>
      </c>
      <c r="Q146" s="675">
        <v>517</v>
      </c>
      <c r="R146" s="675" t="s">
        <v>1255</v>
      </c>
      <c r="S146" s="741">
        <v>5400000000</v>
      </c>
      <c r="T146" s="741">
        <v>7308335797.1178427</v>
      </c>
    </row>
    <row r="147" spans="1:20">
      <c r="A147" s="675">
        <v>3</v>
      </c>
      <c r="B147" s="675" t="s">
        <v>1048</v>
      </c>
      <c r="C147" s="675">
        <v>2009</v>
      </c>
      <c r="D147" s="675">
        <v>122</v>
      </c>
      <c r="E147" s="675" t="s">
        <v>1247</v>
      </c>
      <c r="F147" s="675">
        <v>1</v>
      </c>
      <c r="G147" s="675" t="s">
        <v>1050</v>
      </c>
      <c r="H147" s="675">
        <v>92</v>
      </c>
      <c r="I147" s="675" t="s">
        <v>1248</v>
      </c>
      <c r="J147" s="675" t="s">
        <v>1052</v>
      </c>
      <c r="K147" s="741">
        <v>450886590000</v>
      </c>
      <c r="L147" s="741">
        <v>610227890025.44373</v>
      </c>
      <c r="M147" s="675">
        <v>4</v>
      </c>
      <c r="N147" s="675" t="s">
        <v>1056</v>
      </c>
      <c r="O147" s="675">
        <v>38</v>
      </c>
      <c r="P147" s="675" t="s">
        <v>1239</v>
      </c>
      <c r="Q147" s="675">
        <v>504</v>
      </c>
      <c r="R147" s="675" t="s">
        <v>1256</v>
      </c>
      <c r="S147" s="741">
        <v>2000000000</v>
      </c>
      <c r="T147" s="741">
        <v>2706791035.9695716</v>
      </c>
    </row>
    <row r="148" spans="1:20">
      <c r="A148" s="675">
        <v>3</v>
      </c>
      <c r="B148" s="675" t="s">
        <v>1048</v>
      </c>
      <c r="C148" s="675">
        <v>2009</v>
      </c>
      <c r="D148" s="675">
        <v>122</v>
      </c>
      <c r="E148" s="675" t="s">
        <v>1247</v>
      </c>
      <c r="F148" s="675">
        <v>1</v>
      </c>
      <c r="G148" s="675" t="s">
        <v>1050</v>
      </c>
      <c r="H148" s="675">
        <v>92</v>
      </c>
      <c r="I148" s="675" t="s">
        <v>1248</v>
      </c>
      <c r="J148" s="675" t="s">
        <v>1052</v>
      </c>
      <c r="K148" s="741">
        <v>450886590000</v>
      </c>
      <c r="L148" s="741">
        <v>610227890025.44373</v>
      </c>
      <c r="M148" s="675">
        <v>4</v>
      </c>
      <c r="N148" s="675" t="s">
        <v>1056</v>
      </c>
      <c r="O148" s="675">
        <v>39</v>
      </c>
      <c r="P148" s="675" t="s">
        <v>1057</v>
      </c>
      <c r="Q148" s="675">
        <v>516</v>
      </c>
      <c r="R148" s="675" t="s">
        <v>1257</v>
      </c>
      <c r="S148" s="741">
        <v>1866590000</v>
      </c>
      <c r="T148" s="741">
        <v>2526234539.9152217</v>
      </c>
    </row>
    <row r="149" spans="1:20">
      <c r="A149" s="675">
        <v>3</v>
      </c>
      <c r="B149" s="675" t="s">
        <v>1048</v>
      </c>
      <c r="C149" s="675">
        <v>2009</v>
      </c>
      <c r="D149" s="675">
        <v>122</v>
      </c>
      <c r="E149" s="675" t="s">
        <v>1247</v>
      </c>
      <c r="F149" s="675">
        <v>1</v>
      </c>
      <c r="G149" s="675" t="s">
        <v>1050</v>
      </c>
      <c r="H149" s="675">
        <v>92</v>
      </c>
      <c r="I149" s="675" t="s">
        <v>1248</v>
      </c>
      <c r="J149" s="675" t="s">
        <v>1052</v>
      </c>
      <c r="K149" s="741">
        <v>450886590000</v>
      </c>
      <c r="L149" s="741">
        <v>610227890025.44373</v>
      </c>
      <c r="M149" s="675">
        <v>5</v>
      </c>
      <c r="N149" s="675" t="s">
        <v>1117</v>
      </c>
      <c r="O149" s="675">
        <v>40</v>
      </c>
      <c r="P149" s="675" t="s">
        <v>1118</v>
      </c>
      <c r="Q149" s="675">
        <v>511</v>
      </c>
      <c r="R149" s="675" t="s">
        <v>1258</v>
      </c>
      <c r="S149" s="741">
        <v>5000000000</v>
      </c>
      <c r="T149" s="741">
        <v>6766977589.9239283</v>
      </c>
    </row>
    <row r="150" spans="1:20">
      <c r="A150" s="675">
        <v>3</v>
      </c>
      <c r="B150" s="675" t="s">
        <v>1048</v>
      </c>
      <c r="C150" s="675">
        <v>2009</v>
      </c>
      <c r="D150" s="675">
        <v>122</v>
      </c>
      <c r="E150" s="675" t="s">
        <v>1247</v>
      </c>
      <c r="F150" s="675">
        <v>1</v>
      </c>
      <c r="G150" s="675" t="s">
        <v>1050</v>
      </c>
      <c r="H150" s="675">
        <v>92</v>
      </c>
      <c r="I150" s="675" t="s">
        <v>1248</v>
      </c>
      <c r="J150" s="675" t="s">
        <v>1052</v>
      </c>
      <c r="K150" s="741">
        <v>450886590000</v>
      </c>
      <c r="L150" s="741">
        <v>610227890025.44373</v>
      </c>
      <c r="M150" s="675">
        <v>6</v>
      </c>
      <c r="N150" s="675" t="s">
        <v>1059</v>
      </c>
      <c r="O150" s="675">
        <v>49</v>
      </c>
      <c r="P150" s="675" t="s">
        <v>1063</v>
      </c>
      <c r="Q150" s="675">
        <v>512</v>
      </c>
      <c r="R150" s="675" t="s">
        <v>1259</v>
      </c>
      <c r="S150" s="741">
        <v>60000000000</v>
      </c>
      <c r="T150" s="741">
        <v>81203731079.087128</v>
      </c>
    </row>
    <row r="151" spans="1:20">
      <c r="A151" s="675">
        <v>3</v>
      </c>
      <c r="B151" s="675" t="s">
        <v>1048</v>
      </c>
      <c r="C151" s="675">
        <v>2009</v>
      </c>
      <c r="D151" s="675">
        <v>122</v>
      </c>
      <c r="E151" s="675" t="s">
        <v>1247</v>
      </c>
      <c r="F151" s="675">
        <v>1</v>
      </c>
      <c r="G151" s="675" t="s">
        <v>1050</v>
      </c>
      <c r="H151" s="675">
        <v>92</v>
      </c>
      <c r="I151" s="675" t="s">
        <v>1248</v>
      </c>
      <c r="J151" s="675" t="s">
        <v>1052</v>
      </c>
      <c r="K151" s="741">
        <v>450886590000</v>
      </c>
      <c r="L151" s="741">
        <v>610227890025.44373</v>
      </c>
      <c r="M151" s="675">
        <v>6</v>
      </c>
      <c r="N151" s="675" t="s">
        <v>1059</v>
      </c>
      <c r="O151" s="675">
        <v>49</v>
      </c>
      <c r="P151" s="675" t="s">
        <v>1063</v>
      </c>
      <c r="Q151" s="675">
        <v>514</v>
      </c>
      <c r="R151" s="675" t="s">
        <v>1260</v>
      </c>
      <c r="S151" s="741">
        <v>90700000000</v>
      </c>
      <c r="T151" s="741">
        <v>122752973481.22006</v>
      </c>
    </row>
    <row r="152" spans="1:20">
      <c r="A152" s="675">
        <v>3</v>
      </c>
      <c r="B152" s="675" t="s">
        <v>1048</v>
      </c>
      <c r="C152" s="675">
        <v>2009</v>
      </c>
      <c r="D152" s="675">
        <v>125</v>
      </c>
      <c r="E152" s="675" t="s">
        <v>1261</v>
      </c>
      <c r="F152" s="675">
        <v>1</v>
      </c>
      <c r="G152" s="675" t="s">
        <v>1050</v>
      </c>
      <c r="H152" s="675">
        <v>85</v>
      </c>
      <c r="I152" s="675" t="s">
        <v>1065</v>
      </c>
      <c r="J152" s="675" t="s">
        <v>1052</v>
      </c>
      <c r="K152" s="741">
        <v>2568000000</v>
      </c>
      <c r="L152" s="741">
        <v>3475519690.1849294</v>
      </c>
      <c r="M152" s="675">
        <v>6</v>
      </c>
      <c r="N152" s="675" t="s">
        <v>1059</v>
      </c>
      <c r="O152" s="675">
        <v>49</v>
      </c>
      <c r="P152" s="675" t="s">
        <v>1063</v>
      </c>
      <c r="Q152" s="675">
        <v>194</v>
      </c>
      <c r="R152" s="675" t="s">
        <v>1262</v>
      </c>
      <c r="S152" s="741">
        <v>192000000</v>
      </c>
      <c r="T152" s="741">
        <v>259851939.45307887</v>
      </c>
    </row>
    <row r="153" spans="1:20">
      <c r="A153" s="675">
        <v>3</v>
      </c>
      <c r="B153" s="675" t="s">
        <v>1048</v>
      </c>
      <c r="C153" s="675">
        <v>2009</v>
      </c>
      <c r="D153" s="675">
        <v>125</v>
      </c>
      <c r="E153" s="675" t="s">
        <v>1261</v>
      </c>
      <c r="F153" s="675">
        <v>1</v>
      </c>
      <c r="G153" s="675" t="s">
        <v>1050</v>
      </c>
      <c r="H153" s="675">
        <v>85</v>
      </c>
      <c r="I153" s="675" t="s">
        <v>1065</v>
      </c>
      <c r="J153" s="675" t="s">
        <v>1052</v>
      </c>
      <c r="K153" s="741">
        <v>2568000000</v>
      </c>
      <c r="L153" s="741">
        <v>3475519690.1849294</v>
      </c>
      <c r="M153" s="675">
        <v>6</v>
      </c>
      <c r="N153" s="675" t="s">
        <v>1059</v>
      </c>
      <c r="O153" s="675">
        <v>49</v>
      </c>
      <c r="P153" s="675" t="s">
        <v>1063</v>
      </c>
      <c r="Q153" s="675">
        <v>197</v>
      </c>
      <c r="R153" s="675" t="s">
        <v>1263</v>
      </c>
      <c r="S153" s="741">
        <v>2376000000</v>
      </c>
      <c r="T153" s="741">
        <v>3215667750.7318511</v>
      </c>
    </row>
    <row r="154" spans="1:20">
      <c r="A154" s="675">
        <v>3</v>
      </c>
      <c r="B154" s="675" t="s">
        <v>1048</v>
      </c>
      <c r="C154" s="675">
        <v>2009</v>
      </c>
      <c r="D154" s="675">
        <v>126</v>
      </c>
      <c r="E154" s="675" t="s">
        <v>771</v>
      </c>
      <c r="F154" s="675">
        <v>1</v>
      </c>
      <c r="G154" s="675" t="s">
        <v>1050</v>
      </c>
      <c r="H154" s="675">
        <v>94</v>
      </c>
      <c r="I154" s="675" t="s">
        <v>1264</v>
      </c>
      <c r="J154" s="675" t="s">
        <v>1052</v>
      </c>
      <c r="K154" s="741">
        <v>58641689000</v>
      </c>
      <c r="L154" s="741">
        <v>79365399059.6577</v>
      </c>
      <c r="M154" s="675">
        <v>1</v>
      </c>
      <c r="N154" s="675" t="s">
        <v>1053</v>
      </c>
      <c r="O154" s="675">
        <v>6</v>
      </c>
      <c r="P154" s="675" t="s">
        <v>1150</v>
      </c>
      <c r="Q154" s="675">
        <v>303</v>
      </c>
      <c r="R154" s="675" t="s">
        <v>1265</v>
      </c>
      <c r="S154" s="741">
        <v>1500000000</v>
      </c>
      <c r="T154" s="741">
        <v>2030093276.9771783</v>
      </c>
    </row>
    <row r="155" spans="1:20">
      <c r="A155" s="675">
        <v>3</v>
      </c>
      <c r="B155" s="675" t="s">
        <v>1048</v>
      </c>
      <c r="C155" s="675">
        <v>2009</v>
      </c>
      <c r="D155" s="675">
        <v>126</v>
      </c>
      <c r="E155" s="675" t="s">
        <v>771</v>
      </c>
      <c r="F155" s="675">
        <v>1</v>
      </c>
      <c r="G155" s="675" t="s">
        <v>1050</v>
      </c>
      <c r="H155" s="675">
        <v>94</v>
      </c>
      <c r="I155" s="675" t="s">
        <v>1264</v>
      </c>
      <c r="J155" s="675" t="s">
        <v>1052</v>
      </c>
      <c r="K155" s="741">
        <v>58641689000</v>
      </c>
      <c r="L155" s="741">
        <v>79365399059.6577</v>
      </c>
      <c r="M155" s="675">
        <v>1</v>
      </c>
      <c r="N155" s="675" t="s">
        <v>1053</v>
      </c>
      <c r="O155" s="675">
        <v>10</v>
      </c>
      <c r="P155" s="675" t="s">
        <v>1266</v>
      </c>
      <c r="Q155" s="675">
        <v>549</v>
      </c>
      <c r="R155" s="675" t="s">
        <v>1267</v>
      </c>
      <c r="S155" s="741">
        <v>3051000000</v>
      </c>
      <c r="T155" s="741">
        <v>4129209725.3715816</v>
      </c>
    </row>
    <row r="156" spans="1:20">
      <c r="A156" s="675">
        <v>3</v>
      </c>
      <c r="B156" s="675" t="s">
        <v>1048</v>
      </c>
      <c r="C156" s="675">
        <v>2009</v>
      </c>
      <c r="D156" s="675">
        <v>126</v>
      </c>
      <c r="E156" s="675" t="s">
        <v>771</v>
      </c>
      <c r="F156" s="675">
        <v>1</v>
      </c>
      <c r="G156" s="675" t="s">
        <v>1050</v>
      </c>
      <c r="H156" s="675">
        <v>94</v>
      </c>
      <c r="I156" s="675" t="s">
        <v>1264</v>
      </c>
      <c r="J156" s="675" t="s">
        <v>1052</v>
      </c>
      <c r="K156" s="741">
        <v>58641689000</v>
      </c>
      <c r="L156" s="741">
        <v>79365399059.6577</v>
      </c>
      <c r="M156" s="675">
        <v>1</v>
      </c>
      <c r="N156" s="675" t="s">
        <v>1053</v>
      </c>
      <c r="O156" s="675">
        <v>10</v>
      </c>
      <c r="P156" s="675" t="s">
        <v>1266</v>
      </c>
      <c r="Q156" s="675">
        <v>569</v>
      </c>
      <c r="R156" s="675" t="s">
        <v>1268</v>
      </c>
      <c r="S156" s="741">
        <v>3025769000</v>
      </c>
      <c r="T156" s="741">
        <v>4095062203.0573077</v>
      </c>
    </row>
    <row r="157" spans="1:20">
      <c r="A157" s="675">
        <v>3</v>
      </c>
      <c r="B157" s="675" t="s">
        <v>1048</v>
      </c>
      <c r="C157" s="675">
        <v>2009</v>
      </c>
      <c r="D157" s="675">
        <v>126</v>
      </c>
      <c r="E157" s="675" t="s">
        <v>771</v>
      </c>
      <c r="F157" s="675">
        <v>1</v>
      </c>
      <c r="G157" s="675" t="s">
        <v>1050</v>
      </c>
      <c r="H157" s="675">
        <v>94</v>
      </c>
      <c r="I157" s="675" t="s">
        <v>1264</v>
      </c>
      <c r="J157" s="675" t="s">
        <v>1052</v>
      </c>
      <c r="K157" s="741">
        <v>58641689000</v>
      </c>
      <c r="L157" s="741">
        <v>79365399059.6577</v>
      </c>
      <c r="M157" s="675">
        <v>1</v>
      </c>
      <c r="N157" s="675" t="s">
        <v>1053</v>
      </c>
      <c r="O157" s="675">
        <v>10</v>
      </c>
      <c r="P157" s="675" t="s">
        <v>1266</v>
      </c>
      <c r="Q157" s="675">
        <v>574</v>
      </c>
      <c r="R157" s="675" t="s">
        <v>1269</v>
      </c>
      <c r="S157" s="741">
        <v>7917900000</v>
      </c>
      <c r="T157" s="741">
        <v>10716050371.851738</v>
      </c>
    </row>
    <row r="158" spans="1:20">
      <c r="A158" s="675">
        <v>3</v>
      </c>
      <c r="B158" s="675" t="s">
        <v>1048</v>
      </c>
      <c r="C158" s="675">
        <v>2009</v>
      </c>
      <c r="D158" s="675">
        <v>126</v>
      </c>
      <c r="E158" s="675" t="s">
        <v>771</v>
      </c>
      <c r="F158" s="675">
        <v>1</v>
      </c>
      <c r="G158" s="675" t="s">
        <v>1050</v>
      </c>
      <c r="H158" s="675">
        <v>94</v>
      </c>
      <c r="I158" s="675" t="s">
        <v>1264</v>
      </c>
      <c r="J158" s="675" t="s">
        <v>1052</v>
      </c>
      <c r="K158" s="741">
        <v>58641689000</v>
      </c>
      <c r="L158" s="741">
        <v>79365399059.6577</v>
      </c>
      <c r="M158" s="675">
        <v>1</v>
      </c>
      <c r="N158" s="675" t="s">
        <v>1053</v>
      </c>
      <c r="O158" s="675">
        <v>10</v>
      </c>
      <c r="P158" s="675" t="s">
        <v>1266</v>
      </c>
      <c r="Q158" s="675">
        <v>578</v>
      </c>
      <c r="R158" s="675" t="s">
        <v>1270</v>
      </c>
      <c r="S158" s="741">
        <v>3242000000</v>
      </c>
      <c r="T158" s="741">
        <v>4387708269.3066759</v>
      </c>
    </row>
    <row r="159" spans="1:20">
      <c r="A159" s="675">
        <v>3</v>
      </c>
      <c r="B159" s="675" t="s">
        <v>1048</v>
      </c>
      <c r="C159" s="675">
        <v>2009</v>
      </c>
      <c r="D159" s="675">
        <v>126</v>
      </c>
      <c r="E159" s="675" t="s">
        <v>771</v>
      </c>
      <c r="F159" s="675">
        <v>1</v>
      </c>
      <c r="G159" s="675" t="s">
        <v>1050</v>
      </c>
      <c r="H159" s="675">
        <v>94</v>
      </c>
      <c r="I159" s="675" t="s">
        <v>1264</v>
      </c>
      <c r="J159" s="675" t="s">
        <v>1052</v>
      </c>
      <c r="K159" s="741">
        <v>58641689000</v>
      </c>
      <c r="L159" s="741">
        <v>79365399059.6577</v>
      </c>
      <c r="M159" s="675">
        <v>2</v>
      </c>
      <c r="N159" s="675" t="s">
        <v>1103</v>
      </c>
      <c r="O159" s="675">
        <v>18</v>
      </c>
      <c r="P159" s="675" t="s">
        <v>1205</v>
      </c>
      <c r="Q159" s="675">
        <v>577</v>
      </c>
      <c r="R159" s="675" t="s">
        <v>1271</v>
      </c>
      <c r="S159" s="741">
        <v>2000000000</v>
      </c>
      <c r="T159" s="741">
        <v>2706791035.9695716</v>
      </c>
    </row>
    <row r="160" spans="1:20">
      <c r="A160" s="675">
        <v>3</v>
      </c>
      <c r="B160" s="675" t="s">
        <v>1048</v>
      </c>
      <c r="C160" s="675">
        <v>2009</v>
      </c>
      <c r="D160" s="675">
        <v>126</v>
      </c>
      <c r="E160" s="675" t="s">
        <v>771</v>
      </c>
      <c r="F160" s="675">
        <v>1</v>
      </c>
      <c r="G160" s="675" t="s">
        <v>1050</v>
      </c>
      <c r="H160" s="675">
        <v>94</v>
      </c>
      <c r="I160" s="675" t="s">
        <v>1264</v>
      </c>
      <c r="J160" s="675" t="s">
        <v>1052</v>
      </c>
      <c r="K160" s="741">
        <v>58641689000</v>
      </c>
      <c r="L160" s="741">
        <v>79365399059.6577</v>
      </c>
      <c r="M160" s="675">
        <v>2</v>
      </c>
      <c r="N160" s="675" t="s">
        <v>1103</v>
      </c>
      <c r="O160" s="675">
        <v>20</v>
      </c>
      <c r="P160" s="675" t="s">
        <v>1272</v>
      </c>
      <c r="Q160" s="675">
        <v>296</v>
      </c>
      <c r="R160" s="675" t="s">
        <v>1273</v>
      </c>
      <c r="S160" s="741">
        <v>6003763000</v>
      </c>
      <c r="T160" s="741">
        <v>8125465935.2428913</v>
      </c>
    </row>
    <row r="161" spans="1:20">
      <c r="A161" s="675">
        <v>3</v>
      </c>
      <c r="B161" s="675" t="s">
        <v>1048</v>
      </c>
      <c r="C161" s="675">
        <v>2009</v>
      </c>
      <c r="D161" s="675">
        <v>126</v>
      </c>
      <c r="E161" s="675" t="s">
        <v>771</v>
      </c>
      <c r="F161" s="675">
        <v>1</v>
      </c>
      <c r="G161" s="675" t="s">
        <v>1050</v>
      </c>
      <c r="H161" s="675">
        <v>94</v>
      </c>
      <c r="I161" s="675" t="s">
        <v>1264</v>
      </c>
      <c r="J161" s="675" t="s">
        <v>1052</v>
      </c>
      <c r="K161" s="741">
        <v>58641689000</v>
      </c>
      <c r="L161" s="741">
        <v>79365399059.6577</v>
      </c>
      <c r="M161" s="675">
        <v>2</v>
      </c>
      <c r="N161" s="675" t="s">
        <v>1103</v>
      </c>
      <c r="O161" s="675">
        <v>20</v>
      </c>
      <c r="P161" s="675" t="s">
        <v>1272</v>
      </c>
      <c r="Q161" s="675">
        <v>565</v>
      </c>
      <c r="R161" s="675" t="s">
        <v>1274</v>
      </c>
      <c r="S161" s="741">
        <v>2299321000</v>
      </c>
      <c r="T161" s="741">
        <v>3111890735.8082957</v>
      </c>
    </row>
    <row r="162" spans="1:20">
      <c r="A162" s="675">
        <v>3</v>
      </c>
      <c r="B162" s="675" t="s">
        <v>1048</v>
      </c>
      <c r="C162" s="675">
        <v>2009</v>
      </c>
      <c r="D162" s="675">
        <v>126</v>
      </c>
      <c r="E162" s="675" t="s">
        <v>771</v>
      </c>
      <c r="F162" s="675">
        <v>1</v>
      </c>
      <c r="G162" s="675" t="s">
        <v>1050</v>
      </c>
      <c r="H162" s="675">
        <v>94</v>
      </c>
      <c r="I162" s="675" t="s">
        <v>1264</v>
      </c>
      <c r="J162" s="675" t="s">
        <v>1052</v>
      </c>
      <c r="K162" s="741">
        <v>58641689000</v>
      </c>
      <c r="L162" s="741">
        <v>79365399059.6577</v>
      </c>
      <c r="M162" s="675">
        <v>2</v>
      </c>
      <c r="N162" s="675" t="s">
        <v>1103</v>
      </c>
      <c r="O162" s="675">
        <v>20</v>
      </c>
      <c r="P162" s="675" t="s">
        <v>1272</v>
      </c>
      <c r="Q162" s="675">
        <v>567</v>
      </c>
      <c r="R162" s="675" t="s">
        <v>1275</v>
      </c>
      <c r="S162" s="741">
        <v>2878147000</v>
      </c>
      <c r="T162" s="741">
        <v>3895271249.9013577</v>
      </c>
    </row>
    <row r="163" spans="1:20">
      <c r="A163" s="675">
        <v>3</v>
      </c>
      <c r="B163" s="675" t="s">
        <v>1048</v>
      </c>
      <c r="C163" s="675">
        <v>2009</v>
      </c>
      <c r="D163" s="675">
        <v>126</v>
      </c>
      <c r="E163" s="675" t="s">
        <v>771</v>
      </c>
      <c r="F163" s="675">
        <v>1</v>
      </c>
      <c r="G163" s="675" t="s">
        <v>1050</v>
      </c>
      <c r="H163" s="675">
        <v>94</v>
      </c>
      <c r="I163" s="675" t="s">
        <v>1264</v>
      </c>
      <c r="J163" s="675" t="s">
        <v>1052</v>
      </c>
      <c r="K163" s="741">
        <v>58641689000</v>
      </c>
      <c r="L163" s="741">
        <v>79365399059.6577</v>
      </c>
      <c r="M163" s="675">
        <v>2</v>
      </c>
      <c r="N163" s="675" t="s">
        <v>1103</v>
      </c>
      <c r="O163" s="675">
        <v>20</v>
      </c>
      <c r="P163" s="675" t="s">
        <v>1272</v>
      </c>
      <c r="Q163" s="675">
        <v>572</v>
      </c>
      <c r="R163" s="675" t="s">
        <v>1276</v>
      </c>
      <c r="S163" s="741">
        <v>8733136000</v>
      </c>
      <c r="T163" s="741">
        <v>11819387120.35158</v>
      </c>
    </row>
    <row r="164" spans="1:20">
      <c r="A164" s="675">
        <v>3</v>
      </c>
      <c r="B164" s="675" t="s">
        <v>1048</v>
      </c>
      <c r="C164" s="675">
        <v>2009</v>
      </c>
      <c r="D164" s="675">
        <v>126</v>
      </c>
      <c r="E164" s="675" t="s">
        <v>771</v>
      </c>
      <c r="F164" s="675">
        <v>1</v>
      </c>
      <c r="G164" s="675" t="s">
        <v>1050</v>
      </c>
      <c r="H164" s="675">
        <v>94</v>
      </c>
      <c r="I164" s="675" t="s">
        <v>1264</v>
      </c>
      <c r="J164" s="675" t="s">
        <v>1052</v>
      </c>
      <c r="K164" s="741">
        <v>58641689000</v>
      </c>
      <c r="L164" s="741">
        <v>79365399059.6577</v>
      </c>
      <c r="M164" s="675">
        <v>3</v>
      </c>
      <c r="N164" s="675" t="s">
        <v>1066</v>
      </c>
      <c r="O164" s="675">
        <v>32</v>
      </c>
      <c r="P164" s="675" t="s">
        <v>1236</v>
      </c>
      <c r="Q164" s="675">
        <v>568</v>
      </c>
      <c r="R164" s="675" t="s">
        <v>1277</v>
      </c>
      <c r="S164" s="741">
        <v>1043399000</v>
      </c>
      <c r="T164" s="741">
        <v>1412131530.0698078</v>
      </c>
    </row>
    <row r="165" spans="1:20">
      <c r="A165" s="675">
        <v>3</v>
      </c>
      <c r="B165" s="675" t="s">
        <v>1048</v>
      </c>
      <c r="C165" s="675">
        <v>2009</v>
      </c>
      <c r="D165" s="675">
        <v>126</v>
      </c>
      <c r="E165" s="675" t="s">
        <v>771</v>
      </c>
      <c r="F165" s="675">
        <v>1</v>
      </c>
      <c r="G165" s="675" t="s">
        <v>1050</v>
      </c>
      <c r="H165" s="675">
        <v>94</v>
      </c>
      <c r="I165" s="675" t="s">
        <v>1264</v>
      </c>
      <c r="J165" s="675" t="s">
        <v>1052</v>
      </c>
      <c r="K165" s="741">
        <v>58641689000</v>
      </c>
      <c r="L165" s="741">
        <v>79365399059.6577</v>
      </c>
      <c r="M165" s="675">
        <v>4</v>
      </c>
      <c r="N165" s="675" t="s">
        <v>1056</v>
      </c>
      <c r="O165" s="675">
        <v>37</v>
      </c>
      <c r="P165" s="675" t="s">
        <v>1177</v>
      </c>
      <c r="Q165" s="675">
        <v>285</v>
      </c>
      <c r="R165" s="675" t="s">
        <v>1278</v>
      </c>
      <c r="S165" s="741">
        <v>951100000</v>
      </c>
      <c r="T165" s="741">
        <v>1287214477.1553297</v>
      </c>
    </row>
    <row r="166" spans="1:20">
      <c r="A166" s="675">
        <v>3</v>
      </c>
      <c r="B166" s="675" t="s">
        <v>1048</v>
      </c>
      <c r="C166" s="675">
        <v>2009</v>
      </c>
      <c r="D166" s="675">
        <v>126</v>
      </c>
      <c r="E166" s="675" t="s">
        <v>771</v>
      </c>
      <c r="F166" s="675">
        <v>1</v>
      </c>
      <c r="G166" s="675" t="s">
        <v>1050</v>
      </c>
      <c r="H166" s="675">
        <v>94</v>
      </c>
      <c r="I166" s="675" t="s">
        <v>1264</v>
      </c>
      <c r="J166" s="675" t="s">
        <v>1052</v>
      </c>
      <c r="K166" s="741">
        <v>58641689000</v>
      </c>
      <c r="L166" s="741">
        <v>79365399059.6577</v>
      </c>
      <c r="M166" s="675">
        <v>5</v>
      </c>
      <c r="N166" s="675" t="s">
        <v>1117</v>
      </c>
      <c r="O166" s="675">
        <v>42</v>
      </c>
      <c r="P166" s="675" t="s">
        <v>1123</v>
      </c>
      <c r="Q166" s="675">
        <v>573</v>
      </c>
      <c r="R166" s="675" t="s">
        <v>1279</v>
      </c>
      <c r="S166" s="741">
        <v>540500000</v>
      </c>
      <c r="T166" s="741">
        <v>731510277.47077644</v>
      </c>
    </row>
    <row r="167" spans="1:20">
      <c r="A167" s="675">
        <v>3</v>
      </c>
      <c r="B167" s="675" t="s">
        <v>1048</v>
      </c>
      <c r="C167" s="675">
        <v>2009</v>
      </c>
      <c r="D167" s="675">
        <v>126</v>
      </c>
      <c r="E167" s="675" t="s">
        <v>771</v>
      </c>
      <c r="F167" s="675">
        <v>1</v>
      </c>
      <c r="G167" s="675" t="s">
        <v>1050</v>
      </c>
      <c r="H167" s="675">
        <v>94</v>
      </c>
      <c r="I167" s="675" t="s">
        <v>1264</v>
      </c>
      <c r="J167" s="675" t="s">
        <v>1052</v>
      </c>
      <c r="K167" s="741">
        <v>58641689000</v>
      </c>
      <c r="L167" s="741">
        <v>79365399059.6577</v>
      </c>
      <c r="M167" s="675">
        <v>6</v>
      </c>
      <c r="N167" s="675" t="s">
        <v>1059</v>
      </c>
      <c r="O167" s="675">
        <v>45</v>
      </c>
      <c r="P167" s="675" t="s">
        <v>1073</v>
      </c>
      <c r="Q167" s="675">
        <v>576</v>
      </c>
      <c r="R167" s="675" t="s">
        <v>1280</v>
      </c>
      <c r="S167" s="741">
        <v>1600000000</v>
      </c>
      <c r="T167" s="741">
        <v>2165432828.7756572</v>
      </c>
    </row>
    <row r="168" spans="1:20">
      <c r="A168" s="675">
        <v>3</v>
      </c>
      <c r="B168" s="675" t="s">
        <v>1048</v>
      </c>
      <c r="C168" s="675">
        <v>2009</v>
      </c>
      <c r="D168" s="675">
        <v>126</v>
      </c>
      <c r="E168" s="675" t="s">
        <v>771</v>
      </c>
      <c r="F168" s="675">
        <v>1</v>
      </c>
      <c r="G168" s="675" t="s">
        <v>1050</v>
      </c>
      <c r="H168" s="675">
        <v>94</v>
      </c>
      <c r="I168" s="675" t="s">
        <v>1264</v>
      </c>
      <c r="J168" s="675" t="s">
        <v>1052</v>
      </c>
      <c r="K168" s="741">
        <v>58641689000</v>
      </c>
      <c r="L168" s="741">
        <v>79365399059.6577</v>
      </c>
      <c r="M168" s="675">
        <v>6</v>
      </c>
      <c r="N168" s="675" t="s">
        <v>1059</v>
      </c>
      <c r="O168" s="675">
        <v>49</v>
      </c>
      <c r="P168" s="675" t="s">
        <v>1063</v>
      </c>
      <c r="Q168" s="675">
        <v>321</v>
      </c>
      <c r="R168" s="675" t="s">
        <v>1281</v>
      </c>
      <c r="S168" s="741">
        <v>9655654000</v>
      </c>
      <c r="T168" s="741">
        <v>13067918846.811869</v>
      </c>
    </row>
    <row r="169" spans="1:20">
      <c r="A169" s="675">
        <v>3</v>
      </c>
      <c r="B169" s="675" t="s">
        <v>1048</v>
      </c>
      <c r="C169" s="675">
        <v>2009</v>
      </c>
      <c r="D169" s="675">
        <v>126</v>
      </c>
      <c r="E169" s="675" t="s">
        <v>771</v>
      </c>
      <c r="F169" s="675">
        <v>1</v>
      </c>
      <c r="G169" s="675" t="s">
        <v>1050</v>
      </c>
      <c r="H169" s="675">
        <v>94</v>
      </c>
      <c r="I169" s="675" t="s">
        <v>1264</v>
      </c>
      <c r="J169" s="675" t="s">
        <v>1052</v>
      </c>
      <c r="K169" s="741">
        <v>58641689000</v>
      </c>
      <c r="L169" s="741">
        <v>79365399059.6577</v>
      </c>
      <c r="M169" s="675">
        <v>6</v>
      </c>
      <c r="N169" s="675" t="s">
        <v>1059</v>
      </c>
      <c r="O169" s="675">
        <v>49</v>
      </c>
      <c r="P169" s="675" t="s">
        <v>1063</v>
      </c>
      <c r="Q169" s="675">
        <v>575</v>
      </c>
      <c r="R169" s="675" t="s">
        <v>1282</v>
      </c>
      <c r="S169" s="741">
        <v>4200000000</v>
      </c>
      <c r="T169" s="741">
        <v>5684261175.5360994</v>
      </c>
    </row>
    <row r="170" spans="1:20">
      <c r="A170" s="675">
        <v>3</v>
      </c>
      <c r="B170" s="675" t="s">
        <v>1048</v>
      </c>
      <c r="C170" s="675">
        <v>2009</v>
      </c>
      <c r="D170" s="675">
        <v>127</v>
      </c>
      <c r="E170" s="675" t="s">
        <v>162</v>
      </c>
      <c r="F170" s="675">
        <v>1</v>
      </c>
      <c r="G170" s="675" t="s">
        <v>1050</v>
      </c>
      <c r="H170" s="675">
        <v>86</v>
      </c>
      <c r="I170" s="675" t="s">
        <v>1088</v>
      </c>
      <c r="J170" s="675" t="s">
        <v>1052</v>
      </c>
      <c r="K170" s="741">
        <v>8323000000</v>
      </c>
      <c r="L170" s="741">
        <v>11264310896.187372</v>
      </c>
      <c r="M170" s="675">
        <v>2</v>
      </c>
      <c r="N170" s="675" t="s">
        <v>1103</v>
      </c>
      <c r="O170" s="675">
        <v>26</v>
      </c>
      <c r="P170" s="675" t="s">
        <v>1283</v>
      </c>
      <c r="Q170" s="675">
        <v>589</v>
      </c>
      <c r="R170" s="675" t="s">
        <v>1284</v>
      </c>
      <c r="S170" s="741">
        <v>281000000</v>
      </c>
      <c r="T170" s="741">
        <v>380304140.55372477</v>
      </c>
    </row>
    <row r="171" spans="1:20">
      <c r="A171" s="675">
        <v>3</v>
      </c>
      <c r="B171" s="675" t="s">
        <v>1048</v>
      </c>
      <c r="C171" s="675">
        <v>2009</v>
      </c>
      <c r="D171" s="675">
        <v>127</v>
      </c>
      <c r="E171" s="675" t="s">
        <v>162</v>
      </c>
      <c r="F171" s="675">
        <v>1</v>
      </c>
      <c r="G171" s="675" t="s">
        <v>1050</v>
      </c>
      <c r="H171" s="675">
        <v>86</v>
      </c>
      <c r="I171" s="675" t="s">
        <v>1088</v>
      </c>
      <c r="J171" s="675" t="s">
        <v>1052</v>
      </c>
      <c r="K171" s="741">
        <v>8323000000</v>
      </c>
      <c r="L171" s="741">
        <v>11264310896.187372</v>
      </c>
      <c r="M171" s="675">
        <v>2</v>
      </c>
      <c r="N171" s="675" t="s">
        <v>1103</v>
      </c>
      <c r="O171" s="675">
        <v>26</v>
      </c>
      <c r="P171" s="675" t="s">
        <v>1283</v>
      </c>
      <c r="Q171" s="675">
        <v>590</v>
      </c>
      <c r="R171" s="675" t="s">
        <v>1285</v>
      </c>
      <c r="S171" s="741">
        <v>335000000</v>
      </c>
      <c r="T171" s="741">
        <v>453387498.52490324</v>
      </c>
    </row>
    <row r="172" spans="1:20">
      <c r="A172" s="675">
        <v>3</v>
      </c>
      <c r="B172" s="675" t="s">
        <v>1048</v>
      </c>
      <c r="C172" s="675">
        <v>2009</v>
      </c>
      <c r="D172" s="675">
        <v>127</v>
      </c>
      <c r="E172" s="675" t="s">
        <v>162</v>
      </c>
      <c r="F172" s="675">
        <v>1</v>
      </c>
      <c r="G172" s="675" t="s">
        <v>1050</v>
      </c>
      <c r="H172" s="675">
        <v>86</v>
      </c>
      <c r="I172" s="675" t="s">
        <v>1088</v>
      </c>
      <c r="J172" s="675" t="s">
        <v>1052</v>
      </c>
      <c r="K172" s="741">
        <v>8323000000</v>
      </c>
      <c r="L172" s="741">
        <v>11264310896.187372</v>
      </c>
      <c r="M172" s="675">
        <v>2</v>
      </c>
      <c r="N172" s="675" t="s">
        <v>1103</v>
      </c>
      <c r="O172" s="675">
        <v>26</v>
      </c>
      <c r="P172" s="675" t="s">
        <v>1283</v>
      </c>
      <c r="Q172" s="675">
        <v>591</v>
      </c>
      <c r="R172" s="675" t="s">
        <v>1286</v>
      </c>
      <c r="S172" s="741">
        <v>1540000000</v>
      </c>
      <c r="T172" s="741">
        <v>2084229097.6965704</v>
      </c>
    </row>
    <row r="173" spans="1:20">
      <c r="A173" s="675">
        <v>3</v>
      </c>
      <c r="B173" s="675" t="s">
        <v>1048</v>
      </c>
      <c r="C173" s="675">
        <v>2009</v>
      </c>
      <c r="D173" s="675">
        <v>127</v>
      </c>
      <c r="E173" s="675" t="s">
        <v>162</v>
      </c>
      <c r="F173" s="675">
        <v>1</v>
      </c>
      <c r="G173" s="675" t="s">
        <v>1050</v>
      </c>
      <c r="H173" s="675">
        <v>86</v>
      </c>
      <c r="I173" s="675" t="s">
        <v>1088</v>
      </c>
      <c r="J173" s="675" t="s">
        <v>1052</v>
      </c>
      <c r="K173" s="741">
        <v>8323000000</v>
      </c>
      <c r="L173" s="741">
        <v>11264310896.187372</v>
      </c>
      <c r="M173" s="675">
        <v>2</v>
      </c>
      <c r="N173" s="675" t="s">
        <v>1103</v>
      </c>
      <c r="O173" s="675">
        <v>26</v>
      </c>
      <c r="P173" s="675" t="s">
        <v>1283</v>
      </c>
      <c r="Q173" s="675">
        <v>7227</v>
      </c>
      <c r="R173" s="675" t="s">
        <v>1287</v>
      </c>
      <c r="S173" s="741">
        <v>1722000000</v>
      </c>
      <c r="T173" s="741">
        <v>2330547081.9698014</v>
      </c>
    </row>
    <row r="174" spans="1:20">
      <c r="A174" s="675">
        <v>3</v>
      </c>
      <c r="B174" s="675" t="s">
        <v>1048</v>
      </c>
      <c r="C174" s="675">
        <v>2009</v>
      </c>
      <c r="D174" s="675">
        <v>127</v>
      </c>
      <c r="E174" s="675" t="s">
        <v>162</v>
      </c>
      <c r="F174" s="675">
        <v>1</v>
      </c>
      <c r="G174" s="675" t="s">
        <v>1050</v>
      </c>
      <c r="H174" s="675">
        <v>86</v>
      </c>
      <c r="I174" s="675" t="s">
        <v>1088</v>
      </c>
      <c r="J174" s="675" t="s">
        <v>1052</v>
      </c>
      <c r="K174" s="741">
        <v>8323000000</v>
      </c>
      <c r="L174" s="741">
        <v>11264310896.187372</v>
      </c>
      <c r="M174" s="675">
        <v>2</v>
      </c>
      <c r="N174" s="675" t="s">
        <v>1103</v>
      </c>
      <c r="O174" s="675">
        <v>30</v>
      </c>
      <c r="P174" s="675" t="s">
        <v>1110</v>
      </c>
      <c r="Q174" s="675">
        <v>7229</v>
      </c>
      <c r="R174" s="675" t="s">
        <v>1288</v>
      </c>
      <c r="S174" s="741">
        <v>1211000000</v>
      </c>
      <c r="T174" s="741">
        <v>1638961972.2795756</v>
      </c>
    </row>
    <row r="175" spans="1:20">
      <c r="A175" s="675">
        <v>3</v>
      </c>
      <c r="B175" s="675" t="s">
        <v>1048</v>
      </c>
      <c r="C175" s="675">
        <v>2009</v>
      </c>
      <c r="D175" s="675">
        <v>127</v>
      </c>
      <c r="E175" s="675" t="s">
        <v>162</v>
      </c>
      <c r="F175" s="675">
        <v>1</v>
      </c>
      <c r="G175" s="675" t="s">
        <v>1050</v>
      </c>
      <c r="H175" s="675">
        <v>86</v>
      </c>
      <c r="I175" s="675" t="s">
        <v>1088</v>
      </c>
      <c r="J175" s="675" t="s">
        <v>1052</v>
      </c>
      <c r="K175" s="741">
        <v>8323000000</v>
      </c>
      <c r="L175" s="741">
        <v>11264310896.187372</v>
      </c>
      <c r="M175" s="675">
        <v>5</v>
      </c>
      <c r="N175" s="675" t="s">
        <v>1117</v>
      </c>
      <c r="O175" s="675">
        <v>41</v>
      </c>
      <c r="P175" s="675" t="s">
        <v>1120</v>
      </c>
      <c r="Q175" s="675">
        <v>7400</v>
      </c>
      <c r="R175" s="675" t="s">
        <v>1289</v>
      </c>
      <c r="S175" s="741">
        <v>550000000</v>
      </c>
      <c r="T175" s="741">
        <v>744367534.8916322</v>
      </c>
    </row>
    <row r="176" spans="1:20">
      <c r="A176" s="675">
        <v>3</v>
      </c>
      <c r="B176" s="675" t="s">
        <v>1048</v>
      </c>
      <c r="C176" s="675">
        <v>2009</v>
      </c>
      <c r="D176" s="675">
        <v>127</v>
      </c>
      <c r="E176" s="675" t="s">
        <v>162</v>
      </c>
      <c r="F176" s="675">
        <v>1</v>
      </c>
      <c r="G176" s="675" t="s">
        <v>1050</v>
      </c>
      <c r="H176" s="675">
        <v>86</v>
      </c>
      <c r="I176" s="675" t="s">
        <v>1088</v>
      </c>
      <c r="J176" s="675" t="s">
        <v>1052</v>
      </c>
      <c r="K176" s="741">
        <v>8323000000</v>
      </c>
      <c r="L176" s="741">
        <v>11264310896.187372</v>
      </c>
      <c r="M176" s="675">
        <v>6</v>
      </c>
      <c r="N176" s="675" t="s">
        <v>1059</v>
      </c>
      <c r="O176" s="675">
        <v>46</v>
      </c>
      <c r="P176" s="675" t="s">
        <v>1242</v>
      </c>
      <c r="Q176" s="675">
        <v>333</v>
      </c>
      <c r="R176" s="675" t="s">
        <v>1290</v>
      </c>
      <c r="S176" s="741">
        <v>485000000</v>
      </c>
      <c r="T176" s="741">
        <v>656396826.22262108</v>
      </c>
    </row>
    <row r="177" spans="1:20">
      <c r="A177" s="675">
        <v>3</v>
      </c>
      <c r="B177" s="675" t="s">
        <v>1048</v>
      </c>
      <c r="C177" s="675">
        <v>2009</v>
      </c>
      <c r="D177" s="675">
        <v>127</v>
      </c>
      <c r="E177" s="675" t="s">
        <v>162</v>
      </c>
      <c r="F177" s="675">
        <v>1</v>
      </c>
      <c r="G177" s="675" t="s">
        <v>1050</v>
      </c>
      <c r="H177" s="675">
        <v>86</v>
      </c>
      <c r="I177" s="675" t="s">
        <v>1088</v>
      </c>
      <c r="J177" s="675" t="s">
        <v>1052</v>
      </c>
      <c r="K177" s="741">
        <v>8323000000</v>
      </c>
      <c r="L177" s="741">
        <v>11264310896.187372</v>
      </c>
      <c r="M177" s="675">
        <v>6</v>
      </c>
      <c r="N177" s="675" t="s">
        <v>1059</v>
      </c>
      <c r="O177" s="675">
        <v>48</v>
      </c>
      <c r="P177" s="675" t="s">
        <v>1078</v>
      </c>
      <c r="Q177" s="675">
        <v>587</v>
      </c>
      <c r="R177" s="675" t="s">
        <v>1291</v>
      </c>
      <c r="S177" s="741">
        <v>155000000</v>
      </c>
      <c r="T177" s="741">
        <v>209776305.28764179</v>
      </c>
    </row>
    <row r="178" spans="1:20">
      <c r="A178" s="675">
        <v>3</v>
      </c>
      <c r="B178" s="675" t="s">
        <v>1048</v>
      </c>
      <c r="C178" s="675">
        <v>2009</v>
      </c>
      <c r="D178" s="675">
        <v>127</v>
      </c>
      <c r="E178" s="675" t="s">
        <v>162</v>
      </c>
      <c r="F178" s="675">
        <v>1</v>
      </c>
      <c r="G178" s="675" t="s">
        <v>1050</v>
      </c>
      <c r="H178" s="675">
        <v>86</v>
      </c>
      <c r="I178" s="675" t="s">
        <v>1088</v>
      </c>
      <c r="J178" s="675" t="s">
        <v>1052</v>
      </c>
      <c r="K178" s="741">
        <v>8323000000</v>
      </c>
      <c r="L178" s="741">
        <v>11264310896.187372</v>
      </c>
      <c r="M178" s="675">
        <v>6</v>
      </c>
      <c r="N178" s="675" t="s">
        <v>1059</v>
      </c>
      <c r="O178" s="675">
        <v>49</v>
      </c>
      <c r="P178" s="675" t="s">
        <v>1063</v>
      </c>
      <c r="Q178" s="675">
        <v>332</v>
      </c>
      <c r="R178" s="675" t="s">
        <v>994</v>
      </c>
      <c r="S178" s="741">
        <v>900000000</v>
      </c>
      <c r="T178" s="741">
        <v>1218055966.186307</v>
      </c>
    </row>
    <row r="179" spans="1:20">
      <c r="A179" s="675">
        <v>3</v>
      </c>
      <c r="B179" s="675" t="s">
        <v>1048</v>
      </c>
      <c r="C179" s="675">
        <v>2009</v>
      </c>
      <c r="D179" s="675">
        <v>127</v>
      </c>
      <c r="E179" s="675" t="s">
        <v>162</v>
      </c>
      <c r="F179" s="675">
        <v>1</v>
      </c>
      <c r="G179" s="675" t="s">
        <v>1050</v>
      </c>
      <c r="H179" s="675">
        <v>86</v>
      </c>
      <c r="I179" s="675" t="s">
        <v>1088</v>
      </c>
      <c r="J179" s="675" t="s">
        <v>1052</v>
      </c>
      <c r="K179" s="741">
        <v>8323000000</v>
      </c>
      <c r="L179" s="741">
        <v>11264310896.187372</v>
      </c>
      <c r="M179" s="675">
        <v>6</v>
      </c>
      <c r="N179" s="675" t="s">
        <v>1059</v>
      </c>
      <c r="O179" s="675">
        <v>49</v>
      </c>
      <c r="P179" s="675" t="s">
        <v>1063</v>
      </c>
      <c r="Q179" s="675">
        <v>7401</v>
      </c>
      <c r="R179" s="675" t="s">
        <v>1292</v>
      </c>
      <c r="S179" s="741">
        <v>1144000000</v>
      </c>
      <c r="T179" s="741">
        <v>1548284472.5745952</v>
      </c>
    </row>
    <row r="180" spans="1:20">
      <c r="A180" s="675">
        <v>3</v>
      </c>
      <c r="B180" s="675" t="s">
        <v>1048</v>
      </c>
      <c r="C180" s="675">
        <v>2009</v>
      </c>
      <c r="D180" s="675">
        <v>131</v>
      </c>
      <c r="E180" s="675" t="s">
        <v>1293</v>
      </c>
      <c r="F180" s="675">
        <v>1</v>
      </c>
      <c r="G180" s="675" t="s">
        <v>1050</v>
      </c>
      <c r="H180" s="675">
        <v>86</v>
      </c>
      <c r="I180" s="675" t="s">
        <v>1088</v>
      </c>
      <c r="J180" s="675" t="s">
        <v>1052</v>
      </c>
      <c r="K180" s="741">
        <v>22803000000</v>
      </c>
      <c r="L180" s="741">
        <v>30861477996.607067</v>
      </c>
      <c r="M180" s="675">
        <v>2</v>
      </c>
      <c r="N180" s="675" t="s">
        <v>1103</v>
      </c>
      <c r="O180" s="675">
        <v>31</v>
      </c>
      <c r="P180" s="675" t="s">
        <v>1115</v>
      </c>
      <c r="Q180" s="675">
        <v>412</v>
      </c>
      <c r="R180" s="675" t="s">
        <v>1294</v>
      </c>
      <c r="S180" s="741">
        <v>22803000000</v>
      </c>
      <c r="T180" s="741">
        <v>30861477996.607067</v>
      </c>
    </row>
    <row r="181" spans="1:20">
      <c r="A181" s="675">
        <v>3</v>
      </c>
      <c r="B181" s="675" t="s">
        <v>1048</v>
      </c>
      <c r="C181" s="675">
        <v>2009</v>
      </c>
      <c r="D181" s="675">
        <v>200</v>
      </c>
      <c r="E181" s="675" t="s">
        <v>1295</v>
      </c>
      <c r="F181" s="675">
        <v>2</v>
      </c>
      <c r="G181" s="675" t="s">
        <v>1296</v>
      </c>
      <c r="H181" s="675">
        <v>89</v>
      </c>
      <c r="I181" s="675" t="s">
        <v>1182</v>
      </c>
      <c r="J181" s="675" t="s">
        <v>1052</v>
      </c>
      <c r="K181" s="741">
        <v>56179158000</v>
      </c>
      <c r="L181" s="741">
        <v>76032620641.359116</v>
      </c>
      <c r="M181" s="675">
        <v>1</v>
      </c>
      <c r="N181" s="675" t="s">
        <v>1053</v>
      </c>
      <c r="O181" s="675">
        <v>4</v>
      </c>
      <c r="P181" s="675" t="s">
        <v>1148</v>
      </c>
      <c r="Q181" s="675">
        <v>431</v>
      </c>
      <c r="R181" s="675" t="s">
        <v>1297</v>
      </c>
      <c r="S181" s="741">
        <v>14244876000</v>
      </c>
      <c r="T181" s="741">
        <v>19278951332.64904</v>
      </c>
    </row>
    <row r="182" spans="1:20">
      <c r="A182" s="675">
        <v>3</v>
      </c>
      <c r="B182" s="675" t="s">
        <v>1048</v>
      </c>
      <c r="C182" s="675">
        <v>2009</v>
      </c>
      <c r="D182" s="675">
        <v>200</v>
      </c>
      <c r="E182" s="675" t="s">
        <v>1295</v>
      </c>
      <c r="F182" s="675">
        <v>2</v>
      </c>
      <c r="G182" s="675" t="s">
        <v>1296</v>
      </c>
      <c r="H182" s="675">
        <v>89</v>
      </c>
      <c r="I182" s="675" t="s">
        <v>1182</v>
      </c>
      <c r="J182" s="675" t="s">
        <v>1052</v>
      </c>
      <c r="K182" s="741">
        <v>56179158000</v>
      </c>
      <c r="L182" s="741">
        <v>76032620641.359116</v>
      </c>
      <c r="M182" s="675">
        <v>1</v>
      </c>
      <c r="N182" s="675" t="s">
        <v>1053</v>
      </c>
      <c r="O182" s="675">
        <v>5</v>
      </c>
      <c r="P182" s="675" t="s">
        <v>1298</v>
      </c>
      <c r="Q182" s="675">
        <v>414</v>
      </c>
      <c r="R182" s="675" t="s">
        <v>1299</v>
      </c>
      <c r="S182" s="741">
        <v>18230630000</v>
      </c>
      <c r="T182" s="741">
        <v>24673252932.038967</v>
      </c>
    </row>
    <row r="183" spans="1:20">
      <c r="A183" s="675">
        <v>3</v>
      </c>
      <c r="B183" s="675" t="s">
        <v>1048</v>
      </c>
      <c r="C183" s="675">
        <v>2009</v>
      </c>
      <c r="D183" s="675">
        <v>200</v>
      </c>
      <c r="E183" s="675" t="s">
        <v>1295</v>
      </c>
      <c r="F183" s="675">
        <v>2</v>
      </c>
      <c r="G183" s="675" t="s">
        <v>1296</v>
      </c>
      <c r="H183" s="675">
        <v>89</v>
      </c>
      <c r="I183" s="675" t="s">
        <v>1182</v>
      </c>
      <c r="J183" s="675" t="s">
        <v>1052</v>
      </c>
      <c r="K183" s="741">
        <v>56179158000</v>
      </c>
      <c r="L183" s="741">
        <v>76032620641.359116</v>
      </c>
      <c r="M183" s="675">
        <v>1</v>
      </c>
      <c r="N183" s="675" t="s">
        <v>1053</v>
      </c>
      <c r="O183" s="675">
        <v>5</v>
      </c>
      <c r="P183" s="675" t="s">
        <v>1298</v>
      </c>
      <c r="Q183" s="675">
        <v>604</v>
      </c>
      <c r="R183" s="675" t="s">
        <v>1300</v>
      </c>
      <c r="S183" s="741">
        <v>2484518000</v>
      </c>
      <c r="T183" s="741">
        <v>3362535525.5525236</v>
      </c>
    </row>
    <row r="184" spans="1:20">
      <c r="A184" s="675">
        <v>3</v>
      </c>
      <c r="B184" s="675" t="s">
        <v>1048</v>
      </c>
      <c r="C184" s="675">
        <v>2009</v>
      </c>
      <c r="D184" s="675">
        <v>200</v>
      </c>
      <c r="E184" s="675" t="s">
        <v>1295</v>
      </c>
      <c r="F184" s="675">
        <v>2</v>
      </c>
      <c r="G184" s="675" t="s">
        <v>1296</v>
      </c>
      <c r="H184" s="675">
        <v>89</v>
      </c>
      <c r="I184" s="675" t="s">
        <v>1182</v>
      </c>
      <c r="J184" s="675" t="s">
        <v>1052</v>
      </c>
      <c r="K184" s="741">
        <v>56179158000</v>
      </c>
      <c r="L184" s="741">
        <v>76032620641.359116</v>
      </c>
      <c r="M184" s="675">
        <v>1</v>
      </c>
      <c r="N184" s="675" t="s">
        <v>1053</v>
      </c>
      <c r="O184" s="675">
        <v>5</v>
      </c>
      <c r="P184" s="675" t="s">
        <v>1298</v>
      </c>
      <c r="Q184" s="675">
        <v>609</v>
      </c>
      <c r="R184" s="675" t="s">
        <v>1301</v>
      </c>
      <c r="S184" s="741">
        <v>3502628000</v>
      </c>
      <c r="T184" s="741">
        <v>4740441036.3680134</v>
      </c>
    </row>
    <row r="185" spans="1:20">
      <c r="A185" s="675">
        <v>3</v>
      </c>
      <c r="B185" s="675" t="s">
        <v>1048</v>
      </c>
      <c r="C185" s="675">
        <v>2009</v>
      </c>
      <c r="D185" s="675">
        <v>200</v>
      </c>
      <c r="E185" s="675" t="s">
        <v>1295</v>
      </c>
      <c r="F185" s="675">
        <v>2</v>
      </c>
      <c r="G185" s="675" t="s">
        <v>1296</v>
      </c>
      <c r="H185" s="675">
        <v>89</v>
      </c>
      <c r="I185" s="675" t="s">
        <v>1182</v>
      </c>
      <c r="J185" s="675" t="s">
        <v>1052</v>
      </c>
      <c r="K185" s="741">
        <v>56179158000</v>
      </c>
      <c r="L185" s="741">
        <v>76032620641.359116</v>
      </c>
      <c r="M185" s="675">
        <v>1</v>
      </c>
      <c r="N185" s="675" t="s">
        <v>1053</v>
      </c>
      <c r="O185" s="675">
        <v>5</v>
      </c>
      <c r="P185" s="675" t="s">
        <v>1298</v>
      </c>
      <c r="Q185" s="675">
        <v>7081</v>
      </c>
      <c r="R185" s="675" t="s">
        <v>1302</v>
      </c>
      <c r="S185" s="741">
        <v>14935007000</v>
      </c>
      <c r="T185" s="741">
        <v>20212971534.871399</v>
      </c>
    </row>
    <row r="186" spans="1:20">
      <c r="A186" s="675">
        <v>3</v>
      </c>
      <c r="B186" s="675" t="s">
        <v>1048</v>
      </c>
      <c r="C186" s="675">
        <v>2009</v>
      </c>
      <c r="D186" s="675">
        <v>200</v>
      </c>
      <c r="E186" s="675" t="s">
        <v>1295</v>
      </c>
      <c r="F186" s="675">
        <v>2</v>
      </c>
      <c r="G186" s="675" t="s">
        <v>1296</v>
      </c>
      <c r="H186" s="675">
        <v>89</v>
      </c>
      <c r="I186" s="675" t="s">
        <v>1182</v>
      </c>
      <c r="J186" s="675" t="s">
        <v>1052</v>
      </c>
      <c r="K186" s="741">
        <v>56179158000</v>
      </c>
      <c r="L186" s="741">
        <v>76032620641.359116</v>
      </c>
      <c r="M186" s="675">
        <v>6</v>
      </c>
      <c r="N186" s="675" t="s">
        <v>1059</v>
      </c>
      <c r="O186" s="675">
        <v>49</v>
      </c>
      <c r="P186" s="675" t="s">
        <v>1063</v>
      </c>
      <c r="Q186" s="675">
        <v>611</v>
      </c>
      <c r="R186" s="675" t="s">
        <v>994</v>
      </c>
      <c r="S186" s="741">
        <v>2781499000</v>
      </c>
      <c r="T186" s="741">
        <v>3764468279.8791637</v>
      </c>
    </row>
    <row r="187" spans="1:20">
      <c r="A187" s="675">
        <v>3</v>
      </c>
      <c r="B187" s="675" t="s">
        <v>1048</v>
      </c>
      <c r="C187" s="675">
        <v>2009</v>
      </c>
      <c r="D187" s="675">
        <v>201</v>
      </c>
      <c r="E187" s="675" t="s">
        <v>1303</v>
      </c>
      <c r="F187" s="675">
        <v>2</v>
      </c>
      <c r="G187" s="675" t="s">
        <v>1296</v>
      </c>
      <c r="H187" s="675">
        <v>91</v>
      </c>
      <c r="I187" s="675" t="s">
        <v>1304</v>
      </c>
      <c r="J187" s="675" t="s">
        <v>1052</v>
      </c>
      <c r="K187" s="741">
        <v>1438967142000</v>
      </c>
      <c r="L187" s="741">
        <v>1947491680510.1772</v>
      </c>
      <c r="M187" s="675">
        <v>1</v>
      </c>
      <c r="N187" s="675" t="s">
        <v>1053</v>
      </c>
      <c r="O187" s="675">
        <v>1</v>
      </c>
      <c r="P187" s="675" t="s">
        <v>1305</v>
      </c>
      <c r="Q187" s="675">
        <v>623</v>
      </c>
      <c r="R187" s="675" t="s">
        <v>1306</v>
      </c>
      <c r="S187" s="741">
        <v>33989998000</v>
      </c>
      <c r="T187" s="741">
        <v>46001910949.511818</v>
      </c>
    </row>
    <row r="188" spans="1:20">
      <c r="A188" s="675">
        <v>3</v>
      </c>
      <c r="B188" s="675" t="s">
        <v>1048</v>
      </c>
      <c r="C188" s="675">
        <v>2009</v>
      </c>
      <c r="D188" s="675">
        <v>201</v>
      </c>
      <c r="E188" s="675" t="s">
        <v>1303</v>
      </c>
      <c r="F188" s="675">
        <v>2</v>
      </c>
      <c r="G188" s="675" t="s">
        <v>1296</v>
      </c>
      <c r="H188" s="675">
        <v>91</v>
      </c>
      <c r="I188" s="675" t="s">
        <v>1304</v>
      </c>
      <c r="J188" s="675" t="s">
        <v>1052</v>
      </c>
      <c r="K188" s="741">
        <v>1438967142000</v>
      </c>
      <c r="L188" s="741">
        <v>1947491680510.1772</v>
      </c>
      <c r="M188" s="675">
        <v>1</v>
      </c>
      <c r="N188" s="675" t="s">
        <v>1053</v>
      </c>
      <c r="O188" s="675">
        <v>1</v>
      </c>
      <c r="P188" s="675" t="s">
        <v>1305</v>
      </c>
      <c r="Q188" s="675">
        <v>624</v>
      </c>
      <c r="R188" s="675" t="s">
        <v>1307</v>
      </c>
      <c r="S188" s="741">
        <v>26618034000</v>
      </c>
      <c r="T188" s="741">
        <v>36024727913.166641</v>
      </c>
    </row>
    <row r="189" spans="1:20">
      <c r="A189" s="675">
        <v>3</v>
      </c>
      <c r="B189" s="675" t="s">
        <v>1048</v>
      </c>
      <c r="C189" s="675">
        <v>2009</v>
      </c>
      <c r="D189" s="675">
        <v>201</v>
      </c>
      <c r="E189" s="675" t="s">
        <v>1303</v>
      </c>
      <c r="F189" s="675">
        <v>2</v>
      </c>
      <c r="G189" s="675" t="s">
        <v>1296</v>
      </c>
      <c r="H189" s="675">
        <v>91</v>
      </c>
      <c r="I189" s="675" t="s">
        <v>1304</v>
      </c>
      <c r="J189" s="675" t="s">
        <v>1052</v>
      </c>
      <c r="K189" s="741">
        <v>1438967142000</v>
      </c>
      <c r="L189" s="741">
        <v>1947491680510.1772</v>
      </c>
      <c r="M189" s="675">
        <v>1</v>
      </c>
      <c r="N189" s="675" t="s">
        <v>1053</v>
      </c>
      <c r="O189" s="675">
        <v>1</v>
      </c>
      <c r="P189" s="675" t="s">
        <v>1305</v>
      </c>
      <c r="Q189" s="675">
        <v>625</v>
      </c>
      <c r="R189" s="675" t="s">
        <v>1308</v>
      </c>
      <c r="S189" s="741">
        <v>47408156000</v>
      </c>
      <c r="T189" s="741">
        <v>64161985846.323517</v>
      </c>
    </row>
    <row r="190" spans="1:20">
      <c r="A190" s="675">
        <v>3</v>
      </c>
      <c r="B190" s="675" t="s">
        <v>1048</v>
      </c>
      <c r="C190" s="675">
        <v>2009</v>
      </c>
      <c r="D190" s="675">
        <v>201</v>
      </c>
      <c r="E190" s="675" t="s">
        <v>1303</v>
      </c>
      <c r="F190" s="675">
        <v>2</v>
      </c>
      <c r="G190" s="675" t="s">
        <v>1296</v>
      </c>
      <c r="H190" s="675">
        <v>91</v>
      </c>
      <c r="I190" s="675" t="s">
        <v>1304</v>
      </c>
      <c r="J190" s="675" t="s">
        <v>1052</v>
      </c>
      <c r="K190" s="741">
        <v>1438967142000</v>
      </c>
      <c r="L190" s="741">
        <v>1947491680510.1772</v>
      </c>
      <c r="M190" s="675">
        <v>1</v>
      </c>
      <c r="N190" s="675" t="s">
        <v>1053</v>
      </c>
      <c r="O190" s="675">
        <v>1</v>
      </c>
      <c r="P190" s="675" t="s">
        <v>1305</v>
      </c>
      <c r="Q190" s="675">
        <v>626</v>
      </c>
      <c r="R190" s="675" t="s">
        <v>1309</v>
      </c>
      <c r="S190" s="741">
        <v>19750416000</v>
      </c>
      <c r="T190" s="741">
        <v>26730124492.735001</v>
      </c>
    </row>
    <row r="191" spans="1:20">
      <c r="A191" s="675">
        <v>3</v>
      </c>
      <c r="B191" s="675" t="s">
        <v>1048</v>
      </c>
      <c r="C191" s="675">
        <v>2009</v>
      </c>
      <c r="D191" s="675">
        <v>201</v>
      </c>
      <c r="E191" s="675" t="s">
        <v>1303</v>
      </c>
      <c r="F191" s="675">
        <v>2</v>
      </c>
      <c r="G191" s="675" t="s">
        <v>1296</v>
      </c>
      <c r="H191" s="675">
        <v>91</v>
      </c>
      <c r="I191" s="675" t="s">
        <v>1304</v>
      </c>
      <c r="J191" s="675" t="s">
        <v>1052</v>
      </c>
      <c r="K191" s="741">
        <v>1438967142000</v>
      </c>
      <c r="L191" s="741">
        <v>1947491680510.1772</v>
      </c>
      <c r="M191" s="675">
        <v>1</v>
      </c>
      <c r="N191" s="675" t="s">
        <v>1053</v>
      </c>
      <c r="O191" s="675">
        <v>1</v>
      </c>
      <c r="P191" s="675" t="s">
        <v>1305</v>
      </c>
      <c r="Q191" s="675">
        <v>627</v>
      </c>
      <c r="R191" s="675" t="s">
        <v>1310</v>
      </c>
      <c r="S191" s="741">
        <v>18582000000</v>
      </c>
      <c r="T191" s="741">
        <v>25148795515.193291</v>
      </c>
    </row>
    <row r="192" spans="1:20">
      <c r="A192" s="675">
        <v>3</v>
      </c>
      <c r="B192" s="675" t="s">
        <v>1048</v>
      </c>
      <c r="C192" s="675">
        <v>2009</v>
      </c>
      <c r="D192" s="675">
        <v>201</v>
      </c>
      <c r="E192" s="675" t="s">
        <v>1303</v>
      </c>
      <c r="F192" s="675">
        <v>2</v>
      </c>
      <c r="G192" s="675" t="s">
        <v>1296</v>
      </c>
      <c r="H192" s="675">
        <v>91</v>
      </c>
      <c r="I192" s="675" t="s">
        <v>1304</v>
      </c>
      <c r="J192" s="675" t="s">
        <v>1052</v>
      </c>
      <c r="K192" s="741">
        <v>1438967142000</v>
      </c>
      <c r="L192" s="741">
        <v>1947491680510.1772</v>
      </c>
      <c r="M192" s="675">
        <v>1</v>
      </c>
      <c r="N192" s="675" t="s">
        <v>1053</v>
      </c>
      <c r="O192" s="675">
        <v>1</v>
      </c>
      <c r="P192" s="675" t="s">
        <v>1305</v>
      </c>
      <c r="Q192" s="675">
        <v>628</v>
      </c>
      <c r="R192" s="675" t="s">
        <v>1311</v>
      </c>
      <c r="S192" s="741">
        <v>13679593000</v>
      </c>
      <c r="T192" s="741">
        <v>18513899854.056053</v>
      </c>
    </row>
    <row r="193" spans="1:20">
      <c r="A193" s="675">
        <v>3</v>
      </c>
      <c r="B193" s="675" t="s">
        <v>1048</v>
      </c>
      <c r="C193" s="675">
        <v>2009</v>
      </c>
      <c r="D193" s="675">
        <v>201</v>
      </c>
      <c r="E193" s="675" t="s">
        <v>1303</v>
      </c>
      <c r="F193" s="675">
        <v>2</v>
      </c>
      <c r="G193" s="675" t="s">
        <v>1296</v>
      </c>
      <c r="H193" s="675">
        <v>91</v>
      </c>
      <c r="I193" s="675" t="s">
        <v>1304</v>
      </c>
      <c r="J193" s="675" t="s">
        <v>1052</v>
      </c>
      <c r="K193" s="741">
        <v>1438967142000</v>
      </c>
      <c r="L193" s="741">
        <v>1947491680510.1772</v>
      </c>
      <c r="M193" s="675">
        <v>1</v>
      </c>
      <c r="N193" s="675" t="s">
        <v>1053</v>
      </c>
      <c r="O193" s="675">
        <v>1</v>
      </c>
      <c r="P193" s="675" t="s">
        <v>1305</v>
      </c>
      <c r="Q193" s="675">
        <v>629</v>
      </c>
      <c r="R193" s="675" t="s">
        <v>1312</v>
      </c>
      <c r="S193" s="741">
        <v>21359896000</v>
      </c>
      <c r="T193" s="741">
        <v>28908387511.021156</v>
      </c>
    </row>
    <row r="194" spans="1:20">
      <c r="A194" s="675">
        <v>3</v>
      </c>
      <c r="B194" s="675" t="s">
        <v>1048</v>
      </c>
      <c r="C194" s="675">
        <v>2009</v>
      </c>
      <c r="D194" s="675">
        <v>201</v>
      </c>
      <c r="E194" s="675" t="s">
        <v>1303</v>
      </c>
      <c r="F194" s="675">
        <v>2</v>
      </c>
      <c r="G194" s="675" t="s">
        <v>1296</v>
      </c>
      <c r="H194" s="675">
        <v>91</v>
      </c>
      <c r="I194" s="675" t="s">
        <v>1304</v>
      </c>
      <c r="J194" s="675" t="s">
        <v>1052</v>
      </c>
      <c r="K194" s="741">
        <v>1438967142000</v>
      </c>
      <c r="L194" s="741">
        <v>1947491680510.1772</v>
      </c>
      <c r="M194" s="675">
        <v>1</v>
      </c>
      <c r="N194" s="675" t="s">
        <v>1053</v>
      </c>
      <c r="O194" s="675">
        <v>1</v>
      </c>
      <c r="P194" s="675" t="s">
        <v>1305</v>
      </c>
      <c r="Q194" s="675">
        <v>630</v>
      </c>
      <c r="R194" s="675" t="s">
        <v>1313</v>
      </c>
      <c r="S194" s="741">
        <v>8191457000</v>
      </c>
      <c r="T194" s="741">
        <v>11086281189.565098</v>
      </c>
    </row>
    <row r="195" spans="1:20">
      <c r="A195" s="675">
        <v>3</v>
      </c>
      <c r="B195" s="675" t="s">
        <v>1048</v>
      </c>
      <c r="C195" s="675">
        <v>2009</v>
      </c>
      <c r="D195" s="675">
        <v>201</v>
      </c>
      <c r="E195" s="675" t="s">
        <v>1303</v>
      </c>
      <c r="F195" s="675">
        <v>2</v>
      </c>
      <c r="G195" s="675" t="s">
        <v>1296</v>
      </c>
      <c r="H195" s="675">
        <v>91</v>
      </c>
      <c r="I195" s="675" t="s">
        <v>1304</v>
      </c>
      <c r="J195" s="675" t="s">
        <v>1052</v>
      </c>
      <c r="K195" s="741">
        <v>1438967142000</v>
      </c>
      <c r="L195" s="741">
        <v>1947491680510.1772</v>
      </c>
      <c r="M195" s="675">
        <v>1</v>
      </c>
      <c r="N195" s="675" t="s">
        <v>1053</v>
      </c>
      <c r="O195" s="675">
        <v>2</v>
      </c>
      <c r="P195" s="675" t="s">
        <v>1314</v>
      </c>
      <c r="Q195" s="675">
        <v>618</v>
      </c>
      <c r="R195" s="675" t="s">
        <v>1315</v>
      </c>
      <c r="S195" s="741">
        <v>667993941000</v>
      </c>
      <c r="T195" s="741">
        <v>904060005790.39343</v>
      </c>
    </row>
    <row r="196" spans="1:20">
      <c r="A196" s="675">
        <v>3</v>
      </c>
      <c r="B196" s="675" t="s">
        <v>1048</v>
      </c>
      <c r="C196" s="675">
        <v>2009</v>
      </c>
      <c r="D196" s="675">
        <v>201</v>
      </c>
      <c r="E196" s="675" t="s">
        <v>1303</v>
      </c>
      <c r="F196" s="675">
        <v>2</v>
      </c>
      <c r="G196" s="675" t="s">
        <v>1296</v>
      </c>
      <c r="H196" s="675">
        <v>91</v>
      </c>
      <c r="I196" s="675" t="s">
        <v>1304</v>
      </c>
      <c r="J196" s="675" t="s">
        <v>1052</v>
      </c>
      <c r="K196" s="741">
        <v>1438967142000</v>
      </c>
      <c r="L196" s="741">
        <v>1947491680510.1772</v>
      </c>
      <c r="M196" s="675">
        <v>1</v>
      </c>
      <c r="N196" s="675" t="s">
        <v>1053</v>
      </c>
      <c r="O196" s="675">
        <v>2</v>
      </c>
      <c r="P196" s="675" t="s">
        <v>1314</v>
      </c>
      <c r="Q196" s="675">
        <v>620</v>
      </c>
      <c r="R196" s="675" t="s">
        <v>1316</v>
      </c>
      <c r="S196" s="741">
        <v>397513963000</v>
      </c>
      <c r="T196" s="741">
        <v>537993615860.56982</v>
      </c>
    </row>
    <row r="197" spans="1:20">
      <c r="A197" s="675">
        <v>3</v>
      </c>
      <c r="B197" s="675" t="s">
        <v>1048</v>
      </c>
      <c r="C197" s="675">
        <v>2009</v>
      </c>
      <c r="D197" s="675">
        <v>201</v>
      </c>
      <c r="E197" s="675" t="s">
        <v>1303</v>
      </c>
      <c r="F197" s="675">
        <v>2</v>
      </c>
      <c r="G197" s="675" t="s">
        <v>1296</v>
      </c>
      <c r="H197" s="675">
        <v>91</v>
      </c>
      <c r="I197" s="675" t="s">
        <v>1304</v>
      </c>
      <c r="J197" s="675" t="s">
        <v>1052</v>
      </c>
      <c r="K197" s="741">
        <v>1438967142000</v>
      </c>
      <c r="L197" s="741">
        <v>1947491680510.1772</v>
      </c>
      <c r="M197" s="675">
        <v>1</v>
      </c>
      <c r="N197" s="675" t="s">
        <v>1053</v>
      </c>
      <c r="O197" s="675">
        <v>2</v>
      </c>
      <c r="P197" s="675" t="s">
        <v>1314</v>
      </c>
      <c r="Q197" s="675">
        <v>621</v>
      </c>
      <c r="R197" s="675" t="s">
        <v>1317</v>
      </c>
      <c r="S197" s="741">
        <v>8737727000</v>
      </c>
      <c r="T197" s="741">
        <v>11825600559.174646</v>
      </c>
    </row>
    <row r="198" spans="1:20">
      <c r="A198" s="675">
        <v>3</v>
      </c>
      <c r="B198" s="675" t="s">
        <v>1048</v>
      </c>
      <c r="C198" s="675">
        <v>2009</v>
      </c>
      <c r="D198" s="675">
        <v>201</v>
      </c>
      <c r="E198" s="675" t="s">
        <v>1303</v>
      </c>
      <c r="F198" s="675">
        <v>2</v>
      </c>
      <c r="G198" s="675" t="s">
        <v>1296</v>
      </c>
      <c r="H198" s="675">
        <v>91</v>
      </c>
      <c r="I198" s="675" t="s">
        <v>1304</v>
      </c>
      <c r="J198" s="675" t="s">
        <v>1052</v>
      </c>
      <c r="K198" s="741">
        <v>1438967142000</v>
      </c>
      <c r="L198" s="741">
        <v>1947491680510.1772</v>
      </c>
      <c r="M198" s="675">
        <v>1</v>
      </c>
      <c r="N198" s="675" t="s">
        <v>1053</v>
      </c>
      <c r="O198" s="675">
        <v>3</v>
      </c>
      <c r="P198" s="675" t="s">
        <v>1318</v>
      </c>
      <c r="Q198" s="675">
        <v>631</v>
      </c>
      <c r="R198" s="675" t="s">
        <v>1319</v>
      </c>
      <c r="S198" s="741">
        <v>2669678000</v>
      </c>
      <c r="T198" s="741">
        <v>3613130239.6625867</v>
      </c>
    </row>
    <row r="199" spans="1:20">
      <c r="A199" s="675">
        <v>3</v>
      </c>
      <c r="B199" s="675" t="s">
        <v>1048</v>
      </c>
      <c r="C199" s="675">
        <v>2009</v>
      </c>
      <c r="D199" s="675">
        <v>201</v>
      </c>
      <c r="E199" s="675" t="s">
        <v>1303</v>
      </c>
      <c r="F199" s="675">
        <v>2</v>
      </c>
      <c r="G199" s="675" t="s">
        <v>1296</v>
      </c>
      <c r="H199" s="675">
        <v>91</v>
      </c>
      <c r="I199" s="675" t="s">
        <v>1304</v>
      </c>
      <c r="J199" s="675" t="s">
        <v>1052</v>
      </c>
      <c r="K199" s="741">
        <v>1438967142000</v>
      </c>
      <c r="L199" s="741">
        <v>1947491680510.1772</v>
      </c>
      <c r="M199" s="675">
        <v>1</v>
      </c>
      <c r="N199" s="675" t="s">
        <v>1053</v>
      </c>
      <c r="O199" s="675">
        <v>3</v>
      </c>
      <c r="P199" s="675" t="s">
        <v>1318</v>
      </c>
      <c r="Q199" s="675">
        <v>632</v>
      </c>
      <c r="R199" s="675" t="s">
        <v>1320</v>
      </c>
      <c r="S199" s="741">
        <v>8521650000</v>
      </c>
      <c r="T199" s="741">
        <v>11533162915.835051</v>
      </c>
    </row>
    <row r="200" spans="1:20">
      <c r="A200" s="675">
        <v>3</v>
      </c>
      <c r="B200" s="675" t="s">
        <v>1048</v>
      </c>
      <c r="C200" s="675">
        <v>2009</v>
      </c>
      <c r="D200" s="675">
        <v>201</v>
      </c>
      <c r="E200" s="675" t="s">
        <v>1303</v>
      </c>
      <c r="F200" s="675">
        <v>2</v>
      </c>
      <c r="G200" s="675" t="s">
        <v>1296</v>
      </c>
      <c r="H200" s="675">
        <v>91</v>
      </c>
      <c r="I200" s="675" t="s">
        <v>1304</v>
      </c>
      <c r="J200" s="675" t="s">
        <v>1052</v>
      </c>
      <c r="K200" s="741">
        <v>1438967142000</v>
      </c>
      <c r="L200" s="741">
        <v>1947491680510.1772</v>
      </c>
      <c r="M200" s="675">
        <v>1</v>
      </c>
      <c r="N200" s="675" t="s">
        <v>1053</v>
      </c>
      <c r="O200" s="675">
        <v>3</v>
      </c>
      <c r="P200" s="675" t="s">
        <v>1318</v>
      </c>
      <c r="Q200" s="675">
        <v>633</v>
      </c>
      <c r="R200" s="675" t="s">
        <v>1321</v>
      </c>
      <c r="S200" s="741">
        <v>94599980000</v>
      </c>
      <c r="T200" s="741">
        <v>128031188933.45036</v>
      </c>
    </row>
    <row r="201" spans="1:20">
      <c r="A201" s="675">
        <v>3</v>
      </c>
      <c r="B201" s="675" t="s">
        <v>1048</v>
      </c>
      <c r="C201" s="675">
        <v>2009</v>
      </c>
      <c r="D201" s="675">
        <v>201</v>
      </c>
      <c r="E201" s="675" t="s">
        <v>1303</v>
      </c>
      <c r="F201" s="675">
        <v>2</v>
      </c>
      <c r="G201" s="675" t="s">
        <v>1296</v>
      </c>
      <c r="H201" s="675">
        <v>91</v>
      </c>
      <c r="I201" s="675" t="s">
        <v>1304</v>
      </c>
      <c r="J201" s="675" t="s">
        <v>1052</v>
      </c>
      <c r="K201" s="741">
        <v>1438967142000</v>
      </c>
      <c r="L201" s="741">
        <v>1947491680510.1772</v>
      </c>
      <c r="M201" s="675">
        <v>1</v>
      </c>
      <c r="N201" s="675" t="s">
        <v>1053</v>
      </c>
      <c r="O201" s="675">
        <v>3</v>
      </c>
      <c r="P201" s="675" t="s">
        <v>1318</v>
      </c>
      <c r="Q201" s="675">
        <v>634</v>
      </c>
      <c r="R201" s="675" t="s">
        <v>1322</v>
      </c>
      <c r="S201" s="741">
        <v>31000000000</v>
      </c>
      <c r="T201" s="741">
        <v>41955261057.528351</v>
      </c>
    </row>
    <row r="202" spans="1:20">
      <c r="A202" s="675">
        <v>3</v>
      </c>
      <c r="B202" s="675" t="s">
        <v>1048</v>
      </c>
      <c r="C202" s="675">
        <v>2009</v>
      </c>
      <c r="D202" s="675">
        <v>201</v>
      </c>
      <c r="E202" s="675" t="s">
        <v>1303</v>
      </c>
      <c r="F202" s="675">
        <v>2</v>
      </c>
      <c r="G202" s="675" t="s">
        <v>1296</v>
      </c>
      <c r="H202" s="675">
        <v>91</v>
      </c>
      <c r="I202" s="675" t="s">
        <v>1304</v>
      </c>
      <c r="J202" s="675" t="s">
        <v>1052</v>
      </c>
      <c r="K202" s="741">
        <v>1438967142000</v>
      </c>
      <c r="L202" s="741">
        <v>1947491680510.1772</v>
      </c>
      <c r="M202" s="675">
        <v>1</v>
      </c>
      <c r="N202" s="675" t="s">
        <v>1053</v>
      </c>
      <c r="O202" s="675">
        <v>3</v>
      </c>
      <c r="P202" s="675" t="s">
        <v>1318</v>
      </c>
      <c r="Q202" s="675">
        <v>635</v>
      </c>
      <c r="R202" s="675" t="s">
        <v>1323</v>
      </c>
      <c r="S202" s="741">
        <v>9716000000</v>
      </c>
      <c r="T202" s="741">
        <v>13149590852.740175</v>
      </c>
    </row>
    <row r="203" spans="1:20">
      <c r="A203" s="675">
        <v>3</v>
      </c>
      <c r="B203" s="675" t="s">
        <v>1048</v>
      </c>
      <c r="C203" s="675">
        <v>2009</v>
      </c>
      <c r="D203" s="675">
        <v>201</v>
      </c>
      <c r="E203" s="675" t="s">
        <v>1303</v>
      </c>
      <c r="F203" s="675">
        <v>2</v>
      </c>
      <c r="G203" s="675" t="s">
        <v>1296</v>
      </c>
      <c r="H203" s="675">
        <v>91</v>
      </c>
      <c r="I203" s="675" t="s">
        <v>1304</v>
      </c>
      <c r="J203" s="675" t="s">
        <v>1052</v>
      </c>
      <c r="K203" s="741">
        <v>1438967142000</v>
      </c>
      <c r="L203" s="741">
        <v>1947491680510.1772</v>
      </c>
      <c r="M203" s="675">
        <v>1</v>
      </c>
      <c r="N203" s="675" t="s">
        <v>1053</v>
      </c>
      <c r="O203" s="675">
        <v>3</v>
      </c>
      <c r="P203" s="675" t="s">
        <v>1318</v>
      </c>
      <c r="Q203" s="675">
        <v>636</v>
      </c>
      <c r="R203" s="675" t="s">
        <v>1324</v>
      </c>
      <c r="S203" s="741">
        <v>318929000</v>
      </c>
      <c r="T203" s="741">
        <v>431637079.15536964</v>
      </c>
    </row>
    <row r="204" spans="1:20">
      <c r="A204" s="675">
        <v>3</v>
      </c>
      <c r="B204" s="675" t="s">
        <v>1048</v>
      </c>
      <c r="C204" s="675">
        <v>2009</v>
      </c>
      <c r="D204" s="675">
        <v>201</v>
      </c>
      <c r="E204" s="675" t="s">
        <v>1303</v>
      </c>
      <c r="F204" s="675">
        <v>2</v>
      </c>
      <c r="G204" s="675" t="s">
        <v>1296</v>
      </c>
      <c r="H204" s="675">
        <v>91</v>
      </c>
      <c r="I204" s="675" t="s">
        <v>1304</v>
      </c>
      <c r="J204" s="675" t="s">
        <v>1052</v>
      </c>
      <c r="K204" s="741">
        <v>1438967142000</v>
      </c>
      <c r="L204" s="741">
        <v>1947491680510.1772</v>
      </c>
      <c r="M204" s="675">
        <v>1</v>
      </c>
      <c r="N204" s="675" t="s">
        <v>1053</v>
      </c>
      <c r="O204" s="675">
        <v>3</v>
      </c>
      <c r="P204" s="675" t="s">
        <v>1318</v>
      </c>
      <c r="Q204" s="675">
        <v>637</v>
      </c>
      <c r="R204" s="675" t="s">
        <v>1325</v>
      </c>
      <c r="S204" s="741">
        <v>6495799000</v>
      </c>
      <c r="T204" s="741">
        <v>8791385252.3300533</v>
      </c>
    </row>
    <row r="205" spans="1:20">
      <c r="A205" s="675">
        <v>3</v>
      </c>
      <c r="B205" s="675" t="s">
        <v>1048</v>
      </c>
      <c r="C205" s="675">
        <v>2009</v>
      </c>
      <c r="D205" s="675">
        <v>201</v>
      </c>
      <c r="E205" s="675" t="s">
        <v>1303</v>
      </c>
      <c r="F205" s="675">
        <v>2</v>
      </c>
      <c r="G205" s="675" t="s">
        <v>1296</v>
      </c>
      <c r="H205" s="675">
        <v>91</v>
      </c>
      <c r="I205" s="675" t="s">
        <v>1304</v>
      </c>
      <c r="J205" s="675" t="s">
        <v>1052</v>
      </c>
      <c r="K205" s="741">
        <v>1438967142000</v>
      </c>
      <c r="L205" s="741">
        <v>1947491680510.1772</v>
      </c>
      <c r="M205" s="675">
        <v>3</v>
      </c>
      <c r="N205" s="675" t="s">
        <v>1066</v>
      </c>
      <c r="O205" s="675">
        <v>34</v>
      </c>
      <c r="P205" s="675" t="s">
        <v>1191</v>
      </c>
      <c r="Q205" s="675">
        <v>613</v>
      </c>
      <c r="R205" s="675" t="s">
        <v>1326</v>
      </c>
      <c r="S205" s="741">
        <v>400000000</v>
      </c>
      <c r="T205" s="741">
        <v>541358207.19391429</v>
      </c>
    </row>
    <row r="206" spans="1:20">
      <c r="A206" s="675">
        <v>3</v>
      </c>
      <c r="B206" s="675" t="s">
        <v>1048</v>
      </c>
      <c r="C206" s="675">
        <v>2009</v>
      </c>
      <c r="D206" s="675">
        <v>201</v>
      </c>
      <c r="E206" s="675" t="s">
        <v>1303</v>
      </c>
      <c r="F206" s="675">
        <v>2</v>
      </c>
      <c r="G206" s="675" t="s">
        <v>1296</v>
      </c>
      <c r="H206" s="675">
        <v>91</v>
      </c>
      <c r="I206" s="675" t="s">
        <v>1304</v>
      </c>
      <c r="J206" s="675" t="s">
        <v>1052</v>
      </c>
      <c r="K206" s="741">
        <v>1438967142000</v>
      </c>
      <c r="L206" s="741">
        <v>1947491680510.1772</v>
      </c>
      <c r="M206" s="675">
        <v>3</v>
      </c>
      <c r="N206" s="675" t="s">
        <v>1066</v>
      </c>
      <c r="O206" s="675">
        <v>35</v>
      </c>
      <c r="P206" s="675" t="s">
        <v>1067</v>
      </c>
      <c r="Q206" s="675">
        <v>615</v>
      </c>
      <c r="R206" s="675" t="s">
        <v>1327</v>
      </c>
      <c r="S206" s="741">
        <v>7000000000</v>
      </c>
      <c r="T206" s="741">
        <v>9473768625.8934994</v>
      </c>
    </row>
    <row r="207" spans="1:20">
      <c r="A207" s="675">
        <v>3</v>
      </c>
      <c r="B207" s="675" t="s">
        <v>1048</v>
      </c>
      <c r="C207" s="675">
        <v>2009</v>
      </c>
      <c r="D207" s="675">
        <v>201</v>
      </c>
      <c r="E207" s="675" t="s">
        <v>1303</v>
      </c>
      <c r="F207" s="675">
        <v>2</v>
      </c>
      <c r="G207" s="675" t="s">
        <v>1296</v>
      </c>
      <c r="H207" s="675">
        <v>91</v>
      </c>
      <c r="I207" s="675" t="s">
        <v>1304</v>
      </c>
      <c r="J207" s="675" t="s">
        <v>1052</v>
      </c>
      <c r="K207" s="741">
        <v>1438967142000</v>
      </c>
      <c r="L207" s="741">
        <v>1947491680510.1772</v>
      </c>
      <c r="M207" s="675">
        <v>4</v>
      </c>
      <c r="N207" s="675" t="s">
        <v>1056</v>
      </c>
      <c r="O207" s="675">
        <v>37</v>
      </c>
      <c r="P207" s="675" t="s">
        <v>1177</v>
      </c>
      <c r="Q207" s="675">
        <v>617</v>
      </c>
      <c r="R207" s="675" t="s">
        <v>1328</v>
      </c>
      <c r="S207" s="741">
        <v>2400000000</v>
      </c>
      <c r="T207" s="741">
        <v>3248149243.1634855</v>
      </c>
    </row>
    <row r="208" spans="1:20">
      <c r="A208" s="675">
        <v>3</v>
      </c>
      <c r="B208" s="675" t="s">
        <v>1048</v>
      </c>
      <c r="C208" s="675">
        <v>2009</v>
      </c>
      <c r="D208" s="675">
        <v>201</v>
      </c>
      <c r="E208" s="675" t="s">
        <v>1303</v>
      </c>
      <c r="F208" s="675">
        <v>2</v>
      </c>
      <c r="G208" s="675" t="s">
        <v>1296</v>
      </c>
      <c r="H208" s="675">
        <v>91</v>
      </c>
      <c r="I208" s="675" t="s">
        <v>1304</v>
      </c>
      <c r="J208" s="675" t="s">
        <v>1052</v>
      </c>
      <c r="K208" s="741">
        <v>1438967142000</v>
      </c>
      <c r="L208" s="741">
        <v>1947491680510.1772</v>
      </c>
      <c r="M208" s="675">
        <v>6</v>
      </c>
      <c r="N208" s="675" t="s">
        <v>1059</v>
      </c>
      <c r="O208" s="675">
        <v>46</v>
      </c>
      <c r="P208" s="675" t="s">
        <v>1242</v>
      </c>
      <c r="Q208" s="675">
        <v>616</v>
      </c>
      <c r="R208" s="675" t="s">
        <v>1329</v>
      </c>
      <c r="S208" s="741">
        <v>5940400000</v>
      </c>
      <c r="T208" s="741">
        <v>8039710735.0368223</v>
      </c>
    </row>
    <row r="209" spans="1:20">
      <c r="A209" s="675">
        <v>3</v>
      </c>
      <c r="B209" s="675" t="s">
        <v>1048</v>
      </c>
      <c r="C209" s="675">
        <v>2009</v>
      </c>
      <c r="D209" s="675">
        <v>201</v>
      </c>
      <c r="E209" s="675" t="s">
        <v>1303</v>
      </c>
      <c r="F209" s="675">
        <v>2</v>
      </c>
      <c r="G209" s="675" t="s">
        <v>1296</v>
      </c>
      <c r="H209" s="675">
        <v>91</v>
      </c>
      <c r="I209" s="675" t="s">
        <v>1304</v>
      </c>
      <c r="J209" s="675" t="s">
        <v>1052</v>
      </c>
      <c r="K209" s="741">
        <v>1438967142000</v>
      </c>
      <c r="L209" s="741">
        <v>1947491680510.1772</v>
      </c>
      <c r="M209" s="675">
        <v>6</v>
      </c>
      <c r="N209" s="675" t="s">
        <v>1059</v>
      </c>
      <c r="O209" s="675">
        <v>49</v>
      </c>
      <c r="P209" s="675" t="s">
        <v>1063</v>
      </c>
      <c r="Q209" s="675">
        <v>614</v>
      </c>
      <c r="R209" s="675" t="s">
        <v>1330</v>
      </c>
      <c r="S209" s="741">
        <v>4141525000</v>
      </c>
      <c r="T209" s="741">
        <v>5605121372.6219397</v>
      </c>
    </row>
    <row r="210" spans="1:20">
      <c r="A210" s="675">
        <v>3</v>
      </c>
      <c r="B210" s="675" t="s">
        <v>1048</v>
      </c>
      <c r="C210" s="675">
        <v>2009</v>
      </c>
      <c r="D210" s="675">
        <v>201</v>
      </c>
      <c r="E210" s="675" t="s">
        <v>1303</v>
      </c>
      <c r="F210" s="675">
        <v>2</v>
      </c>
      <c r="G210" s="675" t="s">
        <v>1296</v>
      </c>
      <c r="H210" s="675">
        <v>91</v>
      </c>
      <c r="I210" s="675" t="s">
        <v>1304</v>
      </c>
      <c r="J210" s="675" t="s">
        <v>1052</v>
      </c>
      <c r="K210" s="741">
        <v>1438967142000</v>
      </c>
      <c r="L210" s="741">
        <v>1947491680510.1772</v>
      </c>
      <c r="M210" s="675">
        <v>6</v>
      </c>
      <c r="N210" s="675" t="s">
        <v>1059</v>
      </c>
      <c r="O210" s="675">
        <v>49</v>
      </c>
      <c r="P210" s="675" t="s">
        <v>1063</v>
      </c>
      <c r="Q210" s="675">
        <v>622</v>
      </c>
      <c r="R210" s="675" t="s">
        <v>1331</v>
      </c>
      <c r="S210" s="741">
        <v>1938000000</v>
      </c>
      <c r="T210" s="741">
        <v>2622880513.8545146</v>
      </c>
    </row>
    <row r="211" spans="1:20">
      <c r="A211" s="675">
        <v>3</v>
      </c>
      <c r="B211" s="675" t="s">
        <v>1048</v>
      </c>
      <c r="C211" s="675">
        <v>2009</v>
      </c>
      <c r="D211" s="675">
        <v>203</v>
      </c>
      <c r="E211" s="675" t="s">
        <v>773</v>
      </c>
      <c r="F211" s="675">
        <v>2</v>
      </c>
      <c r="G211" s="675" t="s">
        <v>1296</v>
      </c>
      <c r="H211" s="675">
        <v>86</v>
      </c>
      <c r="I211" s="675" t="s">
        <v>1088</v>
      </c>
      <c r="J211" s="675" t="s">
        <v>1052</v>
      </c>
      <c r="K211" s="741">
        <v>37834199000</v>
      </c>
      <c r="L211" s="741">
        <v>51204635353.144463</v>
      </c>
      <c r="M211" s="675">
        <v>2</v>
      </c>
      <c r="N211" s="675" t="s">
        <v>1103</v>
      </c>
      <c r="O211" s="675">
        <v>31</v>
      </c>
      <c r="P211" s="675" t="s">
        <v>1115</v>
      </c>
      <c r="Q211" s="675">
        <v>560</v>
      </c>
      <c r="R211" s="675" t="s">
        <v>1332</v>
      </c>
      <c r="S211" s="741">
        <v>7095537000</v>
      </c>
      <c r="T211" s="741">
        <v>9603067973.4952106</v>
      </c>
    </row>
    <row r="212" spans="1:20">
      <c r="A212" s="675">
        <v>3</v>
      </c>
      <c r="B212" s="675" t="s">
        <v>1048</v>
      </c>
      <c r="C212" s="675">
        <v>2009</v>
      </c>
      <c r="D212" s="675">
        <v>203</v>
      </c>
      <c r="E212" s="675" t="s">
        <v>773</v>
      </c>
      <c r="F212" s="675">
        <v>2</v>
      </c>
      <c r="G212" s="675" t="s">
        <v>1296</v>
      </c>
      <c r="H212" s="675">
        <v>86</v>
      </c>
      <c r="I212" s="675" t="s">
        <v>1088</v>
      </c>
      <c r="J212" s="675" t="s">
        <v>1052</v>
      </c>
      <c r="K212" s="741">
        <v>37834199000</v>
      </c>
      <c r="L212" s="741">
        <v>51204635353.144463</v>
      </c>
      <c r="M212" s="675">
        <v>2</v>
      </c>
      <c r="N212" s="675" t="s">
        <v>1103</v>
      </c>
      <c r="O212" s="675">
        <v>31</v>
      </c>
      <c r="P212" s="675" t="s">
        <v>1115</v>
      </c>
      <c r="Q212" s="675">
        <v>561</v>
      </c>
      <c r="R212" s="675" t="s">
        <v>1333</v>
      </c>
      <c r="S212" s="741">
        <v>4162980000</v>
      </c>
      <c r="T212" s="741">
        <v>5634158473.4603043</v>
      </c>
    </row>
    <row r="213" spans="1:20">
      <c r="A213" s="675">
        <v>3</v>
      </c>
      <c r="B213" s="675" t="s">
        <v>1048</v>
      </c>
      <c r="C213" s="675">
        <v>2009</v>
      </c>
      <c r="D213" s="675">
        <v>203</v>
      </c>
      <c r="E213" s="675" t="s">
        <v>773</v>
      </c>
      <c r="F213" s="675">
        <v>2</v>
      </c>
      <c r="G213" s="675" t="s">
        <v>1296</v>
      </c>
      <c r="H213" s="675">
        <v>86</v>
      </c>
      <c r="I213" s="675" t="s">
        <v>1088</v>
      </c>
      <c r="J213" s="675" t="s">
        <v>1052</v>
      </c>
      <c r="K213" s="741">
        <v>37834199000</v>
      </c>
      <c r="L213" s="741">
        <v>51204635353.144463</v>
      </c>
      <c r="M213" s="675">
        <v>2</v>
      </c>
      <c r="N213" s="675" t="s">
        <v>1103</v>
      </c>
      <c r="O213" s="675">
        <v>31</v>
      </c>
      <c r="P213" s="675" t="s">
        <v>1115</v>
      </c>
      <c r="Q213" s="675">
        <v>566</v>
      </c>
      <c r="R213" s="675" t="s">
        <v>1334</v>
      </c>
      <c r="S213" s="741">
        <v>4259555000</v>
      </c>
      <c r="T213" s="741">
        <v>5764862645.609683</v>
      </c>
    </row>
    <row r="214" spans="1:20">
      <c r="A214" s="675">
        <v>3</v>
      </c>
      <c r="B214" s="675" t="s">
        <v>1048</v>
      </c>
      <c r="C214" s="675">
        <v>2009</v>
      </c>
      <c r="D214" s="675">
        <v>203</v>
      </c>
      <c r="E214" s="675" t="s">
        <v>773</v>
      </c>
      <c r="F214" s="675">
        <v>2</v>
      </c>
      <c r="G214" s="675" t="s">
        <v>1296</v>
      </c>
      <c r="H214" s="675">
        <v>86</v>
      </c>
      <c r="I214" s="675" t="s">
        <v>1088</v>
      </c>
      <c r="J214" s="675" t="s">
        <v>1052</v>
      </c>
      <c r="K214" s="741">
        <v>37834199000</v>
      </c>
      <c r="L214" s="741">
        <v>51204635353.144463</v>
      </c>
      <c r="M214" s="675">
        <v>2</v>
      </c>
      <c r="N214" s="675" t="s">
        <v>1103</v>
      </c>
      <c r="O214" s="675">
        <v>31</v>
      </c>
      <c r="P214" s="675" t="s">
        <v>1115</v>
      </c>
      <c r="Q214" s="675">
        <v>570</v>
      </c>
      <c r="R214" s="675" t="s">
        <v>1335</v>
      </c>
      <c r="S214" s="741">
        <v>9320548000</v>
      </c>
      <c r="T214" s="741">
        <v>12614387888.362061</v>
      </c>
    </row>
    <row r="215" spans="1:20">
      <c r="A215" s="675">
        <v>3</v>
      </c>
      <c r="B215" s="675" t="s">
        <v>1048</v>
      </c>
      <c r="C215" s="675">
        <v>2009</v>
      </c>
      <c r="D215" s="675">
        <v>203</v>
      </c>
      <c r="E215" s="675" t="s">
        <v>773</v>
      </c>
      <c r="F215" s="675">
        <v>2</v>
      </c>
      <c r="G215" s="675" t="s">
        <v>1296</v>
      </c>
      <c r="H215" s="675">
        <v>86</v>
      </c>
      <c r="I215" s="675" t="s">
        <v>1088</v>
      </c>
      <c r="J215" s="675" t="s">
        <v>1052</v>
      </c>
      <c r="K215" s="741">
        <v>37834199000</v>
      </c>
      <c r="L215" s="741">
        <v>51204635353.144463</v>
      </c>
      <c r="M215" s="675">
        <v>2</v>
      </c>
      <c r="N215" s="675" t="s">
        <v>1103</v>
      </c>
      <c r="O215" s="675">
        <v>31</v>
      </c>
      <c r="P215" s="675" t="s">
        <v>1115</v>
      </c>
      <c r="Q215" s="675">
        <v>7240</v>
      </c>
      <c r="R215" s="675" t="s">
        <v>1336</v>
      </c>
      <c r="S215" s="741">
        <v>4500000000</v>
      </c>
      <c r="T215" s="741">
        <v>6090279830.9315357</v>
      </c>
    </row>
    <row r="216" spans="1:20">
      <c r="A216" s="675">
        <v>3</v>
      </c>
      <c r="B216" s="675" t="s">
        <v>1048</v>
      </c>
      <c r="C216" s="675">
        <v>2009</v>
      </c>
      <c r="D216" s="675">
        <v>203</v>
      </c>
      <c r="E216" s="675" t="s">
        <v>773</v>
      </c>
      <c r="F216" s="675">
        <v>2</v>
      </c>
      <c r="G216" s="675" t="s">
        <v>1296</v>
      </c>
      <c r="H216" s="675">
        <v>86</v>
      </c>
      <c r="I216" s="675" t="s">
        <v>1088</v>
      </c>
      <c r="J216" s="675" t="s">
        <v>1052</v>
      </c>
      <c r="K216" s="741">
        <v>37834199000</v>
      </c>
      <c r="L216" s="741">
        <v>51204635353.144463</v>
      </c>
      <c r="M216" s="675">
        <v>5</v>
      </c>
      <c r="N216" s="675" t="s">
        <v>1117</v>
      </c>
      <c r="O216" s="675">
        <v>40</v>
      </c>
      <c r="P216" s="675" t="s">
        <v>1118</v>
      </c>
      <c r="Q216" s="675">
        <v>546</v>
      </c>
      <c r="R216" s="675" t="s">
        <v>1337</v>
      </c>
      <c r="S216" s="741">
        <v>899366000</v>
      </c>
      <c r="T216" s="741">
        <v>1217197913.4279048</v>
      </c>
    </row>
    <row r="217" spans="1:20">
      <c r="A217" s="675">
        <v>3</v>
      </c>
      <c r="B217" s="675" t="s">
        <v>1048</v>
      </c>
      <c r="C217" s="675">
        <v>2009</v>
      </c>
      <c r="D217" s="675">
        <v>203</v>
      </c>
      <c r="E217" s="675" t="s">
        <v>773</v>
      </c>
      <c r="F217" s="675">
        <v>2</v>
      </c>
      <c r="G217" s="675" t="s">
        <v>1296</v>
      </c>
      <c r="H217" s="675">
        <v>86</v>
      </c>
      <c r="I217" s="675" t="s">
        <v>1088</v>
      </c>
      <c r="J217" s="675" t="s">
        <v>1052</v>
      </c>
      <c r="K217" s="741">
        <v>37834199000</v>
      </c>
      <c r="L217" s="741">
        <v>51204635353.144463</v>
      </c>
      <c r="M217" s="675">
        <v>6</v>
      </c>
      <c r="N217" s="675" t="s">
        <v>1059</v>
      </c>
      <c r="O217" s="675">
        <v>49</v>
      </c>
      <c r="P217" s="675" t="s">
        <v>1063</v>
      </c>
      <c r="Q217" s="675">
        <v>544</v>
      </c>
      <c r="R217" s="675" t="s">
        <v>1338</v>
      </c>
      <c r="S217" s="741">
        <v>7596213000</v>
      </c>
      <c r="T217" s="741">
        <v>10280680627.857763</v>
      </c>
    </row>
    <row r="218" spans="1:20">
      <c r="A218" s="675">
        <v>3</v>
      </c>
      <c r="B218" s="675" t="s">
        <v>1048</v>
      </c>
      <c r="C218" s="675">
        <v>2009</v>
      </c>
      <c r="D218" s="675">
        <v>204</v>
      </c>
      <c r="E218" s="675" t="s">
        <v>781</v>
      </c>
      <c r="F218" s="675">
        <v>2</v>
      </c>
      <c r="G218" s="675" t="s">
        <v>1296</v>
      </c>
      <c r="H218" s="675">
        <v>95</v>
      </c>
      <c r="I218" s="675" t="s">
        <v>1170</v>
      </c>
      <c r="J218" s="675" t="s">
        <v>1052</v>
      </c>
      <c r="K218" s="741">
        <v>1259912090000</v>
      </c>
      <c r="L218" s="741">
        <v>1705159375660.8437</v>
      </c>
      <c r="M218" s="675">
        <v>2</v>
      </c>
      <c r="N218" s="675" t="s">
        <v>1103</v>
      </c>
      <c r="O218" s="675">
        <v>17</v>
      </c>
      <c r="P218" s="675" t="s">
        <v>1203</v>
      </c>
      <c r="Q218" s="675">
        <v>234</v>
      </c>
      <c r="R218" s="675" t="s">
        <v>1339</v>
      </c>
      <c r="S218" s="741">
        <v>54236048000</v>
      </c>
      <c r="T218" s="741">
        <v>73402824276.407684</v>
      </c>
    </row>
    <row r="219" spans="1:20">
      <c r="A219" s="675">
        <v>3</v>
      </c>
      <c r="B219" s="675" t="s">
        <v>1048</v>
      </c>
      <c r="C219" s="675">
        <v>2009</v>
      </c>
      <c r="D219" s="675">
        <v>204</v>
      </c>
      <c r="E219" s="675" t="s">
        <v>781</v>
      </c>
      <c r="F219" s="675">
        <v>2</v>
      </c>
      <c r="G219" s="675" t="s">
        <v>1296</v>
      </c>
      <c r="H219" s="675">
        <v>95</v>
      </c>
      <c r="I219" s="675" t="s">
        <v>1170</v>
      </c>
      <c r="J219" s="675" t="s">
        <v>1052</v>
      </c>
      <c r="K219" s="741">
        <v>1259912090000</v>
      </c>
      <c r="L219" s="741">
        <v>1705159375660.8437</v>
      </c>
      <c r="M219" s="675">
        <v>2</v>
      </c>
      <c r="N219" s="675" t="s">
        <v>1103</v>
      </c>
      <c r="O219" s="675">
        <v>21</v>
      </c>
      <c r="P219" s="675" t="s">
        <v>1184</v>
      </c>
      <c r="Q219" s="675">
        <v>247</v>
      </c>
      <c r="R219" s="675" t="s">
        <v>1340</v>
      </c>
      <c r="S219" s="741">
        <v>5294937000</v>
      </c>
      <c r="T219" s="741">
        <v>7166144003.8118067</v>
      </c>
    </row>
    <row r="220" spans="1:20">
      <c r="A220" s="675">
        <v>3</v>
      </c>
      <c r="B220" s="675" t="s">
        <v>1048</v>
      </c>
      <c r="C220" s="675">
        <v>2009</v>
      </c>
      <c r="D220" s="675">
        <v>204</v>
      </c>
      <c r="E220" s="675" t="s">
        <v>781</v>
      </c>
      <c r="F220" s="675">
        <v>2</v>
      </c>
      <c r="G220" s="675" t="s">
        <v>1296</v>
      </c>
      <c r="H220" s="675">
        <v>95</v>
      </c>
      <c r="I220" s="675" t="s">
        <v>1170</v>
      </c>
      <c r="J220" s="675" t="s">
        <v>1052</v>
      </c>
      <c r="K220" s="741">
        <v>1259912090000</v>
      </c>
      <c r="L220" s="741">
        <v>1705159375660.8437</v>
      </c>
      <c r="M220" s="675">
        <v>2</v>
      </c>
      <c r="N220" s="675" t="s">
        <v>1103</v>
      </c>
      <c r="O220" s="675">
        <v>22</v>
      </c>
      <c r="P220" s="675" t="s">
        <v>1171</v>
      </c>
      <c r="Q220" s="675">
        <v>543</v>
      </c>
      <c r="R220" s="675" t="s">
        <v>1341</v>
      </c>
      <c r="S220" s="741">
        <v>44961239000</v>
      </c>
      <c r="T220" s="741">
        <v>60850339345.642754</v>
      </c>
    </row>
    <row r="221" spans="1:20">
      <c r="A221" s="675">
        <v>3</v>
      </c>
      <c r="B221" s="675" t="s">
        <v>1048</v>
      </c>
      <c r="C221" s="675">
        <v>2009</v>
      </c>
      <c r="D221" s="675">
        <v>204</v>
      </c>
      <c r="E221" s="675" t="s">
        <v>781</v>
      </c>
      <c r="F221" s="675">
        <v>2</v>
      </c>
      <c r="G221" s="675" t="s">
        <v>1296</v>
      </c>
      <c r="H221" s="675">
        <v>95</v>
      </c>
      <c r="I221" s="675" t="s">
        <v>1170</v>
      </c>
      <c r="J221" s="675" t="s">
        <v>1052</v>
      </c>
      <c r="K221" s="741">
        <v>1259912090000</v>
      </c>
      <c r="L221" s="741">
        <v>1705159375660.8437</v>
      </c>
      <c r="M221" s="675">
        <v>2</v>
      </c>
      <c r="N221" s="675" t="s">
        <v>1103</v>
      </c>
      <c r="O221" s="675">
        <v>23</v>
      </c>
      <c r="P221" s="675" t="s">
        <v>1342</v>
      </c>
      <c r="Q221" s="675">
        <v>520</v>
      </c>
      <c r="R221" s="675" t="s">
        <v>1343</v>
      </c>
      <c r="S221" s="741">
        <v>885096861000</v>
      </c>
      <c r="T221" s="741">
        <v>1197886124659.803</v>
      </c>
    </row>
    <row r="222" spans="1:20">
      <c r="A222" s="675">
        <v>3</v>
      </c>
      <c r="B222" s="675" t="s">
        <v>1048</v>
      </c>
      <c r="C222" s="675">
        <v>2009</v>
      </c>
      <c r="D222" s="675">
        <v>204</v>
      </c>
      <c r="E222" s="675" t="s">
        <v>781</v>
      </c>
      <c r="F222" s="675">
        <v>2</v>
      </c>
      <c r="G222" s="675" t="s">
        <v>1296</v>
      </c>
      <c r="H222" s="675">
        <v>95</v>
      </c>
      <c r="I222" s="675" t="s">
        <v>1170</v>
      </c>
      <c r="J222" s="675" t="s">
        <v>1052</v>
      </c>
      <c r="K222" s="741">
        <v>1259912090000</v>
      </c>
      <c r="L222" s="741">
        <v>1705159375660.8437</v>
      </c>
      <c r="M222" s="675">
        <v>2</v>
      </c>
      <c r="N222" s="675" t="s">
        <v>1103</v>
      </c>
      <c r="O222" s="675">
        <v>25</v>
      </c>
      <c r="P222" s="675" t="s">
        <v>1344</v>
      </c>
      <c r="Q222" s="675">
        <v>541</v>
      </c>
      <c r="R222" s="675" t="s">
        <v>1345</v>
      </c>
      <c r="S222" s="741">
        <v>192850837000</v>
      </c>
      <c r="T222" s="741">
        <v>261003458435.41443</v>
      </c>
    </row>
    <row r="223" spans="1:20">
      <c r="A223" s="675">
        <v>3</v>
      </c>
      <c r="B223" s="675" t="s">
        <v>1048</v>
      </c>
      <c r="C223" s="675">
        <v>2009</v>
      </c>
      <c r="D223" s="675">
        <v>204</v>
      </c>
      <c r="E223" s="675" t="s">
        <v>781</v>
      </c>
      <c r="F223" s="675">
        <v>2</v>
      </c>
      <c r="G223" s="675" t="s">
        <v>1296</v>
      </c>
      <c r="H223" s="675">
        <v>95</v>
      </c>
      <c r="I223" s="675" t="s">
        <v>1170</v>
      </c>
      <c r="J223" s="675" t="s">
        <v>1052</v>
      </c>
      <c r="K223" s="741">
        <v>1259912090000</v>
      </c>
      <c r="L223" s="741">
        <v>1705159375660.8437</v>
      </c>
      <c r="M223" s="675">
        <v>2</v>
      </c>
      <c r="N223" s="675" t="s">
        <v>1103</v>
      </c>
      <c r="O223" s="675">
        <v>25</v>
      </c>
      <c r="P223" s="675" t="s">
        <v>1344</v>
      </c>
      <c r="Q223" s="675">
        <v>7193</v>
      </c>
      <c r="R223" s="675" t="s">
        <v>1346</v>
      </c>
      <c r="S223" s="741">
        <v>300000000</v>
      </c>
      <c r="T223" s="741">
        <v>406018655.39543569</v>
      </c>
    </row>
    <row r="224" spans="1:20">
      <c r="A224" s="675">
        <v>3</v>
      </c>
      <c r="B224" s="675" t="s">
        <v>1048</v>
      </c>
      <c r="C224" s="675">
        <v>2009</v>
      </c>
      <c r="D224" s="675">
        <v>204</v>
      </c>
      <c r="E224" s="675" t="s">
        <v>781</v>
      </c>
      <c r="F224" s="675">
        <v>2</v>
      </c>
      <c r="G224" s="675" t="s">
        <v>1296</v>
      </c>
      <c r="H224" s="675">
        <v>95</v>
      </c>
      <c r="I224" s="675" t="s">
        <v>1170</v>
      </c>
      <c r="J224" s="675" t="s">
        <v>1052</v>
      </c>
      <c r="K224" s="741">
        <v>1259912090000</v>
      </c>
      <c r="L224" s="741">
        <v>1705159375660.8437</v>
      </c>
      <c r="M224" s="675">
        <v>6</v>
      </c>
      <c r="N224" s="675" t="s">
        <v>1059</v>
      </c>
      <c r="O224" s="675">
        <v>49</v>
      </c>
      <c r="P224" s="675" t="s">
        <v>1063</v>
      </c>
      <c r="Q224" s="675">
        <v>232</v>
      </c>
      <c r="R224" s="675" t="s">
        <v>1347</v>
      </c>
      <c r="S224" s="741">
        <v>77172168000</v>
      </c>
      <c r="T224" s="741">
        <v>104444466284.36888</v>
      </c>
    </row>
    <row r="225" spans="1:20">
      <c r="A225" s="675">
        <v>3</v>
      </c>
      <c r="B225" s="675" t="s">
        <v>1048</v>
      </c>
      <c r="C225" s="675">
        <v>2009</v>
      </c>
      <c r="D225" s="675">
        <v>206</v>
      </c>
      <c r="E225" s="675" t="s">
        <v>1348</v>
      </c>
      <c r="F225" s="675">
        <v>2</v>
      </c>
      <c r="G225" s="675" t="s">
        <v>1296</v>
      </c>
      <c r="H225" s="675">
        <v>87</v>
      </c>
      <c r="I225" s="675" t="s">
        <v>1131</v>
      </c>
      <c r="J225" s="675" t="s">
        <v>1052</v>
      </c>
      <c r="K225" s="741">
        <v>5661453000</v>
      </c>
      <c r="L225" s="741">
        <v>7662185115.4815178</v>
      </c>
      <c r="M225" s="675">
        <v>6</v>
      </c>
      <c r="N225" s="675" t="s">
        <v>1059</v>
      </c>
      <c r="O225" s="675">
        <v>49</v>
      </c>
      <c r="P225" s="675" t="s">
        <v>1063</v>
      </c>
      <c r="Q225" s="675">
        <v>368</v>
      </c>
      <c r="R225" s="675" t="s">
        <v>994</v>
      </c>
      <c r="S225" s="741">
        <v>931453000</v>
      </c>
      <c r="T225" s="741">
        <v>1260624315.4134824</v>
      </c>
    </row>
    <row r="226" spans="1:20">
      <c r="A226" s="675">
        <v>3</v>
      </c>
      <c r="B226" s="675" t="s">
        <v>1048</v>
      </c>
      <c r="C226" s="675">
        <v>2009</v>
      </c>
      <c r="D226" s="675">
        <v>206</v>
      </c>
      <c r="E226" s="675" t="s">
        <v>1348</v>
      </c>
      <c r="F226" s="675">
        <v>2</v>
      </c>
      <c r="G226" s="675" t="s">
        <v>1296</v>
      </c>
      <c r="H226" s="675">
        <v>87</v>
      </c>
      <c r="I226" s="675" t="s">
        <v>1131</v>
      </c>
      <c r="J226" s="675" t="s">
        <v>1052</v>
      </c>
      <c r="K226" s="741">
        <v>5661453000</v>
      </c>
      <c r="L226" s="741">
        <v>7662185115.4815178</v>
      </c>
      <c r="M226" s="675">
        <v>7</v>
      </c>
      <c r="N226" s="675" t="s">
        <v>1136</v>
      </c>
      <c r="O226" s="675">
        <v>52</v>
      </c>
      <c r="P226" s="675" t="s">
        <v>1140</v>
      </c>
      <c r="Q226" s="675">
        <v>465</v>
      </c>
      <c r="R226" s="675" t="s">
        <v>1349</v>
      </c>
      <c r="S226" s="741">
        <v>4730000000</v>
      </c>
      <c r="T226" s="741">
        <v>6401560800.0680342</v>
      </c>
    </row>
    <row r="227" spans="1:20">
      <c r="A227" s="675">
        <v>3</v>
      </c>
      <c r="B227" s="675" t="s">
        <v>1048</v>
      </c>
      <c r="C227" s="675">
        <v>2009</v>
      </c>
      <c r="D227" s="675">
        <v>208</v>
      </c>
      <c r="E227" s="675" t="s">
        <v>83</v>
      </c>
      <c r="F227" s="675">
        <v>2</v>
      </c>
      <c r="G227" s="675" t="s">
        <v>1296</v>
      </c>
      <c r="H227" s="675">
        <v>96</v>
      </c>
      <c r="I227" s="675" t="s">
        <v>1199</v>
      </c>
      <c r="J227" s="675" t="s">
        <v>1052</v>
      </c>
      <c r="K227" s="741">
        <v>43568486000</v>
      </c>
      <c r="L227" s="741">
        <v>58965393677.78289</v>
      </c>
      <c r="M227" s="675">
        <v>1</v>
      </c>
      <c r="N227" s="675" t="s">
        <v>1053</v>
      </c>
      <c r="O227" s="675">
        <v>9</v>
      </c>
      <c r="P227" s="675" t="s">
        <v>1200</v>
      </c>
      <c r="Q227" s="675">
        <v>471</v>
      </c>
      <c r="R227" s="675" t="s">
        <v>1350</v>
      </c>
      <c r="S227" s="741">
        <v>2821280000</v>
      </c>
      <c r="T227" s="741">
        <v>3818307706.9801164</v>
      </c>
    </row>
    <row r="228" spans="1:20">
      <c r="A228" s="675">
        <v>3</v>
      </c>
      <c r="B228" s="675" t="s">
        <v>1048</v>
      </c>
      <c r="C228" s="675">
        <v>2009</v>
      </c>
      <c r="D228" s="675">
        <v>208</v>
      </c>
      <c r="E228" s="675" t="s">
        <v>83</v>
      </c>
      <c r="F228" s="675">
        <v>2</v>
      </c>
      <c r="G228" s="675" t="s">
        <v>1296</v>
      </c>
      <c r="H228" s="675">
        <v>96</v>
      </c>
      <c r="I228" s="675" t="s">
        <v>1199</v>
      </c>
      <c r="J228" s="675" t="s">
        <v>1052</v>
      </c>
      <c r="K228" s="741">
        <v>43568486000</v>
      </c>
      <c r="L228" s="741">
        <v>58965393677.78289</v>
      </c>
      <c r="M228" s="675">
        <v>1</v>
      </c>
      <c r="N228" s="675" t="s">
        <v>1053</v>
      </c>
      <c r="O228" s="675">
        <v>9</v>
      </c>
      <c r="P228" s="675" t="s">
        <v>1200</v>
      </c>
      <c r="Q228" s="675">
        <v>3075</v>
      </c>
      <c r="R228" s="675" t="s">
        <v>1351</v>
      </c>
      <c r="S228" s="741">
        <v>25973121000</v>
      </c>
      <c r="T228" s="741">
        <v>35151905549.476517</v>
      </c>
    </row>
    <row r="229" spans="1:20">
      <c r="A229" s="675">
        <v>3</v>
      </c>
      <c r="B229" s="675" t="s">
        <v>1048</v>
      </c>
      <c r="C229" s="675">
        <v>2009</v>
      </c>
      <c r="D229" s="675">
        <v>208</v>
      </c>
      <c r="E229" s="675" t="s">
        <v>83</v>
      </c>
      <c r="F229" s="675">
        <v>2</v>
      </c>
      <c r="G229" s="675" t="s">
        <v>1296</v>
      </c>
      <c r="H229" s="675">
        <v>96</v>
      </c>
      <c r="I229" s="675" t="s">
        <v>1199</v>
      </c>
      <c r="J229" s="675" t="s">
        <v>1052</v>
      </c>
      <c r="K229" s="741">
        <v>43568486000</v>
      </c>
      <c r="L229" s="741">
        <v>58965393677.78289</v>
      </c>
      <c r="M229" s="675">
        <v>1</v>
      </c>
      <c r="N229" s="675" t="s">
        <v>1053</v>
      </c>
      <c r="O229" s="675">
        <v>9</v>
      </c>
      <c r="P229" s="675" t="s">
        <v>1200</v>
      </c>
      <c r="Q229" s="675">
        <v>7328</v>
      </c>
      <c r="R229" s="675" t="s">
        <v>1352</v>
      </c>
      <c r="S229" s="741">
        <v>5506214000</v>
      </c>
      <c r="T229" s="741">
        <v>7452085348.6650782</v>
      </c>
    </row>
    <row r="230" spans="1:20">
      <c r="A230" s="675">
        <v>3</v>
      </c>
      <c r="B230" s="675" t="s">
        <v>1048</v>
      </c>
      <c r="C230" s="675">
        <v>2009</v>
      </c>
      <c r="D230" s="675">
        <v>208</v>
      </c>
      <c r="E230" s="675" t="s">
        <v>83</v>
      </c>
      <c r="F230" s="675">
        <v>2</v>
      </c>
      <c r="G230" s="675" t="s">
        <v>1296</v>
      </c>
      <c r="H230" s="675">
        <v>96</v>
      </c>
      <c r="I230" s="675" t="s">
        <v>1199</v>
      </c>
      <c r="J230" s="675" t="s">
        <v>1052</v>
      </c>
      <c r="K230" s="741">
        <v>43568486000</v>
      </c>
      <c r="L230" s="741">
        <v>58965393677.78289</v>
      </c>
      <c r="M230" s="675">
        <v>2</v>
      </c>
      <c r="N230" s="675" t="s">
        <v>1103</v>
      </c>
      <c r="O230" s="675">
        <v>17</v>
      </c>
      <c r="P230" s="675" t="s">
        <v>1203</v>
      </c>
      <c r="Q230" s="675">
        <v>208</v>
      </c>
      <c r="R230" s="675" t="s">
        <v>1353</v>
      </c>
      <c r="S230" s="741">
        <v>6258800000</v>
      </c>
      <c r="T230" s="741">
        <v>8470631867.9631767</v>
      </c>
    </row>
    <row r="231" spans="1:20">
      <c r="A231" s="675">
        <v>3</v>
      </c>
      <c r="B231" s="675" t="s">
        <v>1048</v>
      </c>
      <c r="C231" s="675">
        <v>2009</v>
      </c>
      <c r="D231" s="675">
        <v>208</v>
      </c>
      <c r="E231" s="675" t="s">
        <v>83</v>
      </c>
      <c r="F231" s="675">
        <v>2</v>
      </c>
      <c r="G231" s="675" t="s">
        <v>1296</v>
      </c>
      <c r="H231" s="675">
        <v>96</v>
      </c>
      <c r="I231" s="675" t="s">
        <v>1199</v>
      </c>
      <c r="J231" s="675" t="s">
        <v>1052</v>
      </c>
      <c r="K231" s="741">
        <v>43568486000</v>
      </c>
      <c r="L231" s="741">
        <v>58965393677.78289</v>
      </c>
      <c r="M231" s="675">
        <v>6</v>
      </c>
      <c r="N231" s="675" t="s">
        <v>1059</v>
      </c>
      <c r="O231" s="675">
        <v>49</v>
      </c>
      <c r="P231" s="675" t="s">
        <v>1063</v>
      </c>
      <c r="Q231" s="675">
        <v>404</v>
      </c>
      <c r="R231" s="675" t="s">
        <v>1354</v>
      </c>
      <c r="S231" s="741">
        <v>3009071000</v>
      </c>
      <c r="T231" s="741">
        <v>4072463204.6979971</v>
      </c>
    </row>
    <row r="232" spans="1:20">
      <c r="A232" s="675">
        <v>3</v>
      </c>
      <c r="B232" s="675" t="s">
        <v>1048</v>
      </c>
      <c r="C232" s="675">
        <v>2009</v>
      </c>
      <c r="D232" s="675">
        <v>211</v>
      </c>
      <c r="E232" s="675" t="s">
        <v>1355</v>
      </c>
      <c r="F232" s="675">
        <v>2</v>
      </c>
      <c r="G232" s="675" t="s">
        <v>1296</v>
      </c>
      <c r="H232" s="675">
        <v>93</v>
      </c>
      <c r="I232" s="675" t="s">
        <v>1211</v>
      </c>
      <c r="J232" s="675" t="s">
        <v>1052</v>
      </c>
      <c r="K232" s="741">
        <v>152725066000</v>
      </c>
      <c r="L232" s="741">
        <v>206697419808.33057</v>
      </c>
      <c r="M232" s="675">
        <v>1</v>
      </c>
      <c r="N232" s="675" t="s">
        <v>1053</v>
      </c>
      <c r="O232" s="675">
        <v>12</v>
      </c>
      <c r="P232" s="675" t="s">
        <v>1212</v>
      </c>
      <c r="Q232" s="675">
        <v>564</v>
      </c>
      <c r="R232" s="675" t="s">
        <v>1356</v>
      </c>
      <c r="S232" s="741">
        <v>17573000000</v>
      </c>
      <c r="T232" s="741">
        <v>23783219437.546642</v>
      </c>
    </row>
    <row r="233" spans="1:20">
      <c r="A233" s="675">
        <v>3</v>
      </c>
      <c r="B233" s="675" t="s">
        <v>1048</v>
      </c>
      <c r="C233" s="675">
        <v>2009</v>
      </c>
      <c r="D233" s="675">
        <v>211</v>
      </c>
      <c r="E233" s="675" t="s">
        <v>1355</v>
      </c>
      <c r="F233" s="675">
        <v>2</v>
      </c>
      <c r="G233" s="675" t="s">
        <v>1296</v>
      </c>
      <c r="H233" s="675">
        <v>93</v>
      </c>
      <c r="I233" s="675" t="s">
        <v>1211</v>
      </c>
      <c r="J233" s="675" t="s">
        <v>1052</v>
      </c>
      <c r="K233" s="741">
        <v>152725066000</v>
      </c>
      <c r="L233" s="741">
        <v>206697419808.33057</v>
      </c>
      <c r="M233" s="675">
        <v>1</v>
      </c>
      <c r="N233" s="675" t="s">
        <v>1053</v>
      </c>
      <c r="O233" s="675">
        <v>12</v>
      </c>
      <c r="P233" s="675" t="s">
        <v>1212</v>
      </c>
      <c r="Q233" s="675">
        <v>596</v>
      </c>
      <c r="R233" s="675" t="s">
        <v>1357</v>
      </c>
      <c r="S233" s="741">
        <v>15299000000</v>
      </c>
      <c r="T233" s="741">
        <v>20705598029.649235</v>
      </c>
    </row>
    <row r="234" spans="1:20">
      <c r="A234" s="675">
        <v>3</v>
      </c>
      <c r="B234" s="675" t="s">
        <v>1048</v>
      </c>
      <c r="C234" s="675">
        <v>2009</v>
      </c>
      <c r="D234" s="675">
        <v>211</v>
      </c>
      <c r="E234" s="675" t="s">
        <v>1355</v>
      </c>
      <c r="F234" s="675">
        <v>2</v>
      </c>
      <c r="G234" s="675" t="s">
        <v>1296</v>
      </c>
      <c r="H234" s="675">
        <v>93</v>
      </c>
      <c r="I234" s="675" t="s">
        <v>1211</v>
      </c>
      <c r="J234" s="675" t="s">
        <v>1052</v>
      </c>
      <c r="K234" s="741">
        <v>152725066000</v>
      </c>
      <c r="L234" s="741">
        <v>206697419808.33057</v>
      </c>
      <c r="M234" s="675">
        <v>2</v>
      </c>
      <c r="N234" s="675" t="s">
        <v>1103</v>
      </c>
      <c r="O234" s="675">
        <v>27</v>
      </c>
      <c r="P234" s="675" t="s">
        <v>1215</v>
      </c>
      <c r="Q234" s="675">
        <v>554</v>
      </c>
      <c r="R234" s="675" t="s">
        <v>1358</v>
      </c>
      <c r="S234" s="741">
        <v>70270066000</v>
      </c>
      <c r="T234" s="741">
        <v>95103192372.895081</v>
      </c>
    </row>
    <row r="235" spans="1:20">
      <c r="A235" s="675">
        <v>3</v>
      </c>
      <c r="B235" s="675" t="s">
        <v>1048</v>
      </c>
      <c r="C235" s="675">
        <v>2009</v>
      </c>
      <c r="D235" s="675">
        <v>211</v>
      </c>
      <c r="E235" s="675" t="s">
        <v>1355</v>
      </c>
      <c r="F235" s="675">
        <v>2</v>
      </c>
      <c r="G235" s="675" t="s">
        <v>1296</v>
      </c>
      <c r="H235" s="675">
        <v>93</v>
      </c>
      <c r="I235" s="675" t="s">
        <v>1211</v>
      </c>
      <c r="J235" s="675" t="s">
        <v>1052</v>
      </c>
      <c r="K235" s="741">
        <v>152725066000</v>
      </c>
      <c r="L235" s="741">
        <v>206697419808.33057</v>
      </c>
      <c r="M235" s="675">
        <v>2</v>
      </c>
      <c r="N235" s="675" t="s">
        <v>1103</v>
      </c>
      <c r="O235" s="675">
        <v>27</v>
      </c>
      <c r="P235" s="675" t="s">
        <v>1215</v>
      </c>
      <c r="Q235" s="675">
        <v>619</v>
      </c>
      <c r="R235" s="675" t="s">
        <v>1359</v>
      </c>
      <c r="S235" s="741">
        <v>43890000000</v>
      </c>
      <c r="T235" s="741">
        <v>59400529284.352249</v>
      </c>
    </row>
    <row r="236" spans="1:20">
      <c r="A236" s="675">
        <v>3</v>
      </c>
      <c r="B236" s="675" t="s">
        <v>1048</v>
      </c>
      <c r="C236" s="675">
        <v>2009</v>
      </c>
      <c r="D236" s="675">
        <v>211</v>
      </c>
      <c r="E236" s="675" t="s">
        <v>1355</v>
      </c>
      <c r="F236" s="675">
        <v>2</v>
      </c>
      <c r="G236" s="675" t="s">
        <v>1296</v>
      </c>
      <c r="H236" s="675">
        <v>93</v>
      </c>
      <c r="I236" s="675" t="s">
        <v>1211</v>
      </c>
      <c r="J236" s="675" t="s">
        <v>1052</v>
      </c>
      <c r="K236" s="741">
        <v>152725066000</v>
      </c>
      <c r="L236" s="741">
        <v>206697419808.33057</v>
      </c>
      <c r="M236" s="675">
        <v>3</v>
      </c>
      <c r="N236" s="675" t="s">
        <v>1066</v>
      </c>
      <c r="O236" s="675">
        <v>32</v>
      </c>
      <c r="P236" s="675" t="s">
        <v>1236</v>
      </c>
      <c r="Q236" s="675">
        <v>647</v>
      </c>
      <c r="R236" s="675" t="s">
        <v>1360</v>
      </c>
      <c r="S236" s="741">
        <v>3000000000</v>
      </c>
      <c r="T236" s="741">
        <v>4060186553.9543567</v>
      </c>
    </row>
    <row r="237" spans="1:20">
      <c r="A237" s="675">
        <v>3</v>
      </c>
      <c r="B237" s="675" t="s">
        <v>1048</v>
      </c>
      <c r="C237" s="675">
        <v>2009</v>
      </c>
      <c r="D237" s="675">
        <v>211</v>
      </c>
      <c r="E237" s="675" t="s">
        <v>1355</v>
      </c>
      <c r="F237" s="675">
        <v>2</v>
      </c>
      <c r="G237" s="675" t="s">
        <v>1296</v>
      </c>
      <c r="H237" s="675">
        <v>93</v>
      </c>
      <c r="I237" s="675" t="s">
        <v>1211</v>
      </c>
      <c r="J237" s="675" t="s">
        <v>1052</v>
      </c>
      <c r="K237" s="741">
        <v>152725066000</v>
      </c>
      <c r="L237" s="741">
        <v>206697419808.33057</v>
      </c>
      <c r="M237" s="675">
        <v>6</v>
      </c>
      <c r="N237" s="675" t="s">
        <v>1059</v>
      </c>
      <c r="O237" s="675">
        <v>49</v>
      </c>
      <c r="P237" s="675" t="s">
        <v>1063</v>
      </c>
      <c r="Q237" s="675">
        <v>6205</v>
      </c>
      <c r="R237" s="675" t="s">
        <v>1361</v>
      </c>
      <c r="S237" s="741">
        <v>2693000000</v>
      </c>
      <c r="T237" s="741">
        <v>3644694129.9330277</v>
      </c>
    </row>
    <row r="238" spans="1:20">
      <c r="A238" s="675">
        <v>3</v>
      </c>
      <c r="B238" s="675" t="s">
        <v>1048</v>
      </c>
      <c r="C238" s="675">
        <v>2009</v>
      </c>
      <c r="D238" s="675">
        <v>213</v>
      </c>
      <c r="E238" s="675" t="s">
        <v>1362</v>
      </c>
      <c r="F238" s="675">
        <v>2</v>
      </c>
      <c r="G238" s="675" t="s">
        <v>1296</v>
      </c>
      <c r="H238" s="675">
        <v>93</v>
      </c>
      <c r="I238" s="675" t="s">
        <v>1211</v>
      </c>
      <c r="J238" s="675" t="s">
        <v>1052</v>
      </c>
      <c r="K238" s="741">
        <v>15155000000</v>
      </c>
      <c r="L238" s="741">
        <v>20510709075.059422</v>
      </c>
      <c r="M238" s="675">
        <v>1</v>
      </c>
      <c r="N238" s="675" t="s">
        <v>1053</v>
      </c>
      <c r="O238" s="675">
        <v>12</v>
      </c>
      <c r="P238" s="675" t="s">
        <v>1212</v>
      </c>
      <c r="Q238" s="675">
        <v>506</v>
      </c>
      <c r="R238" s="675" t="s">
        <v>1363</v>
      </c>
      <c r="S238" s="741">
        <v>3817000000</v>
      </c>
      <c r="T238" s="741">
        <v>5165910692.1479273</v>
      </c>
    </row>
    <row r="239" spans="1:20">
      <c r="A239" s="675">
        <v>3</v>
      </c>
      <c r="B239" s="675" t="s">
        <v>1048</v>
      </c>
      <c r="C239" s="675">
        <v>2009</v>
      </c>
      <c r="D239" s="675">
        <v>213</v>
      </c>
      <c r="E239" s="675" t="s">
        <v>1362</v>
      </c>
      <c r="F239" s="675">
        <v>2</v>
      </c>
      <c r="G239" s="675" t="s">
        <v>1296</v>
      </c>
      <c r="H239" s="675">
        <v>93</v>
      </c>
      <c r="I239" s="675" t="s">
        <v>1211</v>
      </c>
      <c r="J239" s="675" t="s">
        <v>1052</v>
      </c>
      <c r="K239" s="741">
        <v>15155000000</v>
      </c>
      <c r="L239" s="741">
        <v>20510709075.059422</v>
      </c>
      <c r="M239" s="675">
        <v>2</v>
      </c>
      <c r="N239" s="675" t="s">
        <v>1103</v>
      </c>
      <c r="O239" s="675">
        <v>27</v>
      </c>
      <c r="P239" s="675" t="s">
        <v>1215</v>
      </c>
      <c r="Q239" s="675">
        <v>499</v>
      </c>
      <c r="R239" s="675" t="s">
        <v>1364</v>
      </c>
      <c r="S239" s="741">
        <v>5058000000</v>
      </c>
      <c r="T239" s="741">
        <v>6845474529.9670439</v>
      </c>
    </row>
    <row r="240" spans="1:20">
      <c r="A240" s="675">
        <v>3</v>
      </c>
      <c r="B240" s="675" t="s">
        <v>1048</v>
      </c>
      <c r="C240" s="675">
        <v>2009</v>
      </c>
      <c r="D240" s="675">
        <v>213</v>
      </c>
      <c r="E240" s="675" t="s">
        <v>1362</v>
      </c>
      <c r="F240" s="675">
        <v>2</v>
      </c>
      <c r="G240" s="675" t="s">
        <v>1296</v>
      </c>
      <c r="H240" s="675">
        <v>93</v>
      </c>
      <c r="I240" s="675" t="s">
        <v>1211</v>
      </c>
      <c r="J240" s="675" t="s">
        <v>1052</v>
      </c>
      <c r="K240" s="741">
        <v>15155000000</v>
      </c>
      <c r="L240" s="741">
        <v>20510709075.059422</v>
      </c>
      <c r="M240" s="675">
        <v>2</v>
      </c>
      <c r="N240" s="675" t="s">
        <v>1103</v>
      </c>
      <c r="O240" s="675">
        <v>27</v>
      </c>
      <c r="P240" s="675" t="s">
        <v>1215</v>
      </c>
      <c r="Q240" s="675">
        <v>519</v>
      </c>
      <c r="R240" s="675" t="s">
        <v>1365</v>
      </c>
      <c r="S240" s="741">
        <v>5797000000</v>
      </c>
      <c r="T240" s="741">
        <v>7845633817.757802</v>
      </c>
    </row>
    <row r="241" spans="1:20">
      <c r="A241" s="675">
        <v>3</v>
      </c>
      <c r="B241" s="675" t="s">
        <v>1048</v>
      </c>
      <c r="C241" s="675">
        <v>2009</v>
      </c>
      <c r="D241" s="675">
        <v>213</v>
      </c>
      <c r="E241" s="675" t="s">
        <v>1362</v>
      </c>
      <c r="F241" s="675">
        <v>2</v>
      </c>
      <c r="G241" s="675" t="s">
        <v>1296</v>
      </c>
      <c r="H241" s="675">
        <v>93</v>
      </c>
      <c r="I241" s="675" t="s">
        <v>1211</v>
      </c>
      <c r="J241" s="675" t="s">
        <v>1052</v>
      </c>
      <c r="K241" s="741">
        <v>15155000000</v>
      </c>
      <c r="L241" s="741">
        <v>20510709075.059422</v>
      </c>
      <c r="M241" s="675">
        <v>6</v>
      </c>
      <c r="N241" s="675" t="s">
        <v>1059</v>
      </c>
      <c r="O241" s="675">
        <v>49</v>
      </c>
      <c r="P241" s="675" t="s">
        <v>1063</v>
      </c>
      <c r="Q241" s="675">
        <v>527</v>
      </c>
      <c r="R241" s="675" t="s">
        <v>994</v>
      </c>
      <c r="S241" s="741">
        <v>483000000</v>
      </c>
      <c r="T241" s="741">
        <v>653690035.18665159</v>
      </c>
    </row>
    <row r="242" spans="1:20">
      <c r="A242" s="675">
        <v>3</v>
      </c>
      <c r="B242" s="675" t="s">
        <v>1048</v>
      </c>
      <c r="C242" s="675">
        <v>2009</v>
      </c>
      <c r="D242" s="675">
        <v>214</v>
      </c>
      <c r="E242" s="675" t="s">
        <v>1366</v>
      </c>
      <c r="F242" s="675">
        <v>2</v>
      </c>
      <c r="G242" s="675" t="s">
        <v>1296</v>
      </c>
      <c r="H242" s="675">
        <v>92</v>
      </c>
      <c r="I242" s="675" t="s">
        <v>1248</v>
      </c>
      <c r="J242" s="675" t="s">
        <v>1052</v>
      </c>
      <c r="K242" s="741">
        <v>126826000000</v>
      </c>
      <c r="L242" s="741">
        <v>171645739963.93845</v>
      </c>
      <c r="M242" s="675">
        <v>1</v>
      </c>
      <c r="N242" s="675" t="s">
        <v>1053</v>
      </c>
      <c r="O242" s="675">
        <v>4</v>
      </c>
      <c r="P242" s="675" t="s">
        <v>1148</v>
      </c>
      <c r="Q242" s="675">
        <v>198</v>
      </c>
      <c r="R242" s="675" t="s">
        <v>1367</v>
      </c>
      <c r="S242" s="741">
        <v>16326000000</v>
      </c>
      <c r="T242" s="741">
        <v>22095535226.619606</v>
      </c>
    </row>
    <row r="243" spans="1:20">
      <c r="A243" s="675">
        <v>3</v>
      </c>
      <c r="B243" s="675" t="s">
        <v>1048</v>
      </c>
      <c r="C243" s="675">
        <v>2009</v>
      </c>
      <c r="D243" s="675">
        <v>214</v>
      </c>
      <c r="E243" s="675" t="s">
        <v>1366</v>
      </c>
      <c r="F243" s="675">
        <v>2</v>
      </c>
      <c r="G243" s="675" t="s">
        <v>1296</v>
      </c>
      <c r="H243" s="675">
        <v>92</v>
      </c>
      <c r="I243" s="675" t="s">
        <v>1248</v>
      </c>
      <c r="J243" s="675" t="s">
        <v>1052</v>
      </c>
      <c r="K243" s="741">
        <v>126826000000</v>
      </c>
      <c r="L243" s="741">
        <v>171645739963.93845</v>
      </c>
      <c r="M243" s="675">
        <v>1</v>
      </c>
      <c r="N243" s="675" t="s">
        <v>1053</v>
      </c>
      <c r="O243" s="675">
        <v>4</v>
      </c>
      <c r="P243" s="675" t="s">
        <v>1148</v>
      </c>
      <c r="Q243" s="675">
        <v>7194</v>
      </c>
      <c r="R243" s="675" t="s">
        <v>1368</v>
      </c>
      <c r="S243" s="741">
        <v>9658000000</v>
      </c>
      <c r="T243" s="741">
        <v>13071093912.69706</v>
      </c>
    </row>
    <row r="244" spans="1:20">
      <c r="A244" s="675">
        <v>3</v>
      </c>
      <c r="B244" s="675" t="s">
        <v>1048</v>
      </c>
      <c r="C244" s="675">
        <v>2009</v>
      </c>
      <c r="D244" s="675">
        <v>214</v>
      </c>
      <c r="E244" s="675" t="s">
        <v>1366</v>
      </c>
      <c r="F244" s="675">
        <v>2</v>
      </c>
      <c r="G244" s="675" t="s">
        <v>1296</v>
      </c>
      <c r="H244" s="675">
        <v>92</v>
      </c>
      <c r="I244" s="675" t="s">
        <v>1248</v>
      </c>
      <c r="J244" s="675" t="s">
        <v>1052</v>
      </c>
      <c r="K244" s="741">
        <v>126826000000</v>
      </c>
      <c r="L244" s="741">
        <v>171645739963.93845</v>
      </c>
      <c r="M244" s="675">
        <v>1</v>
      </c>
      <c r="N244" s="675" t="s">
        <v>1053</v>
      </c>
      <c r="O244" s="675">
        <v>14</v>
      </c>
      <c r="P244" s="675" t="s">
        <v>1054</v>
      </c>
      <c r="Q244" s="675">
        <v>547</v>
      </c>
      <c r="R244" s="675" t="s">
        <v>1369</v>
      </c>
      <c r="S244" s="741">
        <v>5909200000</v>
      </c>
      <c r="T244" s="741">
        <v>7997484794.8756952</v>
      </c>
    </row>
    <row r="245" spans="1:20">
      <c r="A245" s="675">
        <v>3</v>
      </c>
      <c r="B245" s="675" t="s">
        <v>1048</v>
      </c>
      <c r="C245" s="675">
        <v>2009</v>
      </c>
      <c r="D245" s="675">
        <v>214</v>
      </c>
      <c r="E245" s="675" t="s">
        <v>1366</v>
      </c>
      <c r="F245" s="675">
        <v>2</v>
      </c>
      <c r="G245" s="675" t="s">
        <v>1296</v>
      </c>
      <c r="H245" s="675">
        <v>92</v>
      </c>
      <c r="I245" s="675" t="s">
        <v>1248</v>
      </c>
      <c r="J245" s="675" t="s">
        <v>1052</v>
      </c>
      <c r="K245" s="741">
        <v>126826000000</v>
      </c>
      <c r="L245" s="741">
        <v>171645739963.93845</v>
      </c>
      <c r="M245" s="675">
        <v>1</v>
      </c>
      <c r="N245" s="675" t="s">
        <v>1053</v>
      </c>
      <c r="O245" s="675">
        <v>14</v>
      </c>
      <c r="P245" s="675" t="s">
        <v>1054</v>
      </c>
      <c r="Q245" s="675">
        <v>548</v>
      </c>
      <c r="R245" s="675" t="s">
        <v>1370</v>
      </c>
      <c r="S245" s="741">
        <v>22052000000</v>
      </c>
      <c r="T245" s="741">
        <v>29845077962.600494</v>
      </c>
    </row>
    <row r="246" spans="1:20">
      <c r="A246" s="675">
        <v>3</v>
      </c>
      <c r="B246" s="675" t="s">
        <v>1048</v>
      </c>
      <c r="C246" s="675">
        <v>2009</v>
      </c>
      <c r="D246" s="675">
        <v>214</v>
      </c>
      <c r="E246" s="675" t="s">
        <v>1366</v>
      </c>
      <c r="F246" s="675">
        <v>2</v>
      </c>
      <c r="G246" s="675" t="s">
        <v>1296</v>
      </c>
      <c r="H246" s="675">
        <v>92</v>
      </c>
      <c r="I246" s="675" t="s">
        <v>1248</v>
      </c>
      <c r="J246" s="675" t="s">
        <v>1052</v>
      </c>
      <c r="K246" s="741">
        <v>126826000000</v>
      </c>
      <c r="L246" s="741">
        <v>171645739963.93845</v>
      </c>
      <c r="M246" s="675">
        <v>1</v>
      </c>
      <c r="N246" s="675" t="s">
        <v>1053</v>
      </c>
      <c r="O246" s="675">
        <v>14</v>
      </c>
      <c r="P246" s="675" t="s">
        <v>1054</v>
      </c>
      <c r="Q246" s="675">
        <v>550</v>
      </c>
      <c r="R246" s="675" t="s">
        <v>1371</v>
      </c>
      <c r="S246" s="741">
        <v>1257800000</v>
      </c>
      <c r="T246" s="741">
        <v>1702300882.5212638</v>
      </c>
    </row>
    <row r="247" spans="1:20">
      <c r="A247" s="675">
        <v>3</v>
      </c>
      <c r="B247" s="675" t="s">
        <v>1048</v>
      </c>
      <c r="C247" s="675">
        <v>2009</v>
      </c>
      <c r="D247" s="675">
        <v>214</v>
      </c>
      <c r="E247" s="675" t="s">
        <v>1366</v>
      </c>
      <c r="F247" s="675">
        <v>2</v>
      </c>
      <c r="G247" s="675" t="s">
        <v>1296</v>
      </c>
      <c r="H247" s="675">
        <v>92</v>
      </c>
      <c r="I247" s="675" t="s">
        <v>1248</v>
      </c>
      <c r="J247" s="675" t="s">
        <v>1052</v>
      </c>
      <c r="K247" s="741">
        <v>126826000000</v>
      </c>
      <c r="L247" s="741">
        <v>171645739963.93845</v>
      </c>
      <c r="M247" s="675">
        <v>1</v>
      </c>
      <c r="N247" s="675" t="s">
        <v>1053</v>
      </c>
      <c r="O247" s="675">
        <v>14</v>
      </c>
      <c r="P247" s="675" t="s">
        <v>1054</v>
      </c>
      <c r="Q247" s="675">
        <v>4021</v>
      </c>
      <c r="R247" s="675" t="s">
        <v>1372</v>
      </c>
      <c r="S247" s="741">
        <v>49100000000</v>
      </c>
      <c r="T247" s="741">
        <v>66451719933.052971</v>
      </c>
    </row>
    <row r="248" spans="1:20">
      <c r="A248" s="675">
        <v>3</v>
      </c>
      <c r="B248" s="675" t="s">
        <v>1048</v>
      </c>
      <c r="C248" s="675">
        <v>2009</v>
      </c>
      <c r="D248" s="675">
        <v>214</v>
      </c>
      <c r="E248" s="675" t="s">
        <v>1366</v>
      </c>
      <c r="F248" s="675">
        <v>2</v>
      </c>
      <c r="G248" s="675" t="s">
        <v>1296</v>
      </c>
      <c r="H248" s="675">
        <v>92</v>
      </c>
      <c r="I248" s="675" t="s">
        <v>1248</v>
      </c>
      <c r="J248" s="675" t="s">
        <v>1052</v>
      </c>
      <c r="K248" s="741">
        <v>126826000000</v>
      </c>
      <c r="L248" s="741">
        <v>171645739963.93845</v>
      </c>
      <c r="M248" s="675">
        <v>3</v>
      </c>
      <c r="N248" s="675" t="s">
        <v>1066</v>
      </c>
      <c r="O248" s="675">
        <v>34</v>
      </c>
      <c r="P248" s="675" t="s">
        <v>1191</v>
      </c>
      <c r="Q248" s="675">
        <v>7055</v>
      </c>
      <c r="R248" s="675" t="s">
        <v>1373</v>
      </c>
      <c r="S248" s="741">
        <v>490000000</v>
      </c>
      <c r="T248" s="741">
        <v>663163803.81254482</v>
      </c>
    </row>
    <row r="249" spans="1:20">
      <c r="A249" s="675">
        <v>3</v>
      </c>
      <c r="B249" s="675" t="s">
        <v>1048</v>
      </c>
      <c r="C249" s="675">
        <v>2009</v>
      </c>
      <c r="D249" s="675">
        <v>214</v>
      </c>
      <c r="E249" s="675" t="s">
        <v>1366</v>
      </c>
      <c r="F249" s="675">
        <v>2</v>
      </c>
      <c r="G249" s="675" t="s">
        <v>1296</v>
      </c>
      <c r="H249" s="675">
        <v>92</v>
      </c>
      <c r="I249" s="675" t="s">
        <v>1248</v>
      </c>
      <c r="J249" s="675" t="s">
        <v>1052</v>
      </c>
      <c r="K249" s="741">
        <v>126826000000</v>
      </c>
      <c r="L249" s="741">
        <v>171645739963.93845</v>
      </c>
      <c r="M249" s="675">
        <v>6</v>
      </c>
      <c r="N249" s="675" t="s">
        <v>1059</v>
      </c>
      <c r="O249" s="675">
        <v>49</v>
      </c>
      <c r="P249" s="675" t="s">
        <v>1063</v>
      </c>
      <c r="Q249" s="675">
        <v>640</v>
      </c>
      <c r="R249" s="675" t="s">
        <v>1374</v>
      </c>
      <c r="S249" s="741">
        <v>6233000000</v>
      </c>
      <c r="T249" s="741">
        <v>8435714263.5991697</v>
      </c>
    </row>
    <row r="250" spans="1:20">
      <c r="A250" s="675">
        <v>3</v>
      </c>
      <c r="B250" s="675" t="s">
        <v>1048</v>
      </c>
      <c r="C250" s="675">
        <v>2009</v>
      </c>
      <c r="D250" s="675">
        <v>214</v>
      </c>
      <c r="E250" s="675" t="s">
        <v>1366</v>
      </c>
      <c r="F250" s="675">
        <v>2</v>
      </c>
      <c r="G250" s="675" t="s">
        <v>1296</v>
      </c>
      <c r="H250" s="675">
        <v>92</v>
      </c>
      <c r="I250" s="675" t="s">
        <v>1248</v>
      </c>
      <c r="J250" s="675" t="s">
        <v>1052</v>
      </c>
      <c r="K250" s="741">
        <v>126826000000</v>
      </c>
      <c r="L250" s="741">
        <v>171645739963.93845</v>
      </c>
      <c r="M250" s="675">
        <v>6</v>
      </c>
      <c r="N250" s="675" t="s">
        <v>1059</v>
      </c>
      <c r="O250" s="675">
        <v>49</v>
      </c>
      <c r="P250" s="675" t="s">
        <v>1063</v>
      </c>
      <c r="Q250" s="675">
        <v>4006</v>
      </c>
      <c r="R250" s="675" t="s">
        <v>1375</v>
      </c>
      <c r="S250" s="741">
        <v>6700000000</v>
      </c>
      <c r="T250" s="741">
        <v>9067749970.498064</v>
      </c>
    </row>
    <row r="251" spans="1:20">
      <c r="A251" s="675">
        <v>3</v>
      </c>
      <c r="B251" s="675" t="s">
        <v>1048</v>
      </c>
      <c r="C251" s="675">
        <v>2009</v>
      </c>
      <c r="D251" s="675">
        <v>214</v>
      </c>
      <c r="E251" s="675" t="s">
        <v>1366</v>
      </c>
      <c r="F251" s="675">
        <v>2</v>
      </c>
      <c r="G251" s="675" t="s">
        <v>1296</v>
      </c>
      <c r="H251" s="675">
        <v>92</v>
      </c>
      <c r="I251" s="675" t="s">
        <v>1248</v>
      </c>
      <c r="J251" s="675" t="s">
        <v>1052</v>
      </c>
      <c r="K251" s="741">
        <v>126826000000</v>
      </c>
      <c r="L251" s="741">
        <v>171645739963.93845</v>
      </c>
      <c r="M251" s="675">
        <v>6</v>
      </c>
      <c r="N251" s="675" t="s">
        <v>1059</v>
      </c>
      <c r="O251" s="675">
        <v>49</v>
      </c>
      <c r="P251" s="675" t="s">
        <v>1063</v>
      </c>
      <c r="Q251" s="675">
        <v>7243</v>
      </c>
      <c r="R251" s="675" t="s">
        <v>1376</v>
      </c>
      <c r="S251" s="741">
        <v>9100000000</v>
      </c>
      <c r="T251" s="741">
        <v>12315899213.661552</v>
      </c>
    </row>
    <row r="252" spans="1:20">
      <c r="A252" s="675">
        <v>3</v>
      </c>
      <c r="B252" s="675" t="s">
        <v>1048</v>
      </c>
      <c r="C252" s="675">
        <v>2009</v>
      </c>
      <c r="D252" s="675">
        <v>215</v>
      </c>
      <c r="E252" s="675" t="s">
        <v>66</v>
      </c>
      <c r="F252" s="675">
        <v>2</v>
      </c>
      <c r="G252" s="675" t="s">
        <v>1296</v>
      </c>
      <c r="H252" s="675">
        <v>93</v>
      </c>
      <c r="I252" s="675" t="s">
        <v>1211</v>
      </c>
      <c r="J252" s="675" t="s">
        <v>1052</v>
      </c>
      <c r="K252" s="741">
        <v>7452030000</v>
      </c>
      <c r="L252" s="741">
        <v>10085544001.888163</v>
      </c>
      <c r="M252" s="675">
        <v>1</v>
      </c>
      <c r="N252" s="675" t="s">
        <v>1053</v>
      </c>
      <c r="O252" s="675">
        <v>12</v>
      </c>
      <c r="P252" s="675" t="s">
        <v>1212</v>
      </c>
      <c r="Q252" s="675">
        <v>478</v>
      </c>
      <c r="R252" s="675" t="s">
        <v>1377</v>
      </c>
      <c r="S252" s="741">
        <v>6569466000</v>
      </c>
      <c r="T252" s="741">
        <v>8891085839.9534397</v>
      </c>
    </row>
    <row r="253" spans="1:20">
      <c r="A253" s="675">
        <v>3</v>
      </c>
      <c r="B253" s="675" t="s">
        <v>1048</v>
      </c>
      <c r="C253" s="675">
        <v>2009</v>
      </c>
      <c r="D253" s="675">
        <v>215</v>
      </c>
      <c r="E253" s="675" t="s">
        <v>66</v>
      </c>
      <c r="F253" s="675">
        <v>2</v>
      </c>
      <c r="G253" s="675" t="s">
        <v>1296</v>
      </c>
      <c r="H253" s="675">
        <v>93</v>
      </c>
      <c r="I253" s="675" t="s">
        <v>1211</v>
      </c>
      <c r="J253" s="675" t="s">
        <v>1052</v>
      </c>
      <c r="K253" s="741">
        <v>7452030000</v>
      </c>
      <c r="L253" s="741">
        <v>10085544001.888163</v>
      </c>
      <c r="M253" s="675">
        <v>2</v>
      </c>
      <c r="N253" s="675" t="s">
        <v>1103</v>
      </c>
      <c r="O253" s="675">
        <v>27</v>
      </c>
      <c r="P253" s="675" t="s">
        <v>1215</v>
      </c>
      <c r="Q253" s="675">
        <v>7032</v>
      </c>
      <c r="R253" s="675" t="s">
        <v>1378</v>
      </c>
      <c r="S253" s="741">
        <v>645774000</v>
      </c>
      <c r="T253" s="741">
        <v>873987637.231107</v>
      </c>
    </row>
    <row r="254" spans="1:20">
      <c r="A254" s="675">
        <v>3</v>
      </c>
      <c r="B254" s="675" t="s">
        <v>1048</v>
      </c>
      <c r="C254" s="675">
        <v>2009</v>
      </c>
      <c r="D254" s="675">
        <v>215</v>
      </c>
      <c r="E254" s="675" t="s">
        <v>66</v>
      </c>
      <c r="F254" s="675">
        <v>2</v>
      </c>
      <c r="G254" s="675" t="s">
        <v>1296</v>
      </c>
      <c r="H254" s="675">
        <v>93</v>
      </c>
      <c r="I254" s="675" t="s">
        <v>1211</v>
      </c>
      <c r="J254" s="675" t="s">
        <v>1052</v>
      </c>
      <c r="K254" s="741">
        <v>7452030000</v>
      </c>
      <c r="L254" s="741">
        <v>10085544001.888163</v>
      </c>
      <c r="M254" s="675">
        <v>4</v>
      </c>
      <c r="N254" s="675" t="s">
        <v>1056</v>
      </c>
      <c r="O254" s="675">
        <v>37</v>
      </c>
      <c r="P254" s="675" t="s">
        <v>1177</v>
      </c>
      <c r="Q254" s="675">
        <v>477</v>
      </c>
      <c r="R254" s="675" t="s">
        <v>1379</v>
      </c>
      <c r="S254" s="741">
        <v>193626000</v>
      </c>
      <c r="T254" s="741">
        <v>262052560.5653221</v>
      </c>
    </row>
    <row r="255" spans="1:20">
      <c r="A255" s="675">
        <v>3</v>
      </c>
      <c r="B255" s="675" t="s">
        <v>1048</v>
      </c>
      <c r="C255" s="675">
        <v>2009</v>
      </c>
      <c r="D255" s="675">
        <v>215</v>
      </c>
      <c r="E255" s="675" t="s">
        <v>66</v>
      </c>
      <c r="F255" s="675">
        <v>2</v>
      </c>
      <c r="G255" s="675" t="s">
        <v>1296</v>
      </c>
      <c r="H255" s="675">
        <v>93</v>
      </c>
      <c r="I255" s="675" t="s">
        <v>1211</v>
      </c>
      <c r="J255" s="675" t="s">
        <v>1052</v>
      </c>
      <c r="K255" s="741">
        <v>7452030000</v>
      </c>
      <c r="L255" s="741">
        <v>10085544001.888163</v>
      </c>
      <c r="M255" s="675">
        <v>6</v>
      </c>
      <c r="N255" s="675" t="s">
        <v>1059</v>
      </c>
      <c r="O255" s="675">
        <v>49</v>
      </c>
      <c r="P255" s="675" t="s">
        <v>1063</v>
      </c>
      <c r="Q255" s="675">
        <v>475</v>
      </c>
      <c r="R255" s="675" t="s">
        <v>994</v>
      </c>
      <c r="S255" s="741">
        <v>43164000</v>
      </c>
      <c r="T255" s="741">
        <v>58417964.138295293</v>
      </c>
    </row>
    <row r="256" spans="1:20">
      <c r="A256" s="675">
        <v>3</v>
      </c>
      <c r="B256" s="675" t="s">
        <v>1048</v>
      </c>
      <c r="C256" s="675">
        <v>2009</v>
      </c>
      <c r="D256" s="675">
        <v>216</v>
      </c>
      <c r="E256" s="675" t="s">
        <v>63</v>
      </c>
      <c r="F256" s="675">
        <v>2</v>
      </c>
      <c r="G256" s="675" t="s">
        <v>1296</v>
      </c>
      <c r="H256" s="675">
        <v>93</v>
      </c>
      <c r="I256" s="675" t="s">
        <v>1211</v>
      </c>
      <c r="J256" s="675" t="s">
        <v>1052</v>
      </c>
      <c r="K256" s="741">
        <v>22004657000</v>
      </c>
      <c r="L256" s="741">
        <v>29781004158.592545</v>
      </c>
      <c r="M256" s="675">
        <v>1</v>
      </c>
      <c r="N256" s="675" t="s">
        <v>1053</v>
      </c>
      <c r="O256" s="675">
        <v>12</v>
      </c>
      <c r="P256" s="675" t="s">
        <v>1212</v>
      </c>
      <c r="Q256" s="675">
        <v>509</v>
      </c>
      <c r="R256" s="675" t="s">
        <v>1380</v>
      </c>
      <c r="S256" s="741">
        <v>10267359000</v>
      </c>
      <c r="T256" s="741">
        <v>13895797652.140751</v>
      </c>
    </row>
    <row r="257" spans="1:20">
      <c r="A257" s="675">
        <v>3</v>
      </c>
      <c r="B257" s="675" t="s">
        <v>1048</v>
      </c>
      <c r="C257" s="675">
        <v>2009</v>
      </c>
      <c r="D257" s="675">
        <v>216</v>
      </c>
      <c r="E257" s="675" t="s">
        <v>63</v>
      </c>
      <c r="F257" s="675">
        <v>2</v>
      </c>
      <c r="G257" s="675" t="s">
        <v>1296</v>
      </c>
      <c r="H257" s="675">
        <v>93</v>
      </c>
      <c r="I257" s="675" t="s">
        <v>1211</v>
      </c>
      <c r="J257" s="675" t="s">
        <v>1052</v>
      </c>
      <c r="K257" s="741">
        <v>22004657000</v>
      </c>
      <c r="L257" s="741">
        <v>29781004158.592545</v>
      </c>
      <c r="M257" s="675">
        <v>1</v>
      </c>
      <c r="N257" s="675" t="s">
        <v>1053</v>
      </c>
      <c r="O257" s="675">
        <v>12</v>
      </c>
      <c r="P257" s="675" t="s">
        <v>1212</v>
      </c>
      <c r="Q257" s="675">
        <v>513</v>
      </c>
      <c r="R257" s="675" t="s">
        <v>1381</v>
      </c>
      <c r="S257" s="741">
        <v>6744612000</v>
      </c>
      <c r="T257" s="741">
        <v>9128127651.3464012</v>
      </c>
    </row>
    <row r="258" spans="1:20">
      <c r="A258" s="675">
        <v>3</v>
      </c>
      <c r="B258" s="675" t="s">
        <v>1048</v>
      </c>
      <c r="C258" s="675">
        <v>2009</v>
      </c>
      <c r="D258" s="675">
        <v>216</v>
      </c>
      <c r="E258" s="675" t="s">
        <v>63</v>
      </c>
      <c r="F258" s="675">
        <v>2</v>
      </c>
      <c r="G258" s="675" t="s">
        <v>1296</v>
      </c>
      <c r="H258" s="675">
        <v>93</v>
      </c>
      <c r="I258" s="675" t="s">
        <v>1211</v>
      </c>
      <c r="J258" s="675" t="s">
        <v>1052</v>
      </c>
      <c r="K258" s="741">
        <v>22004657000</v>
      </c>
      <c r="L258" s="741">
        <v>29781004158.592545</v>
      </c>
      <c r="M258" s="675">
        <v>2</v>
      </c>
      <c r="N258" s="675" t="s">
        <v>1103</v>
      </c>
      <c r="O258" s="675">
        <v>27</v>
      </c>
      <c r="P258" s="675" t="s">
        <v>1215</v>
      </c>
      <c r="Q258" s="675">
        <v>450</v>
      </c>
      <c r="R258" s="675" t="s">
        <v>1382</v>
      </c>
      <c r="S258" s="741">
        <v>4221121000</v>
      </c>
      <c r="T258" s="741">
        <v>5712846242.2714567</v>
      </c>
    </row>
    <row r="259" spans="1:20">
      <c r="A259" s="675">
        <v>3</v>
      </c>
      <c r="B259" s="675" t="s">
        <v>1048</v>
      </c>
      <c r="C259" s="675">
        <v>2009</v>
      </c>
      <c r="D259" s="675">
        <v>216</v>
      </c>
      <c r="E259" s="675" t="s">
        <v>63</v>
      </c>
      <c r="F259" s="675">
        <v>2</v>
      </c>
      <c r="G259" s="675" t="s">
        <v>1296</v>
      </c>
      <c r="H259" s="675">
        <v>93</v>
      </c>
      <c r="I259" s="675" t="s">
        <v>1211</v>
      </c>
      <c r="J259" s="675" t="s">
        <v>1052</v>
      </c>
      <c r="K259" s="741">
        <v>22004657000</v>
      </c>
      <c r="L259" s="741">
        <v>29781004158.592545</v>
      </c>
      <c r="M259" s="675">
        <v>6</v>
      </c>
      <c r="N259" s="675" t="s">
        <v>1059</v>
      </c>
      <c r="O259" s="675">
        <v>49</v>
      </c>
      <c r="P259" s="675" t="s">
        <v>1063</v>
      </c>
      <c r="Q259" s="675">
        <v>518</v>
      </c>
      <c r="R259" s="675" t="s">
        <v>994</v>
      </c>
      <c r="S259" s="741">
        <v>771565000</v>
      </c>
      <c r="T259" s="741">
        <v>1044232612.8339311</v>
      </c>
    </row>
    <row r="260" spans="1:20">
      <c r="A260" s="675">
        <v>3</v>
      </c>
      <c r="B260" s="675" t="s">
        <v>1048</v>
      </c>
      <c r="C260" s="675">
        <v>2009</v>
      </c>
      <c r="D260" s="675">
        <v>217</v>
      </c>
      <c r="E260" s="675" t="s">
        <v>1383</v>
      </c>
      <c r="F260" s="675">
        <v>2</v>
      </c>
      <c r="G260" s="675" t="s">
        <v>1296</v>
      </c>
      <c r="H260" s="675">
        <v>86</v>
      </c>
      <c r="I260" s="675" t="s">
        <v>1088</v>
      </c>
      <c r="J260" s="675" t="s">
        <v>1052</v>
      </c>
      <c r="K260" s="741">
        <v>160326504000</v>
      </c>
      <c r="L260" s="741">
        <v>216985171927.76987</v>
      </c>
      <c r="M260" s="675">
        <v>2</v>
      </c>
      <c r="N260" s="675" t="s">
        <v>1103</v>
      </c>
      <c r="O260" s="675">
        <v>29</v>
      </c>
      <c r="P260" s="675" t="s">
        <v>1104</v>
      </c>
      <c r="Q260" s="675">
        <v>126</v>
      </c>
      <c r="R260" s="675" t="s">
        <v>1384</v>
      </c>
      <c r="S260" s="741">
        <v>6400621000</v>
      </c>
      <c r="T260" s="741">
        <v>8662571773.7192974</v>
      </c>
    </row>
    <row r="261" spans="1:20">
      <c r="A261" s="675">
        <v>3</v>
      </c>
      <c r="B261" s="675" t="s">
        <v>1048</v>
      </c>
      <c r="C261" s="675">
        <v>2009</v>
      </c>
      <c r="D261" s="675">
        <v>217</v>
      </c>
      <c r="E261" s="675" t="s">
        <v>1383</v>
      </c>
      <c r="F261" s="675">
        <v>2</v>
      </c>
      <c r="G261" s="675" t="s">
        <v>1296</v>
      </c>
      <c r="H261" s="675">
        <v>86</v>
      </c>
      <c r="I261" s="675" t="s">
        <v>1088</v>
      </c>
      <c r="J261" s="675" t="s">
        <v>1052</v>
      </c>
      <c r="K261" s="741">
        <v>160326504000</v>
      </c>
      <c r="L261" s="741">
        <v>216985171927.76987</v>
      </c>
      <c r="M261" s="675">
        <v>2</v>
      </c>
      <c r="N261" s="675" t="s">
        <v>1103</v>
      </c>
      <c r="O261" s="675">
        <v>29</v>
      </c>
      <c r="P261" s="675" t="s">
        <v>1104</v>
      </c>
      <c r="Q261" s="675">
        <v>130</v>
      </c>
      <c r="R261" s="675" t="s">
        <v>1385</v>
      </c>
      <c r="S261" s="741">
        <v>1470649000</v>
      </c>
      <c r="T261" s="741">
        <v>1990369765.1288071</v>
      </c>
    </row>
    <row r="262" spans="1:20">
      <c r="A262" s="675">
        <v>3</v>
      </c>
      <c r="B262" s="675" t="s">
        <v>1048</v>
      </c>
      <c r="C262" s="675">
        <v>2009</v>
      </c>
      <c r="D262" s="675">
        <v>217</v>
      </c>
      <c r="E262" s="675" t="s">
        <v>1383</v>
      </c>
      <c r="F262" s="675">
        <v>2</v>
      </c>
      <c r="G262" s="675" t="s">
        <v>1296</v>
      </c>
      <c r="H262" s="675">
        <v>86</v>
      </c>
      <c r="I262" s="675" t="s">
        <v>1088</v>
      </c>
      <c r="J262" s="675" t="s">
        <v>1052</v>
      </c>
      <c r="K262" s="741">
        <v>160326504000</v>
      </c>
      <c r="L262" s="741">
        <v>216985171927.76987</v>
      </c>
      <c r="M262" s="675">
        <v>2</v>
      </c>
      <c r="N262" s="675" t="s">
        <v>1103</v>
      </c>
      <c r="O262" s="675">
        <v>29</v>
      </c>
      <c r="P262" s="675" t="s">
        <v>1104</v>
      </c>
      <c r="Q262" s="675">
        <v>157</v>
      </c>
      <c r="R262" s="675" t="s">
        <v>1386</v>
      </c>
      <c r="S262" s="741">
        <v>772025000</v>
      </c>
      <c r="T262" s="741">
        <v>1044855174.7722044</v>
      </c>
    </row>
    <row r="263" spans="1:20">
      <c r="A263" s="675">
        <v>3</v>
      </c>
      <c r="B263" s="675" t="s">
        <v>1048</v>
      </c>
      <c r="C263" s="675">
        <v>2009</v>
      </c>
      <c r="D263" s="675">
        <v>217</v>
      </c>
      <c r="E263" s="675" t="s">
        <v>1383</v>
      </c>
      <c r="F263" s="675">
        <v>2</v>
      </c>
      <c r="G263" s="675" t="s">
        <v>1296</v>
      </c>
      <c r="H263" s="675">
        <v>86</v>
      </c>
      <c r="I263" s="675" t="s">
        <v>1088</v>
      </c>
      <c r="J263" s="675" t="s">
        <v>1052</v>
      </c>
      <c r="K263" s="741">
        <v>160326504000</v>
      </c>
      <c r="L263" s="741">
        <v>216985171927.76987</v>
      </c>
      <c r="M263" s="675">
        <v>2</v>
      </c>
      <c r="N263" s="675" t="s">
        <v>1103</v>
      </c>
      <c r="O263" s="675">
        <v>29</v>
      </c>
      <c r="P263" s="675" t="s">
        <v>1104</v>
      </c>
      <c r="Q263" s="675">
        <v>159</v>
      </c>
      <c r="R263" s="675" t="s">
        <v>1387</v>
      </c>
      <c r="S263" s="741">
        <v>2850220000</v>
      </c>
      <c r="T263" s="741">
        <v>3857474973.2705956</v>
      </c>
    </row>
    <row r="264" spans="1:20">
      <c r="A264" s="675">
        <v>3</v>
      </c>
      <c r="B264" s="675" t="s">
        <v>1048</v>
      </c>
      <c r="C264" s="675">
        <v>2009</v>
      </c>
      <c r="D264" s="675">
        <v>217</v>
      </c>
      <c r="E264" s="675" t="s">
        <v>1383</v>
      </c>
      <c r="F264" s="675">
        <v>2</v>
      </c>
      <c r="G264" s="675" t="s">
        <v>1296</v>
      </c>
      <c r="H264" s="675">
        <v>86</v>
      </c>
      <c r="I264" s="675" t="s">
        <v>1088</v>
      </c>
      <c r="J264" s="675" t="s">
        <v>1052</v>
      </c>
      <c r="K264" s="741">
        <v>160326504000</v>
      </c>
      <c r="L264" s="741">
        <v>216985171927.76987</v>
      </c>
      <c r="M264" s="675">
        <v>2</v>
      </c>
      <c r="N264" s="675" t="s">
        <v>1103</v>
      </c>
      <c r="O264" s="675">
        <v>29</v>
      </c>
      <c r="P264" s="675" t="s">
        <v>1104</v>
      </c>
      <c r="Q264" s="675">
        <v>175</v>
      </c>
      <c r="R264" s="675" t="s">
        <v>1388</v>
      </c>
      <c r="S264" s="741">
        <v>8012000000</v>
      </c>
      <c r="T264" s="741">
        <v>10843404890.094105</v>
      </c>
    </row>
    <row r="265" spans="1:20">
      <c r="A265" s="675">
        <v>3</v>
      </c>
      <c r="B265" s="675" t="s">
        <v>1048</v>
      </c>
      <c r="C265" s="675">
        <v>2009</v>
      </c>
      <c r="D265" s="675">
        <v>217</v>
      </c>
      <c r="E265" s="675" t="s">
        <v>1383</v>
      </c>
      <c r="F265" s="675">
        <v>2</v>
      </c>
      <c r="G265" s="675" t="s">
        <v>1296</v>
      </c>
      <c r="H265" s="675">
        <v>86</v>
      </c>
      <c r="I265" s="675" t="s">
        <v>1088</v>
      </c>
      <c r="J265" s="675" t="s">
        <v>1052</v>
      </c>
      <c r="K265" s="741">
        <v>160326504000</v>
      </c>
      <c r="L265" s="741">
        <v>216985171927.76987</v>
      </c>
      <c r="M265" s="675">
        <v>2</v>
      </c>
      <c r="N265" s="675" t="s">
        <v>1103</v>
      </c>
      <c r="O265" s="675">
        <v>29</v>
      </c>
      <c r="P265" s="675" t="s">
        <v>1104</v>
      </c>
      <c r="Q265" s="675">
        <v>264</v>
      </c>
      <c r="R265" s="675" t="s">
        <v>1389</v>
      </c>
      <c r="S265" s="741">
        <v>19397625000</v>
      </c>
      <c r="T265" s="741">
        <v>26252658734.549629</v>
      </c>
    </row>
    <row r="266" spans="1:20">
      <c r="A266" s="675">
        <v>3</v>
      </c>
      <c r="B266" s="675" t="s">
        <v>1048</v>
      </c>
      <c r="C266" s="675">
        <v>2009</v>
      </c>
      <c r="D266" s="675">
        <v>217</v>
      </c>
      <c r="E266" s="675" t="s">
        <v>1383</v>
      </c>
      <c r="F266" s="675">
        <v>2</v>
      </c>
      <c r="G266" s="675" t="s">
        <v>1296</v>
      </c>
      <c r="H266" s="675">
        <v>86</v>
      </c>
      <c r="I266" s="675" t="s">
        <v>1088</v>
      </c>
      <c r="J266" s="675" t="s">
        <v>1052</v>
      </c>
      <c r="K266" s="741">
        <v>160326504000</v>
      </c>
      <c r="L266" s="741">
        <v>216985171927.76987</v>
      </c>
      <c r="M266" s="675">
        <v>2</v>
      </c>
      <c r="N266" s="675" t="s">
        <v>1103</v>
      </c>
      <c r="O266" s="675">
        <v>29</v>
      </c>
      <c r="P266" s="675" t="s">
        <v>1104</v>
      </c>
      <c r="Q266" s="675">
        <v>366</v>
      </c>
      <c r="R266" s="675" t="s">
        <v>1390</v>
      </c>
      <c r="S266" s="741">
        <v>206000000</v>
      </c>
      <c r="T266" s="741">
        <v>278799476.70486581</v>
      </c>
    </row>
    <row r="267" spans="1:20">
      <c r="A267" s="675">
        <v>3</v>
      </c>
      <c r="B267" s="675" t="s">
        <v>1048</v>
      </c>
      <c r="C267" s="675">
        <v>2009</v>
      </c>
      <c r="D267" s="675">
        <v>217</v>
      </c>
      <c r="E267" s="675" t="s">
        <v>1383</v>
      </c>
      <c r="F267" s="675">
        <v>2</v>
      </c>
      <c r="G267" s="675" t="s">
        <v>1296</v>
      </c>
      <c r="H267" s="675">
        <v>86</v>
      </c>
      <c r="I267" s="675" t="s">
        <v>1088</v>
      </c>
      <c r="J267" s="675" t="s">
        <v>1052</v>
      </c>
      <c r="K267" s="741">
        <v>160326504000</v>
      </c>
      <c r="L267" s="741">
        <v>216985171927.76987</v>
      </c>
      <c r="M267" s="675">
        <v>2</v>
      </c>
      <c r="N267" s="675" t="s">
        <v>1103</v>
      </c>
      <c r="O267" s="675">
        <v>29</v>
      </c>
      <c r="P267" s="675" t="s">
        <v>1104</v>
      </c>
      <c r="Q267" s="675">
        <v>402</v>
      </c>
      <c r="R267" s="675" t="s">
        <v>1391</v>
      </c>
      <c r="S267" s="741">
        <v>7000000000</v>
      </c>
      <c r="T267" s="741">
        <v>9473768625.8934994</v>
      </c>
    </row>
    <row r="268" spans="1:20">
      <c r="A268" s="675">
        <v>3</v>
      </c>
      <c r="B268" s="675" t="s">
        <v>1048</v>
      </c>
      <c r="C268" s="675">
        <v>2009</v>
      </c>
      <c r="D268" s="675">
        <v>217</v>
      </c>
      <c r="E268" s="675" t="s">
        <v>1383</v>
      </c>
      <c r="F268" s="675">
        <v>2</v>
      </c>
      <c r="G268" s="675" t="s">
        <v>1296</v>
      </c>
      <c r="H268" s="675">
        <v>86</v>
      </c>
      <c r="I268" s="675" t="s">
        <v>1088</v>
      </c>
      <c r="J268" s="675" t="s">
        <v>1052</v>
      </c>
      <c r="K268" s="741">
        <v>160326504000</v>
      </c>
      <c r="L268" s="741">
        <v>216985171927.76987</v>
      </c>
      <c r="M268" s="675">
        <v>2</v>
      </c>
      <c r="N268" s="675" t="s">
        <v>1103</v>
      </c>
      <c r="O268" s="675">
        <v>29</v>
      </c>
      <c r="P268" s="675" t="s">
        <v>1104</v>
      </c>
      <c r="Q268" s="675">
        <v>6049</v>
      </c>
      <c r="R268" s="675" t="s">
        <v>1392</v>
      </c>
      <c r="S268" s="741">
        <v>49325834000</v>
      </c>
      <c r="T268" s="741">
        <v>66757362656.461555</v>
      </c>
    </row>
    <row r="269" spans="1:20">
      <c r="A269" s="675">
        <v>3</v>
      </c>
      <c r="B269" s="675" t="s">
        <v>1048</v>
      </c>
      <c r="C269" s="675">
        <v>2009</v>
      </c>
      <c r="D269" s="675">
        <v>217</v>
      </c>
      <c r="E269" s="675" t="s">
        <v>1383</v>
      </c>
      <c r="F269" s="675">
        <v>2</v>
      </c>
      <c r="G269" s="675" t="s">
        <v>1296</v>
      </c>
      <c r="H269" s="675">
        <v>86</v>
      </c>
      <c r="I269" s="675" t="s">
        <v>1088</v>
      </c>
      <c r="J269" s="675" t="s">
        <v>1052</v>
      </c>
      <c r="K269" s="741">
        <v>160326504000</v>
      </c>
      <c r="L269" s="741">
        <v>216985171927.76987</v>
      </c>
      <c r="M269" s="675">
        <v>2</v>
      </c>
      <c r="N269" s="675" t="s">
        <v>1103</v>
      </c>
      <c r="O269" s="675">
        <v>29</v>
      </c>
      <c r="P269" s="675" t="s">
        <v>1104</v>
      </c>
      <c r="Q269" s="675">
        <v>6133</v>
      </c>
      <c r="R269" s="675" t="s">
        <v>1393</v>
      </c>
      <c r="S269" s="741">
        <v>6780615000</v>
      </c>
      <c r="T269" s="741">
        <v>9176853950.1804066</v>
      </c>
    </row>
    <row r="270" spans="1:20">
      <c r="A270" s="675">
        <v>3</v>
      </c>
      <c r="B270" s="675" t="s">
        <v>1048</v>
      </c>
      <c r="C270" s="675">
        <v>2009</v>
      </c>
      <c r="D270" s="675">
        <v>217</v>
      </c>
      <c r="E270" s="675" t="s">
        <v>1383</v>
      </c>
      <c r="F270" s="675">
        <v>2</v>
      </c>
      <c r="G270" s="675" t="s">
        <v>1296</v>
      </c>
      <c r="H270" s="675">
        <v>86</v>
      </c>
      <c r="I270" s="675" t="s">
        <v>1088</v>
      </c>
      <c r="J270" s="675" t="s">
        <v>1052</v>
      </c>
      <c r="K270" s="741">
        <v>160326504000</v>
      </c>
      <c r="L270" s="741">
        <v>216985171927.76987</v>
      </c>
      <c r="M270" s="675">
        <v>2</v>
      </c>
      <c r="N270" s="675" t="s">
        <v>1103</v>
      </c>
      <c r="O270" s="675">
        <v>29</v>
      </c>
      <c r="P270" s="675" t="s">
        <v>1104</v>
      </c>
      <c r="Q270" s="675">
        <v>6134</v>
      </c>
      <c r="R270" s="675" t="s">
        <v>1394</v>
      </c>
      <c r="S270" s="741">
        <v>16829767000</v>
      </c>
      <c r="T270" s="741">
        <v>22777331226.528252</v>
      </c>
    </row>
    <row r="271" spans="1:20">
      <c r="A271" s="675">
        <v>3</v>
      </c>
      <c r="B271" s="675" t="s">
        <v>1048</v>
      </c>
      <c r="C271" s="675">
        <v>2009</v>
      </c>
      <c r="D271" s="675">
        <v>217</v>
      </c>
      <c r="E271" s="675" t="s">
        <v>1383</v>
      </c>
      <c r="F271" s="675">
        <v>2</v>
      </c>
      <c r="G271" s="675" t="s">
        <v>1296</v>
      </c>
      <c r="H271" s="675">
        <v>86</v>
      </c>
      <c r="I271" s="675" t="s">
        <v>1088</v>
      </c>
      <c r="J271" s="675" t="s">
        <v>1052</v>
      </c>
      <c r="K271" s="741">
        <v>160326504000</v>
      </c>
      <c r="L271" s="741">
        <v>216985171927.76987</v>
      </c>
      <c r="M271" s="675">
        <v>2</v>
      </c>
      <c r="N271" s="675" t="s">
        <v>1103</v>
      </c>
      <c r="O271" s="675">
        <v>29</v>
      </c>
      <c r="P271" s="675" t="s">
        <v>1104</v>
      </c>
      <c r="Q271" s="675">
        <v>6135</v>
      </c>
      <c r="R271" s="675" t="s">
        <v>1395</v>
      </c>
      <c r="S271" s="741">
        <v>2283000000</v>
      </c>
      <c r="T271" s="741">
        <v>3089801967.5592656</v>
      </c>
    </row>
    <row r="272" spans="1:20">
      <c r="A272" s="675">
        <v>3</v>
      </c>
      <c r="B272" s="675" t="s">
        <v>1048</v>
      </c>
      <c r="C272" s="675">
        <v>2009</v>
      </c>
      <c r="D272" s="675">
        <v>217</v>
      </c>
      <c r="E272" s="675" t="s">
        <v>1383</v>
      </c>
      <c r="F272" s="675">
        <v>2</v>
      </c>
      <c r="G272" s="675" t="s">
        <v>1296</v>
      </c>
      <c r="H272" s="675">
        <v>86</v>
      </c>
      <c r="I272" s="675" t="s">
        <v>1088</v>
      </c>
      <c r="J272" s="675" t="s">
        <v>1052</v>
      </c>
      <c r="K272" s="741">
        <v>160326504000</v>
      </c>
      <c r="L272" s="741">
        <v>216985171927.76987</v>
      </c>
      <c r="M272" s="675">
        <v>2</v>
      </c>
      <c r="N272" s="675" t="s">
        <v>1103</v>
      </c>
      <c r="O272" s="675">
        <v>29</v>
      </c>
      <c r="P272" s="675" t="s">
        <v>1104</v>
      </c>
      <c r="Q272" s="675">
        <v>7093</v>
      </c>
      <c r="R272" s="675" t="s">
        <v>1396</v>
      </c>
      <c r="S272" s="741">
        <v>3094009000</v>
      </c>
      <c r="T272" s="741">
        <v>4187417913.2045884</v>
      </c>
    </row>
    <row r="273" spans="1:20">
      <c r="A273" s="675">
        <v>3</v>
      </c>
      <c r="B273" s="675" t="s">
        <v>1048</v>
      </c>
      <c r="C273" s="675">
        <v>2009</v>
      </c>
      <c r="D273" s="675">
        <v>217</v>
      </c>
      <c r="E273" s="675" t="s">
        <v>1383</v>
      </c>
      <c r="F273" s="675">
        <v>2</v>
      </c>
      <c r="G273" s="675" t="s">
        <v>1296</v>
      </c>
      <c r="H273" s="675">
        <v>86</v>
      </c>
      <c r="I273" s="675" t="s">
        <v>1088</v>
      </c>
      <c r="J273" s="675" t="s">
        <v>1052</v>
      </c>
      <c r="K273" s="741">
        <v>160326504000</v>
      </c>
      <c r="L273" s="741">
        <v>216985171927.76987</v>
      </c>
      <c r="M273" s="675">
        <v>2</v>
      </c>
      <c r="N273" s="675" t="s">
        <v>1103</v>
      </c>
      <c r="O273" s="675">
        <v>30</v>
      </c>
      <c r="P273" s="675" t="s">
        <v>1110</v>
      </c>
      <c r="Q273" s="675">
        <v>607</v>
      </c>
      <c r="R273" s="675" t="s">
        <v>1397</v>
      </c>
      <c r="S273" s="741">
        <v>686000000</v>
      </c>
      <c r="T273" s="741">
        <v>928429325.33756292</v>
      </c>
    </row>
    <row r="274" spans="1:20">
      <c r="A274" s="675">
        <v>3</v>
      </c>
      <c r="B274" s="675" t="s">
        <v>1048</v>
      </c>
      <c r="C274" s="675">
        <v>2009</v>
      </c>
      <c r="D274" s="675">
        <v>217</v>
      </c>
      <c r="E274" s="675" t="s">
        <v>1383</v>
      </c>
      <c r="F274" s="675">
        <v>2</v>
      </c>
      <c r="G274" s="675" t="s">
        <v>1296</v>
      </c>
      <c r="H274" s="675">
        <v>86</v>
      </c>
      <c r="I274" s="675" t="s">
        <v>1088</v>
      </c>
      <c r="J274" s="675" t="s">
        <v>1052</v>
      </c>
      <c r="K274" s="741">
        <v>160326504000</v>
      </c>
      <c r="L274" s="741">
        <v>216985171927.76987</v>
      </c>
      <c r="M274" s="675">
        <v>2</v>
      </c>
      <c r="N274" s="675" t="s">
        <v>1103</v>
      </c>
      <c r="O274" s="675">
        <v>31</v>
      </c>
      <c r="P274" s="675" t="s">
        <v>1115</v>
      </c>
      <c r="Q274" s="675">
        <v>383</v>
      </c>
      <c r="R274" s="675" t="s">
        <v>1398</v>
      </c>
      <c r="S274" s="741">
        <v>21957000000</v>
      </c>
      <c r="T274" s="741">
        <v>29716505388.391941</v>
      </c>
    </row>
    <row r="275" spans="1:20">
      <c r="A275" s="675">
        <v>3</v>
      </c>
      <c r="B275" s="675" t="s">
        <v>1048</v>
      </c>
      <c r="C275" s="675">
        <v>2009</v>
      </c>
      <c r="D275" s="675">
        <v>217</v>
      </c>
      <c r="E275" s="675" t="s">
        <v>1383</v>
      </c>
      <c r="F275" s="675">
        <v>2</v>
      </c>
      <c r="G275" s="675" t="s">
        <v>1296</v>
      </c>
      <c r="H275" s="675">
        <v>86</v>
      </c>
      <c r="I275" s="675" t="s">
        <v>1088</v>
      </c>
      <c r="J275" s="675" t="s">
        <v>1052</v>
      </c>
      <c r="K275" s="741">
        <v>160326504000</v>
      </c>
      <c r="L275" s="741">
        <v>216985171927.76987</v>
      </c>
      <c r="M275" s="675">
        <v>5</v>
      </c>
      <c r="N275" s="675" t="s">
        <v>1117</v>
      </c>
      <c r="O275" s="675">
        <v>40</v>
      </c>
      <c r="P275" s="675" t="s">
        <v>1118</v>
      </c>
      <c r="Q275" s="675">
        <v>265</v>
      </c>
      <c r="R275" s="675" t="s">
        <v>1399</v>
      </c>
      <c r="S275" s="741">
        <v>8175000000</v>
      </c>
      <c r="T275" s="741">
        <v>11064008359.525621</v>
      </c>
    </row>
    <row r="276" spans="1:20">
      <c r="A276" s="675">
        <v>3</v>
      </c>
      <c r="B276" s="675" t="s">
        <v>1048</v>
      </c>
      <c r="C276" s="675">
        <v>2009</v>
      </c>
      <c r="D276" s="675">
        <v>217</v>
      </c>
      <c r="E276" s="675" t="s">
        <v>1383</v>
      </c>
      <c r="F276" s="675">
        <v>2</v>
      </c>
      <c r="G276" s="675" t="s">
        <v>1296</v>
      </c>
      <c r="H276" s="675">
        <v>86</v>
      </c>
      <c r="I276" s="675" t="s">
        <v>1088</v>
      </c>
      <c r="J276" s="675" t="s">
        <v>1052</v>
      </c>
      <c r="K276" s="741">
        <v>160326504000</v>
      </c>
      <c r="L276" s="741">
        <v>216985171927.76987</v>
      </c>
      <c r="M276" s="675">
        <v>6</v>
      </c>
      <c r="N276" s="675" t="s">
        <v>1059</v>
      </c>
      <c r="O276" s="675">
        <v>49</v>
      </c>
      <c r="P276" s="675" t="s">
        <v>1063</v>
      </c>
      <c r="Q276" s="675">
        <v>608</v>
      </c>
      <c r="R276" s="675" t="s">
        <v>1400</v>
      </c>
      <c r="S276" s="741">
        <v>5086139000</v>
      </c>
      <c r="T276" s="741">
        <v>6883557726.4476194</v>
      </c>
    </row>
    <row r="277" spans="1:20">
      <c r="A277" s="675">
        <v>3</v>
      </c>
      <c r="B277" s="675" t="s">
        <v>1048</v>
      </c>
      <c r="C277" s="675">
        <v>2009</v>
      </c>
      <c r="D277" s="675">
        <v>218</v>
      </c>
      <c r="E277" s="675" t="s">
        <v>1401</v>
      </c>
      <c r="F277" s="675">
        <v>2</v>
      </c>
      <c r="G277" s="675" t="s">
        <v>1296</v>
      </c>
      <c r="H277" s="675">
        <v>94</v>
      </c>
      <c r="I277" s="675" t="s">
        <v>1264</v>
      </c>
      <c r="J277" s="675" t="s">
        <v>1052</v>
      </c>
      <c r="K277" s="741">
        <v>17369041000</v>
      </c>
      <c r="L277" s="741">
        <v>23507182241.093975</v>
      </c>
      <c r="M277" s="675">
        <v>1</v>
      </c>
      <c r="N277" s="675" t="s">
        <v>1053</v>
      </c>
      <c r="O277" s="675">
        <v>4</v>
      </c>
      <c r="P277" s="675" t="s">
        <v>1148</v>
      </c>
      <c r="Q277" s="675">
        <v>319</v>
      </c>
      <c r="R277" s="675" t="s">
        <v>1402</v>
      </c>
      <c r="S277" s="741">
        <v>1650000000</v>
      </c>
      <c r="T277" s="741">
        <v>2233102604.6748962</v>
      </c>
    </row>
    <row r="278" spans="1:20">
      <c r="A278" s="675">
        <v>3</v>
      </c>
      <c r="B278" s="675" t="s">
        <v>1048</v>
      </c>
      <c r="C278" s="675">
        <v>2009</v>
      </c>
      <c r="D278" s="675">
        <v>218</v>
      </c>
      <c r="E278" s="675" t="s">
        <v>1401</v>
      </c>
      <c r="F278" s="675">
        <v>2</v>
      </c>
      <c r="G278" s="675" t="s">
        <v>1296</v>
      </c>
      <c r="H278" s="675">
        <v>94</v>
      </c>
      <c r="I278" s="675" t="s">
        <v>1264</v>
      </c>
      <c r="J278" s="675" t="s">
        <v>1052</v>
      </c>
      <c r="K278" s="741">
        <v>17369041000</v>
      </c>
      <c r="L278" s="741">
        <v>23507182241.093975</v>
      </c>
      <c r="M278" s="675">
        <v>1</v>
      </c>
      <c r="N278" s="675" t="s">
        <v>1053</v>
      </c>
      <c r="O278" s="675">
        <v>6</v>
      </c>
      <c r="P278" s="675" t="s">
        <v>1150</v>
      </c>
      <c r="Q278" s="675">
        <v>317</v>
      </c>
      <c r="R278" s="675" t="s">
        <v>1403</v>
      </c>
      <c r="S278" s="741">
        <v>2485519000</v>
      </c>
      <c r="T278" s="741">
        <v>3363890274.4660273</v>
      </c>
    </row>
    <row r="279" spans="1:20">
      <c r="A279" s="675">
        <v>3</v>
      </c>
      <c r="B279" s="675" t="s">
        <v>1048</v>
      </c>
      <c r="C279" s="675">
        <v>2009</v>
      </c>
      <c r="D279" s="675">
        <v>218</v>
      </c>
      <c r="E279" s="675" t="s">
        <v>1401</v>
      </c>
      <c r="F279" s="675">
        <v>2</v>
      </c>
      <c r="G279" s="675" t="s">
        <v>1296</v>
      </c>
      <c r="H279" s="675">
        <v>94</v>
      </c>
      <c r="I279" s="675" t="s">
        <v>1264</v>
      </c>
      <c r="J279" s="675" t="s">
        <v>1052</v>
      </c>
      <c r="K279" s="741">
        <v>17369041000</v>
      </c>
      <c r="L279" s="741">
        <v>23507182241.093975</v>
      </c>
      <c r="M279" s="675">
        <v>1</v>
      </c>
      <c r="N279" s="675" t="s">
        <v>1053</v>
      </c>
      <c r="O279" s="675">
        <v>10</v>
      </c>
      <c r="P279" s="675" t="s">
        <v>1266</v>
      </c>
      <c r="Q279" s="675">
        <v>638</v>
      </c>
      <c r="R279" s="675" t="s">
        <v>1404</v>
      </c>
      <c r="S279" s="741">
        <v>1706250000</v>
      </c>
      <c r="T279" s="741">
        <v>2309231102.5615406</v>
      </c>
    </row>
    <row r="280" spans="1:20">
      <c r="A280" s="675">
        <v>3</v>
      </c>
      <c r="B280" s="675" t="s">
        <v>1048</v>
      </c>
      <c r="C280" s="675">
        <v>2009</v>
      </c>
      <c r="D280" s="675">
        <v>218</v>
      </c>
      <c r="E280" s="675" t="s">
        <v>1401</v>
      </c>
      <c r="F280" s="675">
        <v>2</v>
      </c>
      <c r="G280" s="675" t="s">
        <v>1296</v>
      </c>
      <c r="H280" s="675">
        <v>94</v>
      </c>
      <c r="I280" s="675" t="s">
        <v>1264</v>
      </c>
      <c r="J280" s="675" t="s">
        <v>1052</v>
      </c>
      <c r="K280" s="741">
        <v>17369041000</v>
      </c>
      <c r="L280" s="741">
        <v>23507182241.093975</v>
      </c>
      <c r="M280" s="675">
        <v>1</v>
      </c>
      <c r="N280" s="675" t="s">
        <v>1053</v>
      </c>
      <c r="O280" s="675">
        <v>10</v>
      </c>
      <c r="P280" s="675" t="s">
        <v>1266</v>
      </c>
      <c r="Q280" s="675">
        <v>7059</v>
      </c>
      <c r="R280" s="675" t="s">
        <v>1405</v>
      </c>
      <c r="S280" s="741">
        <v>8111397000</v>
      </c>
      <c r="T280" s="741">
        <v>10977928344.395237</v>
      </c>
    </row>
    <row r="281" spans="1:20">
      <c r="A281" s="675">
        <v>3</v>
      </c>
      <c r="B281" s="675" t="s">
        <v>1048</v>
      </c>
      <c r="C281" s="675">
        <v>2009</v>
      </c>
      <c r="D281" s="675">
        <v>218</v>
      </c>
      <c r="E281" s="675" t="s">
        <v>1401</v>
      </c>
      <c r="F281" s="675">
        <v>2</v>
      </c>
      <c r="G281" s="675" t="s">
        <v>1296</v>
      </c>
      <c r="H281" s="675">
        <v>94</v>
      </c>
      <c r="I281" s="675" t="s">
        <v>1264</v>
      </c>
      <c r="J281" s="675" t="s">
        <v>1052</v>
      </c>
      <c r="K281" s="741">
        <v>17369041000</v>
      </c>
      <c r="L281" s="741">
        <v>23507182241.093975</v>
      </c>
      <c r="M281" s="675">
        <v>3</v>
      </c>
      <c r="N281" s="675" t="s">
        <v>1066</v>
      </c>
      <c r="O281" s="675">
        <v>34</v>
      </c>
      <c r="P281" s="675" t="s">
        <v>1191</v>
      </c>
      <c r="Q281" s="675">
        <v>318</v>
      </c>
      <c r="R281" s="675" t="s">
        <v>1406</v>
      </c>
      <c r="S281" s="741">
        <v>784000000</v>
      </c>
      <c r="T281" s="741">
        <v>1061062086.1000719</v>
      </c>
    </row>
    <row r="282" spans="1:20">
      <c r="A282" s="675">
        <v>3</v>
      </c>
      <c r="B282" s="675" t="s">
        <v>1048</v>
      </c>
      <c r="C282" s="675">
        <v>2009</v>
      </c>
      <c r="D282" s="675">
        <v>218</v>
      </c>
      <c r="E282" s="675" t="s">
        <v>1401</v>
      </c>
      <c r="F282" s="675">
        <v>2</v>
      </c>
      <c r="G282" s="675" t="s">
        <v>1296</v>
      </c>
      <c r="H282" s="675">
        <v>94</v>
      </c>
      <c r="I282" s="675" t="s">
        <v>1264</v>
      </c>
      <c r="J282" s="675" t="s">
        <v>1052</v>
      </c>
      <c r="K282" s="741">
        <v>17369041000</v>
      </c>
      <c r="L282" s="741">
        <v>23507182241.093975</v>
      </c>
      <c r="M282" s="675">
        <v>3</v>
      </c>
      <c r="N282" s="675" t="s">
        <v>1066</v>
      </c>
      <c r="O282" s="675">
        <v>34</v>
      </c>
      <c r="P282" s="675" t="s">
        <v>1191</v>
      </c>
      <c r="Q282" s="675">
        <v>2006</v>
      </c>
      <c r="R282" s="675" t="s">
        <v>1407</v>
      </c>
      <c r="S282" s="741">
        <v>900000000</v>
      </c>
      <c r="T282" s="741">
        <v>1218055966.186307</v>
      </c>
    </row>
    <row r="283" spans="1:20">
      <c r="A283" s="675">
        <v>3</v>
      </c>
      <c r="B283" s="675" t="s">
        <v>1048</v>
      </c>
      <c r="C283" s="675">
        <v>2009</v>
      </c>
      <c r="D283" s="675">
        <v>218</v>
      </c>
      <c r="E283" s="675" t="s">
        <v>1401</v>
      </c>
      <c r="F283" s="675">
        <v>2</v>
      </c>
      <c r="G283" s="675" t="s">
        <v>1296</v>
      </c>
      <c r="H283" s="675">
        <v>94</v>
      </c>
      <c r="I283" s="675" t="s">
        <v>1264</v>
      </c>
      <c r="J283" s="675" t="s">
        <v>1052</v>
      </c>
      <c r="K283" s="741">
        <v>17369041000</v>
      </c>
      <c r="L283" s="741">
        <v>23507182241.093975</v>
      </c>
      <c r="M283" s="675">
        <v>6</v>
      </c>
      <c r="N283" s="675" t="s">
        <v>1059</v>
      </c>
      <c r="O283" s="675">
        <v>49</v>
      </c>
      <c r="P283" s="675" t="s">
        <v>1063</v>
      </c>
      <c r="Q283" s="675">
        <v>298</v>
      </c>
      <c r="R283" s="675" t="s">
        <v>1408</v>
      </c>
      <c r="S283" s="741">
        <v>1202250000</v>
      </c>
      <c r="T283" s="741">
        <v>1627119761.4972088</v>
      </c>
    </row>
    <row r="284" spans="1:20">
      <c r="A284" s="675">
        <v>3</v>
      </c>
      <c r="B284" s="675" t="s">
        <v>1048</v>
      </c>
      <c r="C284" s="675">
        <v>2009</v>
      </c>
      <c r="D284" s="675">
        <v>218</v>
      </c>
      <c r="E284" s="675" t="s">
        <v>1401</v>
      </c>
      <c r="F284" s="675">
        <v>2</v>
      </c>
      <c r="G284" s="675" t="s">
        <v>1296</v>
      </c>
      <c r="H284" s="675">
        <v>94</v>
      </c>
      <c r="I284" s="675" t="s">
        <v>1264</v>
      </c>
      <c r="J284" s="675" t="s">
        <v>1052</v>
      </c>
      <c r="K284" s="741">
        <v>17369041000</v>
      </c>
      <c r="L284" s="741">
        <v>23507182241.093975</v>
      </c>
      <c r="M284" s="675">
        <v>6</v>
      </c>
      <c r="N284" s="675" t="s">
        <v>1059</v>
      </c>
      <c r="O284" s="675">
        <v>49</v>
      </c>
      <c r="P284" s="675" t="s">
        <v>1063</v>
      </c>
      <c r="Q284" s="675">
        <v>639</v>
      </c>
      <c r="R284" s="675" t="s">
        <v>1409</v>
      </c>
      <c r="S284" s="741">
        <v>529625000</v>
      </c>
      <c r="T284" s="741">
        <v>716792101.21269226</v>
      </c>
    </row>
    <row r="285" spans="1:20">
      <c r="A285" s="675">
        <v>3</v>
      </c>
      <c r="B285" s="675" t="s">
        <v>1048</v>
      </c>
      <c r="C285" s="675">
        <v>2009</v>
      </c>
      <c r="D285" s="675">
        <v>219</v>
      </c>
      <c r="E285" s="675" t="s">
        <v>1410</v>
      </c>
      <c r="F285" s="675">
        <v>2</v>
      </c>
      <c r="G285" s="675" t="s">
        <v>1296</v>
      </c>
      <c r="H285" s="675">
        <v>90</v>
      </c>
      <c r="I285" s="675" t="s">
        <v>1147</v>
      </c>
      <c r="J285" s="675" t="s">
        <v>1052</v>
      </c>
      <c r="K285" s="741">
        <v>5426622000</v>
      </c>
      <c r="L285" s="741">
        <v>7344365892.5976353</v>
      </c>
      <c r="M285" s="675">
        <v>1</v>
      </c>
      <c r="N285" s="675" t="s">
        <v>1053</v>
      </c>
      <c r="O285" s="675">
        <v>6</v>
      </c>
      <c r="P285" s="675" t="s">
        <v>1150</v>
      </c>
      <c r="Q285" s="675">
        <v>538</v>
      </c>
      <c r="R285" s="675" t="s">
        <v>1411</v>
      </c>
      <c r="S285" s="741">
        <v>5426622000</v>
      </c>
      <c r="T285" s="741">
        <v>7344365892.5976353</v>
      </c>
    </row>
    <row r="286" spans="1:20">
      <c r="A286" s="675">
        <v>3</v>
      </c>
      <c r="B286" s="675" t="s">
        <v>1048</v>
      </c>
      <c r="C286" s="675">
        <v>2009</v>
      </c>
      <c r="D286" s="675">
        <v>220</v>
      </c>
      <c r="E286" s="675" t="s">
        <v>1412</v>
      </c>
      <c r="F286" s="675">
        <v>2</v>
      </c>
      <c r="G286" s="675" t="s">
        <v>1296</v>
      </c>
      <c r="H286" s="675">
        <v>86</v>
      </c>
      <c r="I286" s="675" t="s">
        <v>1088</v>
      </c>
      <c r="J286" s="675" t="s">
        <v>1052</v>
      </c>
      <c r="K286" s="741">
        <v>23633000000</v>
      </c>
      <c r="L286" s="741">
        <v>31984796276.534443</v>
      </c>
      <c r="M286" s="675">
        <v>1</v>
      </c>
      <c r="N286" s="675" t="s">
        <v>1053</v>
      </c>
      <c r="O286" s="675">
        <v>15</v>
      </c>
      <c r="P286" s="675" t="s">
        <v>1100</v>
      </c>
      <c r="Q286" s="675">
        <v>610</v>
      </c>
      <c r="R286" s="675" t="s">
        <v>1413</v>
      </c>
      <c r="S286" s="741">
        <v>488463000</v>
      </c>
      <c r="T286" s="741">
        <v>661083634.90140247</v>
      </c>
    </row>
    <row r="287" spans="1:20">
      <c r="A287" s="675">
        <v>3</v>
      </c>
      <c r="B287" s="675" t="s">
        <v>1048</v>
      </c>
      <c r="C287" s="675">
        <v>2009</v>
      </c>
      <c r="D287" s="675">
        <v>220</v>
      </c>
      <c r="E287" s="675" t="s">
        <v>1412</v>
      </c>
      <c r="F287" s="675">
        <v>2</v>
      </c>
      <c r="G287" s="675" t="s">
        <v>1296</v>
      </c>
      <c r="H287" s="675">
        <v>86</v>
      </c>
      <c r="I287" s="675" t="s">
        <v>1088</v>
      </c>
      <c r="J287" s="675" t="s">
        <v>1052</v>
      </c>
      <c r="K287" s="741">
        <v>23633000000</v>
      </c>
      <c r="L287" s="741">
        <v>31984796276.534443</v>
      </c>
      <c r="M287" s="675">
        <v>1</v>
      </c>
      <c r="N287" s="675" t="s">
        <v>1053</v>
      </c>
      <c r="O287" s="675">
        <v>16</v>
      </c>
      <c r="P287" s="675" t="s">
        <v>1227</v>
      </c>
      <c r="Q287" s="675">
        <v>446</v>
      </c>
      <c r="R287" s="675" t="s">
        <v>1414</v>
      </c>
      <c r="S287" s="741">
        <v>3941661000</v>
      </c>
      <c r="T287" s="741">
        <v>5334626330.8154287</v>
      </c>
    </row>
    <row r="288" spans="1:20">
      <c r="A288" s="675">
        <v>3</v>
      </c>
      <c r="B288" s="675" t="s">
        <v>1048</v>
      </c>
      <c r="C288" s="675">
        <v>2009</v>
      </c>
      <c r="D288" s="675">
        <v>220</v>
      </c>
      <c r="E288" s="675" t="s">
        <v>1412</v>
      </c>
      <c r="F288" s="675">
        <v>2</v>
      </c>
      <c r="G288" s="675" t="s">
        <v>1296</v>
      </c>
      <c r="H288" s="675">
        <v>86</v>
      </c>
      <c r="I288" s="675" t="s">
        <v>1088</v>
      </c>
      <c r="J288" s="675" t="s">
        <v>1052</v>
      </c>
      <c r="K288" s="741">
        <v>23633000000</v>
      </c>
      <c r="L288" s="741">
        <v>31984796276.534443</v>
      </c>
      <c r="M288" s="675">
        <v>4</v>
      </c>
      <c r="N288" s="675" t="s">
        <v>1056</v>
      </c>
      <c r="O288" s="675">
        <v>37</v>
      </c>
      <c r="P288" s="675" t="s">
        <v>1177</v>
      </c>
      <c r="Q288" s="675">
        <v>330</v>
      </c>
      <c r="R288" s="675" t="s">
        <v>1415</v>
      </c>
      <c r="S288" s="741">
        <v>1560000000</v>
      </c>
      <c r="T288" s="741">
        <v>2111297008.0562661</v>
      </c>
    </row>
    <row r="289" spans="1:20">
      <c r="A289" s="675">
        <v>3</v>
      </c>
      <c r="B289" s="675" t="s">
        <v>1048</v>
      </c>
      <c r="C289" s="675">
        <v>2009</v>
      </c>
      <c r="D289" s="675">
        <v>220</v>
      </c>
      <c r="E289" s="675" t="s">
        <v>1412</v>
      </c>
      <c r="F289" s="675">
        <v>2</v>
      </c>
      <c r="G289" s="675" t="s">
        <v>1296</v>
      </c>
      <c r="H289" s="675">
        <v>86</v>
      </c>
      <c r="I289" s="675" t="s">
        <v>1088</v>
      </c>
      <c r="J289" s="675" t="s">
        <v>1052</v>
      </c>
      <c r="K289" s="741">
        <v>23633000000</v>
      </c>
      <c r="L289" s="741">
        <v>31984796276.534443</v>
      </c>
      <c r="M289" s="675">
        <v>4</v>
      </c>
      <c r="N289" s="675" t="s">
        <v>1056</v>
      </c>
      <c r="O289" s="675">
        <v>37</v>
      </c>
      <c r="P289" s="675" t="s">
        <v>1177</v>
      </c>
      <c r="Q289" s="675">
        <v>372</v>
      </c>
      <c r="R289" s="675" t="s">
        <v>1416</v>
      </c>
      <c r="S289" s="741">
        <v>1074200000</v>
      </c>
      <c r="T289" s="741">
        <v>1453817465.4192569</v>
      </c>
    </row>
    <row r="290" spans="1:20">
      <c r="A290" s="675">
        <v>3</v>
      </c>
      <c r="B290" s="675" t="s">
        <v>1048</v>
      </c>
      <c r="C290" s="675">
        <v>2009</v>
      </c>
      <c r="D290" s="675">
        <v>220</v>
      </c>
      <c r="E290" s="675" t="s">
        <v>1412</v>
      </c>
      <c r="F290" s="675">
        <v>2</v>
      </c>
      <c r="G290" s="675" t="s">
        <v>1296</v>
      </c>
      <c r="H290" s="675">
        <v>86</v>
      </c>
      <c r="I290" s="675" t="s">
        <v>1088</v>
      </c>
      <c r="J290" s="675" t="s">
        <v>1052</v>
      </c>
      <c r="K290" s="741">
        <v>23633000000</v>
      </c>
      <c r="L290" s="741">
        <v>31984796276.534443</v>
      </c>
      <c r="M290" s="675">
        <v>4</v>
      </c>
      <c r="N290" s="675" t="s">
        <v>1056</v>
      </c>
      <c r="O290" s="675">
        <v>37</v>
      </c>
      <c r="P290" s="675" t="s">
        <v>1177</v>
      </c>
      <c r="Q290" s="675">
        <v>493</v>
      </c>
      <c r="R290" s="675" t="s">
        <v>1417</v>
      </c>
      <c r="S290" s="741">
        <v>640000000</v>
      </c>
      <c r="T290" s="741">
        <v>866173131.51026285</v>
      </c>
    </row>
    <row r="291" spans="1:20">
      <c r="A291" s="675">
        <v>3</v>
      </c>
      <c r="B291" s="675" t="s">
        <v>1048</v>
      </c>
      <c r="C291" s="675">
        <v>2009</v>
      </c>
      <c r="D291" s="675">
        <v>220</v>
      </c>
      <c r="E291" s="675" t="s">
        <v>1412</v>
      </c>
      <c r="F291" s="675">
        <v>2</v>
      </c>
      <c r="G291" s="675" t="s">
        <v>1296</v>
      </c>
      <c r="H291" s="675">
        <v>86</v>
      </c>
      <c r="I291" s="675" t="s">
        <v>1088</v>
      </c>
      <c r="J291" s="675" t="s">
        <v>1052</v>
      </c>
      <c r="K291" s="741">
        <v>23633000000</v>
      </c>
      <c r="L291" s="741">
        <v>31984796276.534443</v>
      </c>
      <c r="M291" s="675">
        <v>4</v>
      </c>
      <c r="N291" s="675" t="s">
        <v>1056</v>
      </c>
      <c r="O291" s="675">
        <v>37</v>
      </c>
      <c r="P291" s="675" t="s">
        <v>1177</v>
      </c>
      <c r="Q291" s="675">
        <v>494</v>
      </c>
      <c r="R291" s="675" t="s">
        <v>1418</v>
      </c>
      <c r="S291" s="741">
        <v>640000000</v>
      </c>
      <c r="T291" s="741">
        <v>866173131.51026285</v>
      </c>
    </row>
    <row r="292" spans="1:20">
      <c r="A292" s="675">
        <v>3</v>
      </c>
      <c r="B292" s="675" t="s">
        <v>1048</v>
      </c>
      <c r="C292" s="675">
        <v>2009</v>
      </c>
      <c r="D292" s="675">
        <v>220</v>
      </c>
      <c r="E292" s="675" t="s">
        <v>1412</v>
      </c>
      <c r="F292" s="675">
        <v>2</v>
      </c>
      <c r="G292" s="675" t="s">
        <v>1296</v>
      </c>
      <c r="H292" s="675">
        <v>86</v>
      </c>
      <c r="I292" s="675" t="s">
        <v>1088</v>
      </c>
      <c r="J292" s="675" t="s">
        <v>1052</v>
      </c>
      <c r="K292" s="741">
        <v>23633000000</v>
      </c>
      <c r="L292" s="741">
        <v>31984796276.534443</v>
      </c>
      <c r="M292" s="675">
        <v>4</v>
      </c>
      <c r="N292" s="675" t="s">
        <v>1056</v>
      </c>
      <c r="O292" s="675">
        <v>37</v>
      </c>
      <c r="P292" s="675" t="s">
        <v>1177</v>
      </c>
      <c r="Q292" s="675">
        <v>503</v>
      </c>
      <c r="R292" s="675" t="s">
        <v>1419</v>
      </c>
      <c r="S292" s="741">
        <v>400000000</v>
      </c>
      <c r="T292" s="741">
        <v>541358207.19391429</v>
      </c>
    </row>
    <row r="293" spans="1:20">
      <c r="A293" s="675">
        <v>3</v>
      </c>
      <c r="B293" s="675" t="s">
        <v>1048</v>
      </c>
      <c r="C293" s="675">
        <v>2009</v>
      </c>
      <c r="D293" s="675">
        <v>220</v>
      </c>
      <c r="E293" s="675" t="s">
        <v>1412</v>
      </c>
      <c r="F293" s="675">
        <v>2</v>
      </c>
      <c r="G293" s="675" t="s">
        <v>1296</v>
      </c>
      <c r="H293" s="675">
        <v>86</v>
      </c>
      <c r="I293" s="675" t="s">
        <v>1088</v>
      </c>
      <c r="J293" s="675" t="s">
        <v>1052</v>
      </c>
      <c r="K293" s="741">
        <v>23633000000</v>
      </c>
      <c r="L293" s="741">
        <v>31984796276.534443</v>
      </c>
      <c r="M293" s="675">
        <v>4</v>
      </c>
      <c r="N293" s="675" t="s">
        <v>1056</v>
      </c>
      <c r="O293" s="675">
        <v>38</v>
      </c>
      <c r="P293" s="675" t="s">
        <v>1239</v>
      </c>
      <c r="Q293" s="675">
        <v>334</v>
      </c>
      <c r="R293" s="675" t="s">
        <v>1420</v>
      </c>
      <c r="S293" s="741">
        <v>2604369000</v>
      </c>
      <c r="T293" s="741">
        <v>3524741331.7785187</v>
      </c>
    </row>
    <row r="294" spans="1:20">
      <c r="A294" s="675">
        <v>3</v>
      </c>
      <c r="B294" s="675" t="s">
        <v>1048</v>
      </c>
      <c r="C294" s="675">
        <v>2009</v>
      </c>
      <c r="D294" s="675">
        <v>220</v>
      </c>
      <c r="E294" s="675" t="s">
        <v>1412</v>
      </c>
      <c r="F294" s="675">
        <v>2</v>
      </c>
      <c r="G294" s="675" t="s">
        <v>1296</v>
      </c>
      <c r="H294" s="675">
        <v>86</v>
      </c>
      <c r="I294" s="675" t="s">
        <v>1088</v>
      </c>
      <c r="J294" s="675" t="s">
        <v>1052</v>
      </c>
      <c r="K294" s="741">
        <v>23633000000</v>
      </c>
      <c r="L294" s="741">
        <v>31984796276.534443</v>
      </c>
      <c r="M294" s="675">
        <v>4</v>
      </c>
      <c r="N294" s="675" t="s">
        <v>1056</v>
      </c>
      <c r="O294" s="675">
        <v>38</v>
      </c>
      <c r="P294" s="675" t="s">
        <v>1239</v>
      </c>
      <c r="Q294" s="675">
        <v>335</v>
      </c>
      <c r="R294" s="675" t="s">
        <v>1421</v>
      </c>
      <c r="S294" s="741">
        <v>8800000000</v>
      </c>
      <c r="T294" s="741">
        <v>11909880558.266115</v>
      </c>
    </row>
    <row r="295" spans="1:20">
      <c r="A295" s="675">
        <v>3</v>
      </c>
      <c r="B295" s="675" t="s">
        <v>1048</v>
      </c>
      <c r="C295" s="675">
        <v>2009</v>
      </c>
      <c r="D295" s="675">
        <v>220</v>
      </c>
      <c r="E295" s="675" t="s">
        <v>1412</v>
      </c>
      <c r="F295" s="675">
        <v>2</v>
      </c>
      <c r="G295" s="675" t="s">
        <v>1296</v>
      </c>
      <c r="H295" s="675">
        <v>86</v>
      </c>
      <c r="I295" s="675" t="s">
        <v>1088</v>
      </c>
      <c r="J295" s="675" t="s">
        <v>1052</v>
      </c>
      <c r="K295" s="741">
        <v>23633000000</v>
      </c>
      <c r="L295" s="741">
        <v>31984796276.534443</v>
      </c>
      <c r="M295" s="675">
        <v>4</v>
      </c>
      <c r="N295" s="675" t="s">
        <v>1056</v>
      </c>
      <c r="O295" s="675">
        <v>38</v>
      </c>
      <c r="P295" s="675" t="s">
        <v>1239</v>
      </c>
      <c r="Q295" s="675">
        <v>507</v>
      </c>
      <c r="R295" s="675" t="s">
        <v>1422</v>
      </c>
      <c r="S295" s="741">
        <v>2394307000</v>
      </c>
      <c r="T295" s="741">
        <v>3240444362.479599</v>
      </c>
    </row>
    <row r="296" spans="1:20">
      <c r="A296" s="675">
        <v>3</v>
      </c>
      <c r="B296" s="675" t="s">
        <v>1048</v>
      </c>
      <c r="C296" s="675">
        <v>2009</v>
      </c>
      <c r="D296" s="675">
        <v>220</v>
      </c>
      <c r="E296" s="675" t="s">
        <v>1412</v>
      </c>
      <c r="F296" s="675">
        <v>2</v>
      </c>
      <c r="G296" s="675" t="s">
        <v>1296</v>
      </c>
      <c r="H296" s="675">
        <v>86</v>
      </c>
      <c r="I296" s="675" t="s">
        <v>1088</v>
      </c>
      <c r="J296" s="675" t="s">
        <v>1052</v>
      </c>
      <c r="K296" s="741">
        <v>23633000000</v>
      </c>
      <c r="L296" s="741">
        <v>31984796276.534443</v>
      </c>
      <c r="M296" s="675">
        <v>5</v>
      </c>
      <c r="N296" s="675" t="s">
        <v>1117</v>
      </c>
      <c r="O296" s="675">
        <v>41</v>
      </c>
      <c r="P296" s="675" t="s">
        <v>1120</v>
      </c>
      <c r="Q296" s="675">
        <v>123</v>
      </c>
      <c r="R296" s="675" t="s">
        <v>1423</v>
      </c>
      <c r="S296" s="741">
        <v>300000000</v>
      </c>
      <c r="T296" s="741">
        <v>406018655.39543569</v>
      </c>
    </row>
    <row r="297" spans="1:20">
      <c r="A297" s="675">
        <v>3</v>
      </c>
      <c r="B297" s="675" t="s">
        <v>1048</v>
      </c>
      <c r="C297" s="675">
        <v>2009</v>
      </c>
      <c r="D297" s="675">
        <v>220</v>
      </c>
      <c r="E297" s="675" t="s">
        <v>1412</v>
      </c>
      <c r="F297" s="675">
        <v>2</v>
      </c>
      <c r="G297" s="675" t="s">
        <v>1296</v>
      </c>
      <c r="H297" s="675">
        <v>86</v>
      </c>
      <c r="I297" s="675" t="s">
        <v>1088</v>
      </c>
      <c r="J297" s="675" t="s">
        <v>1052</v>
      </c>
      <c r="K297" s="741">
        <v>23633000000</v>
      </c>
      <c r="L297" s="741">
        <v>31984796276.534443</v>
      </c>
      <c r="M297" s="675">
        <v>6</v>
      </c>
      <c r="N297" s="675" t="s">
        <v>1059</v>
      </c>
      <c r="O297" s="675">
        <v>46</v>
      </c>
      <c r="P297" s="675" t="s">
        <v>1242</v>
      </c>
      <c r="Q297" s="675">
        <v>7352</v>
      </c>
      <c r="R297" s="675" t="s">
        <v>1424</v>
      </c>
      <c r="S297" s="741">
        <v>400000000</v>
      </c>
      <c r="T297" s="741">
        <v>541358207.19391429</v>
      </c>
    </row>
    <row r="298" spans="1:20">
      <c r="A298" s="675">
        <v>3</v>
      </c>
      <c r="B298" s="675" t="s">
        <v>1048</v>
      </c>
      <c r="C298" s="675">
        <v>2009</v>
      </c>
      <c r="D298" s="675">
        <v>220</v>
      </c>
      <c r="E298" s="675" t="s">
        <v>1412</v>
      </c>
      <c r="F298" s="675">
        <v>2</v>
      </c>
      <c r="G298" s="675" t="s">
        <v>1296</v>
      </c>
      <c r="H298" s="675">
        <v>86</v>
      </c>
      <c r="I298" s="675" t="s">
        <v>1088</v>
      </c>
      <c r="J298" s="675" t="s">
        <v>1052</v>
      </c>
      <c r="K298" s="741">
        <v>23633000000</v>
      </c>
      <c r="L298" s="741">
        <v>31984796276.534443</v>
      </c>
      <c r="M298" s="675">
        <v>6</v>
      </c>
      <c r="N298" s="675" t="s">
        <v>1059</v>
      </c>
      <c r="O298" s="675">
        <v>49</v>
      </c>
      <c r="P298" s="675" t="s">
        <v>1063</v>
      </c>
      <c r="Q298" s="675">
        <v>508</v>
      </c>
      <c r="R298" s="675" t="s">
        <v>1425</v>
      </c>
      <c r="S298" s="741">
        <v>390000000</v>
      </c>
      <c r="T298" s="741">
        <v>527824252.01406652</v>
      </c>
    </row>
    <row r="299" spans="1:20">
      <c r="A299" s="675">
        <v>3</v>
      </c>
      <c r="B299" s="675" t="s">
        <v>1048</v>
      </c>
      <c r="C299" s="675">
        <v>2009</v>
      </c>
      <c r="D299" s="675">
        <v>221</v>
      </c>
      <c r="E299" s="675" t="s">
        <v>54</v>
      </c>
      <c r="F299" s="675">
        <v>2</v>
      </c>
      <c r="G299" s="675" t="s">
        <v>1296</v>
      </c>
      <c r="H299" s="675">
        <v>89</v>
      </c>
      <c r="I299" s="675" t="s">
        <v>1182</v>
      </c>
      <c r="J299" s="675" t="s">
        <v>1052</v>
      </c>
      <c r="K299" s="741">
        <v>14711000000</v>
      </c>
      <c r="L299" s="741">
        <v>19909801465.074181</v>
      </c>
      <c r="M299" s="675">
        <v>3</v>
      </c>
      <c r="N299" s="675" t="s">
        <v>1066</v>
      </c>
      <c r="O299" s="675">
        <v>35</v>
      </c>
      <c r="P299" s="675" t="s">
        <v>1067</v>
      </c>
      <c r="Q299" s="675">
        <v>436</v>
      </c>
      <c r="R299" s="675" t="s">
        <v>1426</v>
      </c>
      <c r="S299" s="741">
        <v>9300000000</v>
      </c>
      <c r="T299" s="741">
        <v>12586578317.258505</v>
      </c>
    </row>
    <row r="300" spans="1:20">
      <c r="A300" s="675">
        <v>3</v>
      </c>
      <c r="B300" s="675" t="s">
        <v>1048</v>
      </c>
      <c r="C300" s="675">
        <v>2009</v>
      </c>
      <c r="D300" s="675">
        <v>221</v>
      </c>
      <c r="E300" s="675" t="s">
        <v>54</v>
      </c>
      <c r="F300" s="675">
        <v>2</v>
      </c>
      <c r="G300" s="675" t="s">
        <v>1296</v>
      </c>
      <c r="H300" s="675">
        <v>89</v>
      </c>
      <c r="I300" s="675" t="s">
        <v>1182</v>
      </c>
      <c r="J300" s="675" t="s">
        <v>1052</v>
      </c>
      <c r="K300" s="741">
        <v>14711000000</v>
      </c>
      <c r="L300" s="741">
        <v>19909801465.074181</v>
      </c>
      <c r="M300" s="675">
        <v>3</v>
      </c>
      <c r="N300" s="675" t="s">
        <v>1066</v>
      </c>
      <c r="O300" s="675">
        <v>35</v>
      </c>
      <c r="P300" s="675" t="s">
        <v>1067</v>
      </c>
      <c r="Q300" s="675">
        <v>464</v>
      </c>
      <c r="R300" s="675" t="s">
        <v>1427</v>
      </c>
      <c r="S300" s="741">
        <v>4100000000</v>
      </c>
      <c r="T300" s="741">
        <v>5548921623.7376213</v>
      </c>
    </row>
    <row r="301" spans="1:20">
      <c r="A301" s="675">
        <v>3</v>
      </c>
      <c r="B301" s="675" t="s">
        <v>1048</v>
      </c>
      <c r="C301" s="675">
        <v>2009</v>
      </c>
      <c r="D301" s="675">
        <v>221</v>
      </c>
      <c r="E301" s="675" t="s">
        <v>54</v>
      </c>
      <c r="F301" s="675">
        <v>2</v>
      </c>
      <c r="G301" s="675" t="s">
        <v>1296</v>
      </c>
      <c r="H301" s="675">
        <v>89</v>
      </c>
      <c r="I301" s="675" t="s">
        <v>1182</v>
      </c>
      <c r="J301" s="675" t="s">
        <v>1052</v>
      </c>
      <c r="K301" s="741">
        <v>14711000000</v>
      </c>
      <c r="L301" s="741">
        <v>19909801465.074181</v>
      </c>
      <c r="M301" s="675">
        <v>6</v>
      </c>
      <c r="N301" s="675" t="s">
        <v>1059</v>
      </c>
      <c r="O301" s="675">
        <v>49</v>
      </c>
      <c r="P301" s="675" t="s">
        <v>1063</v>
      </c>
      <c r="Q301" s="675">
        <v>444</v>
      </c>
      <c r="R301" s="675" t="s">
        <v>994</v>
      </c>
      <c r="S301" s="741">
        <v>1311000000</v>
      </c>
      <c r="T301" s="741">
        <v>1774301524.0780544</v>
      </c>
    </row>
    <row r="302" spans="1:20">
      <c r="A302" s="675">
        <v>3</v>
      </c>
      <c r="B302" s="675" t="s">
        <v>1048</v>
      </c>
      <c r="C302" s="675">
        <v>2009</v>
      </c>
      <c r="D302" s="675">
        <v>226</v>
      </c>
      <c r="E302" s="675" t="s">
        <v>45</v>
      </c>
      <c r="F302" s="675">
        <v>2</v>
      </c>
      <c r="G302" s="675" t="s">
        <v>1296</v>
      </c>
      <c r="H302" s="675">
        <v>87</v>
      </c>
      <c r="I302" s="675" t="s">
        <v>1131</v>
      </c>
      <c r="J302" s="675" t="s">
        <v>1052</v>
      </c>
      <c r="K302" s="741">
        <v>12696308000</v>
      </c>
      <c r="L302" s="741">
        <v>17183126342.154377</v>
      </c>
      <c r="M302" s="675">
        <v>2</v>
      </c>
      <c r="N302" s="675" t="s">
        <v>1103</v>
      </c>
      <c r="O302" s="675">
        <v>17</v>
      </c>
      <c r="P302" s="675" t="s">
        <v>1203</v>
      </c>
      <c r="Q302" s="675">
        <v>6028</v>
      </c>
      <c r="R302" s="675" t="s">
        <v>1428</v>
      </c>
      <c r="S302" s="741">
        <v>3501000000</v>
      </c>
      <c r="T302" s="741">
        <v>4738237708.4647341</v>
      </c>
    </row>
    <row r="303" spans="1:20">
      <c r="A303" s="675">
        <v>3</v>
      </c>
      <c r="B303" s="675" t="s">
        <v>1048</v>
      </c>
      <c r="C303" s="675">
        <v>2009</v>
      </c>
      <c r="D303" s="675">
        <v>226</v>
      </c>
      <c r="E303" s="675" t="s">
        <v>45</v>
      </c>
      <c r="F303" s="675">
        <v>2</v>
      </c>
      <c r="G303" s="675" t="s">
        <v>1296</v>
      </c>
      <c r="H303" s="675">
        <v>87</v>
      </c>
      <c r="I303" s="675" t="s">
        <v>1131</v>
      </c>
      <c r="J303" s="675" t="s">
        <v>1052</v>
      </c>
      <c r="K303" s="741">
        <v>12696308000</v>
      </c>
      <c r="L303" s="741">
        <v>17183126342.154377</v>
      </c>
      <c r="M303" s="675">
        <v>2</v>
      </c>
      <c r="N303" s="675" t="s">
        <v>1103</v>
      </c>
      <c r="O303" s="675">
        <v>17</v>
      </c>
      <c r="P303" s="675" t="s">
        <v>1203</v>
      </c>
      <c r="Q303" s="675">
        <v>6211</v>
      </c>
      <c r="R303" s="675" t="s">
        <v>1429</v>
      </c>
      <c r="S303" s="741">
        <v>880000000</v>
      </c>
      <c r="T303" s="741">
        <v>1190988055.8266115</v>
      </c>
    </row>
    <row r="304" spans="1:20">
      <c r="A304" s="675">
        <v>3</v>
      </c>
      <c r="B304" s="675" t="s">
        <v>1048</v>
      </c>
      <c r="C304" s="675">
        <v>2009</v>
      </c>
      <c r="D304" s="675">
        <v>226</v>
      </c>
      <c r="E304" s="675" t="s">
        <v>45</v>
      </c>
      <c r="F304" s="675">
        <v>2</v>
      </c>
      <c r="G304" s="675" t="s">
        <v>1296</v>
      </c>
      <c r="H304" s="675">
        <v>87</v>
      </c>
      <c r="I304" s="675" t="s">
        <v>1131</v>
      </c>
      <c r="J304" s="675" t="s">
        <v>1052</v>
      </c>
      <c r="K304" s="741">
        <v>12696308000</v>
      </c>
      <c r="L304" s="741">
        <v>17183126342.154377</v>
      </c>
      <c r="M304" s="675">
        <v>6</v>
      </c>
      <c r="N304" s="675" t="s">
        <v>1059</v>
      </c>
      <c r="O304" s="675">
        <v>49</v>
      </c>
      <c r="P304" s="675" t="s">
        <v>1063</v>
      </c>
      <c r="Q304" s="675">
        <v>586</v>
      </c>
      <c r="R304" s="675" t="s">
        <v>1430</v>
      </c>
      <c r="S304" s="741">
        <v>2185000000</v>
      </c>
      <c r="T304" s="741">
        <v>2957169206.7967572</v>
      </c>
    </row>
    <row r="305" spans="1:20">
      <c r="A305" s="675">
        <v>3</v>
      </c>
      <c r="B305" s="675" t="s">
        <v>1048</v>
      </c>
      <c r="C305" s="675">
        <v>2009</v>
      </c>
      <c r="D305" s="675">
        <v>226</v>
      </c>
      <c r="E305" s="675" t="s">
        <v>45</v>
      </c>
      <c r="F305" s="675">
        <v>2</v>
      </c>
      <c r="G305" s="675" t="s">
        <v>1296</v>
      </c>
      <c r="H305" s="675">
        <v>87</v>
      </c>
      <c r="I305" s="675" t="s">
        <v>1131</v>
      </c>
      <c r="J305" s="675" t="s">
        <v>1052</v>
      </c>
      <c r="K305" s="741">
        <v>12696308000</v>
      </c>
      <c r="L305" s="741">
        <v>17183126342.154377</v>
      </c>
      <c r="M305" s="675">
        <v>6</v>
      </c>
      <c r="N305" s="675" t="s">
        <v>1059</v>
      </c>
      <c r="O305" s="675">
        <v>49</v>
      </c>
      <c r="P305" s="675" t="s">
        <v>1063</v>
      </c>
      <c r="Q305" s="675">
        <v>7014</v>
      </c>
      <c r="R305" s="675" t="s">
        <v>1431</v>
      </c>
      <c r="S305" s="741">
        <v>5141084000</v>
      </c>
      <c r="T305" s="741">
        <v>6957920043.1832943</v>
      </c>
    </row>
    <row r="306" spans="1:20">
      <c r="A306" s="675">
        <v>3</v>
      </c>
      <c r="B306" s="675" t="s">
        <v>1048</v>
      </c>
      <c r="C306" s="675">
        <v>2009</v>
      </c>
      <c r="D306" s="675">
        <v>226</v>
      </c>
      <c r="E306" s="675" t="s">
        <v>45</v>
      </c>
      <c r="F306" s="675">
        <v>2</v>
      </c>
      <c r="G306" s="675" t="s">
        <v>1296</v>
      </c>
      <c r="H306" s="675">
        <v>87</v>
      </c>
      <c r="I306" s="675" t="s">
        <v>1131</v>
      </c>
      <c r="J306" s="675" t="s">
        <v>1052</v>
      </c>
      <c r="K306" s="741">
        <v>12696308000</v>
      </c>
      <c r="L306" s="741">
        <v>17183126342.154377</v>
      </c>
      <c r="M306" s="675">
        <v>7</v>
      </c>
      <c r="N306" s="675" t="s">
        <v>1136</v>
      </c>
      <c r="O306" s="675">
        <v>51</v>
      </c>
      <c r="P306" s="675" t="s">
        <v>1137</v>
      </c>
      <c r="Q306" s="675">
        <v>6031</v>
      </c>
      <c r="R306" s="675" t="s">
        <v>1432</v>
      </c>
      <c r="S306" s="741">
        <v>989224000</v>
      </c>
      <c r="T306" s="741">
        <v>1338811327.8829813</v>
      </c>
    </row>
    <row r="307" spans="1:20">
      <c r="A307" s="675">
        <v>3</v>
      </c>
      <c r="B307" s="675" t="s">
        <v>1048</v>
      </c>
      <c r="C307" s="675">
        <v>2009</v>
      </c>
      <c r="D307" s="675">
        <v>227</v>
      </c>
      <c r="E307" s="675" t="s">
        <v>78</v>
      </c>
      <c r="F307" s="675">
        <v>2</v>
      </c>
      <c r="G307" s="675" t="s">
        <v>1296</v>
      </c>
      <c r="H307" s="675">
        <v>95</v>
      </c>
      <c r="I307" s="675" t="s">
        <v>1170</v>
      </c>
      <c r="J307" s="675" t="s">
        <v>1052</v>
      </c>
      <c r="K307" s="741">
        <v>146396942000</v>
      </c>
      <c r="L307" s="741">
        <v>198132965149.47861</v>
      </c>
      <c r="M307" s="675">
        <v>2</v>
      </c>
      <c r="N307" s="675" t="s">
        <v>1103</v>
      </c>
      <c r="O307" s="675">
        <v>17</v>
      </c>
      <c r="P307" s="675" t="s">
        <v>1203</v>
      </c>
      <c r="Q307" s="675">
        <v>408</v>
      </c>
      <c r="R307" s="675" t="s">
        <v>1433</v>
      </c>
      <c r="S307" s="741">
        <v>145896942000</v>
      </c>
      <c r="T307" s="741">
        <v>197456267390.48627</v>
      </c>
    </row>
    <row r="308" spans="1:20">
      <c r="A308" s="675">
        <v>3</v>
      </c>
      <c r="B308" s="675" t="s">
        <v>1048</v>
      </c>
      <c r="C308" s="675">
        <v>2009</v>
      </c>
      <c r="D308" s="675">
        <v>227</v>
      </c>
      <c r="E308" s="675" t="s">
        <v>78</v>
      </c>
      <c r="F308" s="675">
        <v>2</v>
      </c>
      <c r="G308" s="675" t="s">
        <v>1296</v>
      </c>
      <c r="H308" s="675">
        <v>95</v>
      </c>
      <c r="I308" s="675" t="s">
        <v>1170</v>
      </c>
      <c r="J308" s="675" t="s">
        <v>1052</v>
      </c>
      <c r="K308" s="741">
        <v>146396942000</v>
      </c>
      <c r="L308" s="741">
        <v>198132965149.47861</v>
      </c>
      <c r="M308" s="675">
        <v>6</v>
      </c>
      <c r="N308" s="675" t="s">
        <v>1059</v>
      </c>
      <c r="O308" s="675">
        <v>49</v>
      </c>
      <c r="P308" s="675" t="s">
        <v>1063</v>
      </c>
      <c r="Q308" s="675">
        <v>398</v>
      </c>
      <c r="R308" s="675" t="s">
        <v>1434</v>
      </c>
      <c r="S308" s="741">
        <v>500000000</v>
      </c>
      <c r="T308" s="741">
        <v>676697758.9923929</v>
      </c>
    </row>
    <row r="309" spans="1:20">
      <c r="A309" s="675">
        <v>3</v>
      </c>
      <c r="B309" s="675" t="s">
        <v>1048</v>
      </c>
      <c r="C309" s="675">
        <v>2009</v>
      </c>
      <c r="D309" s="675">
        <v>228</v>
      </c>
      <c r="E309" s="675" t="s">
        <v>1435</v>
      </c>
      <c r="F309" s="675">
        <v>2</v>
      </c>
      <c r="G309" s="675" t="s">
        <v>1296</v>
      </c>
      <c r="H309" s="675">
        <v>96</v>
      </c>
      <c r="I309" s="675" t="s">
        <v>1199</v>
      </c>
      <c r="J309" s="675" t="s">
        <v>1052</v>
      </c>
      <c r="K309" s="741">
        <v>32800500000</v>
      </c>
      <c r="L309" s="741">
        <v>44392049687.659966</v>
      </c>
      <c r="M309" s="675">
        <v>2</v>
      </c>
      <c r="N309" s="675" t="s">
        <v>1103</v>
      </c>
      <c r="O309" s="675">
        <v>17</v>
      </c>
      <c r="P309" s="675" t="s">
        <v>1203</v>
      </c>
      <c r="Q309" s="675">
        <v>582</v>
      </c>
      <c r="R309" s="675" t="s">
        <v>1436</v>
      </c>
      <c r="S309" s="741">
        <v>1899586000</v>
      </c>
      <c r="T309" s="741">
        <v>2570891178.4266472</v>
      </c>
    </row>
    <row r="310" spans="1:20">
      <c r="A310" s="675">
        <v>3</v>
      </c>
      <c r="B310" s="675" t="s">
        <v>1048</v>
      </c>
      <c r="C310" s="675">
        <v>2009</v>
      </c>
      <c r="D310" s="675">
        <v>228</v>
      </c>
      <c r="E310" s="675" t="s">
        <v>1435</v>
      </c>
      <c r="F310" s="675">
        <v>2</v>
      </c>
      <c r="G310" s="675" t="s">
        <v>1296</v>
      </c>
      <c r="H310" s="675">
        <v>96</v>
      </c>
      <c r="I310" s="675" t="s">
        <v>1199</v>
      </c>
      <c r="J310" s="675" t="s">
        <v>1052</v>
      </c>
      <c r="K310" s="741">
        <v>32800500000</v>
      </c>
      <c r="L310" s="741">
        <v>44392049687.659966</v>
      </c>
      <c r="M310" s="675">
        <v>2</v>
      </c>
      <c r="N310" s="675" t="s">
        <v>1103</v>
      </c>
      <c r="O310" s="675">
        <v>18</v>
      </c>
      <c r="P310" s="675" t="s">
        <v>1205</v>
      </c>
      <c r="Q310" s="675">
        <v>583</v>
      </c>
      <c r="R310" s="675" t="s">
        <v>1437</v>
      </c>
      <c r="S310" s="741">
        <v>14000000000</v>
      </c>
      <c r="T310" s="741">
        <v>18947537251.786999</v>
      </c>
    </row>
    <row r="311" spans="1:20">
      <c r="A311" s="675">
        <v>3</v>
      </c>
      <c r="B311" s="675" t="s">
        <v>1048</v>
      </c>
      <c r="C311" s="675">
        <v>2009</v>
      </c>
      <c r="D311" s="675">
        <v>228</v>
      </c>
      <c r="E311" s="675" t="s">
        <v>1435</v>
      </c>
      <c r="F311" s="675">
        <v>2</v>
      </c>
      <c r="G311" s="675" t="s">
        <v>1296</v>
      </c>
      <c r="H311" s="675">
        <v>96</v>
      </c>
      <c r="I311" s="675" t="s">
        <v>1199</v>
      </c>
      <c r="J311" s="675" t="s">
        <v>1052</v>
      </c>
      <c r="K311" s="741">
        <v>32800500000</v>
      </c>
      <c r="L311" s="741">
        <v>44392049687.659966</v>
      </c>
      <c r="M311" s="675">
        <v>2</v>
      </c>
      <c r="N311" s="675" t="s">
        <v>1103</v>
      </c>
      <c r="O311" s="675">
        <v>18</v>
      </c>
      <c r="P311" s="675" t="s">
        <v>1205</v>
      </c>
      <c r="Q311" s="675">
        <v>584</v>
      </c>
      <c r="R311" s="675" t="s">
        <v>1438</v>
      </c>
      <c r="S311" s="741">
        <v>13123000000</v>
      </c>
      <c r="T311" s="741">
        <v>17760609382.514339</v>
      </c>
    </row>
    <row r="312" spans="1:20">
      <c r="A312" s="675">
        <v>3</v>
      </c>
      <c r="B312" s="675" t="s">
        <v>1048</v>
      </c>
      <c r="C312" s="675">
        <v>2009</v>
      </c>
      <c r="D312" s="675">
        <v>228</v>
      </c>
      <c r="E312" s="675" t="s">
        <v>1435</v>
      </c>
      <c r="F312" s="675">
        <v>2</v>
      </c>
      <c r="G312" s="675" t="s">
        <v>1296</v>
      </c>
      <c r="H312" s="675">
        <v>96</v>
      </c>
      <c r="I312" s="675" t="s">
        <v>1199</v>
      </c>
      <c r="J312" s="675" t="s">
        <v>1052</v>
      </c>
      <c r="K312" s="741">
        <v>32800500000</v>
      </c>
      <c r="L312" s="741">
        <v>44392049687.659966</v>
      </c>
      <c r="M312" s="675">
        <v>6</v>
      </c>
      <c r="N312" s="675" t="s">
        <v>1059</v>
      </c>
      <c r="O312" s="675">
        <v>49</v>
      </c>
      <c r="P312" s="675" t="s">
        <v>1063</v>
      </c>
      <c r="Q312" s="675">
        <v>581</v>
      </c>
      <c r="R312" s="675" t="s">
        <v>1439</v>
      </c>
      <c r="S312" s="741">
        <v>3777914000</v>
      </c>
      <c r="T312" s="741">
        <v>5113011874.9319735</v>
      </c>
    </row>
    <row r="313" spans="1:20">
      <c r="A313" s="675">
        <v>3</v>
      </c>
      <c r="B313" s="675" t="s">
        <v>1048</v>
      </c>
      <c r="C313" s="675">
        <v>2009</v>
      </c>
      <c r="D313" s="675">
        <v>230</v>
      </c>
      <c r="E313" s="675" t="s">
        <v>1440</v>
      </c>
      <c r="F313" s="675">
        <v>2</v>
      </c>
      <c r="G313" s="675" t="s">
        <v>1296</v>
      </c>
      <c r="H313" s="675">
        <v>90</v>
      </c>
      <c r="I313" s="675" t="s">
        <v>1147</v>
      </c>
      <c r="J313" s="675" t="s">
        <v>1052</v>
      </c>
      <c r="K313" s="741">
        <v>56793000000</v>
      </c>
      <c r="L313" s="741">
        <v>76863391652.909943</v>
      </c>
      <c r="M313" s="675">
        <v>1</v>
      </c>
      <c r="N313" s="675" t="s">
        <v>1053</v>
      </c>
      <c r="O313" s="675">
        <v>6</v>
      </c>
      <c r="P313" s="675" t="s">
        <v>1150</v>
      </c>
      <c r="Q313" s="675">
        <v>378</v>
      </c>
      <c r="R313" s="675" t="s">
        <v>1441</v>
      </c>
      <c r="S313" s="741">
        <v>6681529000</v>
      </c>
      <c r="T313" s="741">
        <v>9042751401.8853664</v>
      </c>
    </row>
    <row r="314" spans="1:20">
      <c r="A314" s="675">
        <v>3</v>
      </c>
      <c r="B314" s="675" t="s">
        <v>1048</v>
      </c>
      <c r="C314" s="675">
        <v>2009</v>
      </c>
      <c r="D314" s="675">
        <v>230</v>
      </c>
      <c r="E314" s="675" t="s">
        <v>1440</v>
      </c>
      <c r="F314" s="675">
        <v>2</v>
      </c>
      <c r="G314" s="675" t="s">
        <v>1296</v>
      </c>
      <c r="H314" s="675">
        <v>90</v>
      </c>
      <c r="I314" s="675" t="s">
        <v>1147</v>
      </c>
      <c r="J314" s="675" t="s">
        <v>1052</v>
      </c>
      <c r="K314" s="741">
        <v>56793000000</v>
      </c>
      <c r="L314" s="741">
        <v>76863391652.909943</v>
      </c>
      <c r="M314" s="675">
        <v>1</v>
      </c>
      <c r="N314" s="675" t="s">
        <v>1053</v>
      </c>
      <c r="O314" s="675">
        <v>6</v>
      </c>
      <c r="P314" s="675" t="s">
        <v>1150</v>
      </c>
      <c r="Q314" s="675">
        <v>389</v>
      </c>
      <c r="R314" s="675" t="s">
        <v>1442</v>
      </c>
      <c r="S314" s="741">
        <v>3340765000</v>
      </c>
      <c r="T314" s="741">
        <v>4521376377.6404428</v>
      </c>
    </row>
    <row r="315" spans="1:20">
      <c r="A315" s="675">
        <v>3</v>
      </c>
      <c r="B315" s="675" t="s">
        <v>1048</v>
      </c>
      <c r="C315" s="675">
        <v>2009</v>
      </c>
      <c r="D315" s="675">
        <v>230</v>
      </c>
      <c r="E315" s="675" t="s">
        <v>1440</v>
      </c>
      <c r="F315" s="675">
        <v>2</v>
      </c>
      <c r="G315" s="675" t="s">
        <v>1296</v>
      </c>
      <c r="H315" s="675">
        <v>90</v>
      </c>
      <c r="I315" s="675" t="s">
        <v>1147</v>
      </c>
      <c r="J315" s="675" t="s">
        <v>1052</v>
      </c>
      <c r="K315" s="741">
        <v>56793000000</v>
      </c>
      <c r="L315" s="741">
        <v>76863391652.909943</v>
      </c>
      <c r="M315" s="675">
        <v>1</v>
      </c>
      <c r="N315" s="675" t="s">
        <v>1053</v>
      </c>
      <c r="O315" s="675">
        <v>6</v>
      </c>
      <c r="P315" s="675" t="s">
        <v>1150</v>
      </c>
      <c r="Q315" s="675">
        <v>4149</v>
      </c>
      <c r="R315" s="675" t="s">
        <v>1443</v>
      </c>
      <c r="S315" s="741">
        <v>13363059000</v>
      </c>
      <c r="T315" s="741">
        <v>18085504157.166252</v>
      </c>
    </row>
    <row r="316" spans="1:20">
      <c r="A316" s="675">
        <v>3</v>
      </c>
      <c r="B316" s="675" t="s">
        <v>1048</v>
      </c>
      <c r="C316" s="675">
        <v>2009</v>
      </c>
      <c r="D316" s="675">
        <v>230</v>
      </c>
      <c r="E316" s="675" t="s">
        <v>1440</v>
      </c>
      <c r="F316" s="675">
        <v>2</v>
      </c>
      <c r="G316" s="675" t="s">
        <v>1296</v>
      </c>
      <c r="H316" s="675">
        <v>90</v>
      </c>
      <c r="I316" s="675" t="s">
        <v>1147</v>
      </c>
      <c r="J316" s="675" t="s">
        <v>1052</v>
      </c>
      <c r="K316" s="741">
        <v>56793000000</v>
      </c>
      <c r="L316" s="741">
        <v>76863391652.909943</v>
      </c>
      <c r="M316" s="675">
        <v>1</v>
      </c>
      <c r="N316" s="675" t="s">
        <v>1053</v>
      </c>
      <c r="O316" s="675">
        <v>6</v>
      </c>
      <c r="P316" s="675" t="s">
        <v>1150</v>
      </c>
      <c r="Q316" s="675">
        <v>4150</v>
      </c>
      <c r="R316" s="675" t="s">
        <v>1444</v>
      </c>
      <c r="S316" s="741">
        <v>3340765000</v>
      </c>
      <c r="T316" s="741">
        <v>4521376377.6404428</v>
      </c>
    </row>
    <row r="317" spans="1:20">
      <c r="A317" s="675">
        <v>3</v>
      </c>
      <c r="B317" s="675" t="s">
        <v>1048</v>
      </c>
      <c r="C317" s="675">
        <v>2009</v>
      </c>
      <c r="D317" s="675">
        <v>230</v>
      </c>
      <c r="E317" s="675" t="s">
        <v>1440</v>
      </c>
      <c r="F317" s="675">
        <v>2</v>
      </c>
      <c r="G317" s="675" t="s">
        <v>1296</v>
      </c>
      <c r="H317" s="675">
        <v>90</v>
      </c>
      <c r="I317" s="675" t="s">
        <v>1147</v>
      </c>
      <c r="J317" s="675" t="s">
        <v>1052</v>
      </c>
      <c r="K317" s="741">
        <v>56793000000</v>
      </c>
      <c r="L317" s="741">
        <v>76863391652.909943</v>
      </c>
      <c r="M317" s="675">
        <v>6</v>
      </c>
      <c r="N317" s="675" t="s">
        <v>1059</v>
      </c>
      <c r="O317" s="675">
        <v>46</v>
      </c>
      <c r="P317" s="675" t="s">
        <v>1242</v>
      </c>
      <c r="Q317" s="675">
        <v>188</v>
      </c>
      <c r="R317" s="675" t="s">
        <v>1445</v>
      </c>
      <c r="S317" s="741">
        <v>3340765000</v>
      </c>
      <c r="T317" s="741">
        <v>4521376377.6404428</v>
      </c>
    </row>
    <row r="318" spans="1:20">
      <c r="A318" s="675">
        <v>3</v>
      </c>
      <c r="B318" s="675" t="s">
        <v>1048</v>
      </c>
      <c r="C318" s="675">
        <v>2009</v>
      </c>
      <c r="D318" s="675">
        <v>230</v>
      </c>
      <c r="E318" s="675" t="s">
        <v>1440</v>
      </c>
      <c r="F318" s="675">
        <v>2</v>
      </c>
      <c r="G318" s="675" t="s">
        <v>1296</v>
      </c>
      <c r="H318" s="675">
        <v>90</v>
      </c>
      <c r="I318" s="675" t="s">
        <v>1147</v>
      </c>
      <c r="J318" s="675" t="s">
        <v>1052</v>
      </c>
      <c r="K318" s="741">
        <v>56793000000</v>
      </c>
      <c r="L318" s="741">
        <v>76863391652.909943</v>
      </c>
      <c r="M318" s="675">
        <v>6</v>
      </c>
      <c r="N318" s="675" t="s">
        <v>1059</v>
      </c>
      <c r="O318" s="675">
        <v>49</v>
      </c>
      <c r="P318" s="675" t="s">
        <v>1063</v>
      </c>
      <c r="Q318" s="675">
        <v>379</v>
      </c>
      <c r="R318" s="675" t="s">
        <v>1446</v>
      </c>
      <c r="S318" s="741">
        <v>5000000000</v>
      </c>
      <c r="T318" s="741">
        <v>6766977589.9239283</v>
      </c>
    </row>
    <row r="319" spans="1:20">
      <c r="A319" s="675">
        <v>3</v>
      </c>
      <c r="B319" s="675" t="s">
        <v>1048</v>
      </c>
      <c r="C319" s="675">
        <v>2009</v>
      </c>
      <c r="D319" s="675">
        <v>230</v>
      </c>
      <c r="E319" s="675" t="s">
        <v>1440</v>
      </c>
      <c r="F319" s="675">
        <v>2</v>
      </c>
      <c r="G319" s="675" t="s">
        <v>1296</v>
      </c>
      <c r="H319" s="675">
        <v>90</v>
      </c>
      <c r="I319" s="675" t="s">
        <v>1147</v>
      </c>
      <c r="J319" s="675" t="s">
        <v>1052</v>
      </c>
      <c r="K319" s="741">
        <v>56793000000</v>
      </c>
      <c r="L319" s="741">
        <v>76863391652.909943</v>
      </c>
      <c r="M319" s="675">
        <v>6</v>
      </c>
      <c r="N319" s="675" t="s">
        <v>1059</v>
      </c>
      <c r="O319" s="675">
        <v>49</v>
      </c>
      <c r="P319" s="675" t="s">
        <v>1063</v>
      </c>
      <c r="Q319" s="675">
        <v>380</v>
      </c>
      <c r="R319" s="675" t="s">
        <v>1447</v>
      </c>
      <c r="S319" s="741">
        <v>21726117000</v>
      </c>
      <c r="T319" s="741">
        <v>29404029371.013062</v>
      </c>
    </row>
    <row r="320" spans="1:20">
      <c r="A320" s="675">
        <v>3</v>
      </c>
      <c r="B320" s="675" t="s">
        <v>1048</v>
      </c>
      <c r="C320" s="675">
        <v>2009</v>
      </c>
      <c r="D320" s="675">
        <v>235</v>
      </c>
      <c r="E320" s="675" t="s">
        <v>1448</v>
      </c>
      <c r="F320" s="675">
        <v>2</v>
      </c>
      <c r="G320" s="675" t="s">
        <v>1296</v>
      </c>
      <c r="H320" s="675">
        <v>198</v>
      </c>
      <c r="I320" s="675" t="s">
        <v>1051</v>
      </c>
      <c r="J320" s="675" t="s">
        <v>1052</v>
      </c>
      <c r="K320" s="741">
        <v>5829118000</v>
      </c>
      <c r="L320" s="741">
        <v>7889102175.0044374</v>
      </c>
      <c r="M320" s="675">
        <v>4</v>
      </c>
      <c r="N320" s="675" t="s">
        <v>1056</v>
      </c>
      <c r="O320" s="675">
        <v>39</v>
      </c>
      <c r="P320" s="675" t="s">
        <v>1057</v>
      </c>
      <c r="Q320" s="675">
        <v>250</v>
      </c>
      <c r="R320" s="675" t="s">
        <v>1449</v>
      </c>
      <c r="S320" s="741">
        <v>1300000000</v>
      </c>
      <c r="T320" s="741">
        <v>1759414173.3802216</v>
      </c>
    </row>
    <row r="321" spans="1:20">
      <c r="A321" s="675">
        <v>3</v>
      </c>
      <c r="B321" s="675" t="s">
        <v>1048</v>
      </c>
      <c r="C321" s="675">
        <v>2009</v>
      </c>
      <c r="D321" s="675">
        <v>235</v>
      </c>
      <c r="E321" s="675" t="s">
        <v>1448</v>
      </c>
      <c r="F321" s="675">
        <v>2</v>
      </c>
      <c r="G321" s="675" t="s">
        <v>1296</v>
      </c>
      <c r="H321" s="675">
        <v>198</v>
      </c>
      <c r="I321" s="675" t="s">
        <v>1051</v>
      </c>
      <c r="J321" s="675" t="s">
        <v>1052</v>
      </c>
      <c r="K321" s="741">
        <v>5829118000</v>
      </c>
      <c r="L321" s="741">
        <v>7889102175.0044374</v>
      </c>
      <c r="M321" s="675">
        <v>6</v>
      </c>
      <c r="N321" s="675" t="s">
        <v>1059</v>
      </c>
      <c r="O321" s="675">
        <v>46</v>
      </c>
      <c r="P321" s="675" t="s">
        <v>1242</v>
      </c>
      <c r="Q321" s="675">
        <v>7440</v>
      </c>
      <c r="R321" s="675" t="s">
        <v>1450</v>
      </c>
      <c r="S321" s="741">
        <v>1300000000</v>
      </c>
      <c r="T321" s="741">
        <v>1759414173.3802216</v>
      </c>
    </row>
    <row r="322" spans="1:20">
      <c r="A322" s="675">
        <v>3</v>
      </c>
      <c r="B322" s="675" t="s">
        <v>1048</v>
      </c>
      <c r="C322" s="675">
        <v>2009</v>
      </c>
      <c r="D322" s="675">
        <v>235</v>
      </c>
      <c r="E322" s="675" t="s">
        <v>1448</v>
      </c>
      <c r="F322" s="675">
        <v>2</v>
      </c>
      <c r="G322" s="675" t="s">
        <v>1296</v>
      </c>
      <c r="H322" s="675">
        <v>198</v>
      </c>
      <c r="I322" s="675" t="s">
        <v>1051</v>
      </c>
      <c r="J322" s="675" t="s">
        <v>1052</v>
      </c>
      <c r="K322" s="741">
        <v>5829118000</v>
      </c>
      <c r="L322" s="741">
        <v>7889102175.0044374</v>
      </c>
      <c r="M322" s="675">
        <v>6</v>
      </c>
      <c r="N322" s="675" t="s">
        <v>1059</v>
      </c>
      <c r="O322" s="675">
        <v>49</v>
      </c>
      <c r="P322" s="675" t="s">
        <v>1063</v>
      </c>
      <c r="Q322" s="675">
        <v>7203</v>
      </c>
      <c r="R322" s="675" t="s">
        <v>1451</v>
      </c>
      <c r="S322" s="741">
        <v>2529118000</v>
      </c>
      <c r="T322" s="741">
        <v>3422896965.654645</v>
      </c>
    </row>
    <row r="323" spans="1:20">
      <c r="A323" s="675">
        <v>3</v>
      </c>
      <c r="B323" s="675" t="s">
        <v>1048</v>
      </c>
      <c r="C323" s="675">
        <v>2009</v>
      </c>
      <c r="D323" s="675">
        <v>235</v>
      </c>
      <c r="E323" s="675" t="s">
        <v>1448</v>
      </c>
      <c r="F323" s="675">
        <v>2</v>
      </c>
      <c r="G323" s="675" t="s">
        <v>1296</v>
      </c>
      <c r="H323" s="675">
        <v>198</v>
      </c>
      <c r="I323" s="675" t="s">
        <v>1051</v>
      </c>
      <c r="J323" s="675" t="s">
        <v>1052</v>
      </c>
      <c r="K323" s="741">
        <v>5829118000</v>
      </c>
      <c r="L323" s="741">
        <v>7889102175.0044374</v>
      </c>
      <c r="M323" s="675">
        <v>6</v>
      </c>
      <c r="N323" s="675" t="s">
        <v>1059</v>
      </c>
      <c r="O323" s="675">
        <v>49</v>
      </c>
      <c r="P323" s="675" t="s">
        <v>1063</v>
      </c>
      <c r="Q323" s="675">
        <v>7205</v>
      </c>
      <c r="R323" s="675" t="s">
        <v>1452</v>
      </c>
      <c r="S323" s="741">
        <v>700000000</v>
      </c>
      <c r="T323" s="741">
        <v>947376862.58934999</v>
      </c>
    </row>
    <row r="324" spans="1:20">
      <c r="A324" s="675">
        <v>3</v>
      </c>
      <c r="B324" s="675" t="s">
        <v>1048</v>
      </c>
      <c r="C324" s="675">
        <v>2010</v>
      </c>
      <c r="D324" s="675">
        <v>102</v>
      </c>
      <c r="E324" s="675" t="s">
        <v>1049</v>
      </c>
      <c r="F324" s="675">
        <v>1</v>
      </c>
      <c r="G324" s="675" t="s">
        <v>1050</v>
      </c>
      <c r="H324" s="675">
        <v>198</v>
      </c>
      <c r="I324" s="675" t="s">
        <v>1051</v>
      </c>
      <c r="J324" s="675" t="s">
        <v>1052</v>
      </c>
      <c r="K324" s="741">
        <v>4000000000</v>
      </c>
      <c r="L324" s="741">
        <v>5247182273.3079033</v>
      </c>
      <c r="M324" s="675">
        <v>1</v>
      </c>
      <c r="N324" s="675" t="s">
        <v>1053</v>
      </c>
      <c r="O324" s="675">
        <v>14</v>
      </c>
      <c r="P324" s="675" t="s">
        <v>1054</v>
      </c>
      <c r="Q324" s="675">
        <v>1177</v>
      </c>
      <c r="R324" s="675" t="s">
        <v>1055</v>
      </c>
      <c r="S324" s="741">
        <v>1500000000</v>
      </c>
      <c r="T324" s="741">
        <v>1967693352.4904633</v>
      </c>
    </row>
    <row r="325" spans="1:20">
      <c r="A325" s="675">
        <v>3</v>
      </c>
      <c r="B325" s="675" t="s">
        <v>1048</v>
      </c>
      <c r="C325" s="675">
        <v>2010</v>
      </c>
      <c r="D325" s="675">
        <v>102</v>
      </c>
      <c r="E325" s="675" t="s">
        <v>1049</v>
      </c>
      <c r="F325" s="675">
        <v>1</v>
      </c>
      <c r="G325" s="675" t="s">
        <v>1050</v>
      </c>
      <c r="H325" s="675">
        <v>198</v>
      </c>
      <c r="I325" s="675" t="s">
        <v>1051</v>
      </c>
      <c r="J325" s="675" t="s">
        <v>1052</v>
      </c>
      <c r="K325" s="741">
        <v>4000000000</v>
      </c>
      <c r="L325" s="741">
        <v>5247182273.3079033</v>
      </c>
      <c r="M325" s="675">
        <v>4</v>
      </c>
      <c r="N325" s="675" t="s">
        <v>1056</v>
      </c>
      <c r="O325" s="675">
        <v>39</v>
      </c>
      <c r="P325" s="675" t="s">
        <v>1057</v>
      </c>
      <c r="Q325" s="675">
        <v>392</v>
      </c>
      <c r="R325" s="675" t="s">
        <v>1058</v>
      </c>
      <c r="S325" s="741">
        <v>700000000</v>
      </c>
      <c r="T325" s="741">
        <v>918256897.82888293</v>
      </c>
    </row>
    <row r="326" spans="1:20">
      <c r="A326" s="675">
        <v>3</v>
      </c>
      <c r="B326" s="675" t="s">
        <v>1048</v>
      </c>
      <c r="C326" s="675">
        <v>2010</v>
      </c>
      <c r="D326" s="675">
        <v>102</v>
      </c>
      <c r="E326" s="675" t="s">
        <v>1049</v>
      </c>
      <c r="F326" s="675">
        <v>1</v>
      </c>
      <c r="G326" s="675" t="s">
        <v>1050</v>
      </c>
      <c r="H326" s="675">
        <v>198</v>
      </c>
      <c r="I326" s="675" t="s">
        <v>1051</v>
      </c>
      <c r="J326" s="675" t="s">
        <v>1052</v>
      </c>
      <c r="K326" s="741">
        <v>4000000000</v>
      </c>
      <c r="L326" s="741">
        <v>5247182273.3079033</v>
      </c>
      <c r="M326" s="675">
        <v>6</v>
      </c>
      <c r="N326" s="675" t="s">
        <v>1059</v>
      </c>
      <c r="O326" s="675">
        <v>43</v>
      </c>
      <c r="P326" s="675" t="s">
        <v>1060</v>
      </c>
      <c r="Q326" s="675">
        <v>536</v>
      </c>
      <c r="R326" s="675" t="s">
        <v>1061</v>
      </c>
      <c r="S326" s="741">
        <v>300000000</v>
      </c>
      <c r="T326" s="741">
        <v>393538670.49809271</v>
      </c>
    </row>
    <row r="327" spans="1:20">
      <c r="A327" s="675">
        <v>3</v>
      </c>
      <c r="B327" s="675" t="s">
        <v>1048</v>
      </c>
      <c r="C327" s="675">
        <v>2010</v>
      </c>
      <c r="D327" s="675">
        <v>102</v>
      </c>
      <c r="E327" s="675" t="s">
        <v>1049</v>
      </c>
      <c r="F327" s="675">
        <v>1</v>
      </c>
      <c r="G327" s="675" t="s">
        <v>1050</v>
      </c>
      <c r="H327" s="675">
        <v>198</v>
      </c>
      <c r="I327" s="675" t="s">
        <v>1051</v>
      </c>
      <c r="J327" s="675" t="s">
        <v>1052</v>
      </c>
      <c r="K327" s="741">
        <v>4000000000</v>
      </c>
      <c r="L327" s="741">
        <v>5247182273.3079033</v>
      </c>
      <c r="M327" s="675">
        <v>6</v>
      </c>
      <c r="N327" s="675" t="s">
        <v>1059</v>
      </c>
      <c r="O327" s="675">
        <v>43</v>
      </c>
      <c r="P327" s="675" t="s">
        <v>1060</v>
      </c>
      <c r="Q327" s="675">
        <v>6104</v>
      </c>
      <c r="R327" s="675" t="s">
        <v>1062</v>
      </c>
      <c r="S327" s="741">
        <v>1100000000</v>
      </c>
      <c r="T327" s="741">
        <v>1442975125.1596735</v>
      </c>
    </row>
    <row r="328" spans="1:20">
      <c r="A328" s="675">
        <v>3</v>
      </c>
      <c r="B328" s="675" t="s">
        <v>1048</v>
      </c>
      <c r="C328" s="675">
        <v>2010</v>
      </c>
      <c r="D328" s="675">
        <v>102</v>
      </c>
      <c r="E328" s="675" t="s">
        <v>1049</v>
      </c>
      <c r="F328" s="675">
        <v>1</v>
      </c>
      <c r="G328" s="675" t="s">
        <v>1050</v>
      </c>
      <c r="H328" s="675">
        <v>198</v>
      </c>
      <c r="I328" s="675" t="s">
        <v>1051</v>
      </c>
      <c r="J328" s="675" t="s">
        <v>1052</v>
      </c>
      <c r="K328" s="741">
        <v>4000000000</v>
      </c>
      <c r="L328" s="741">
        <v>5247182273.3079033</v>
      </c>
      <c r="M328" s="675">
        <v>6</v>
      </c>
      <c r="N328" s="675" t="s">
        <v>1059</v>
      </c>
      <c r="O328" s="675">
        <v>49</v>
      </c>
      <c r="P328" s="675" t="s">
        <v>1063</v>
      </c>
      <c r="Q328" s="675">
        <v>7181</v>
      </c>
      <c r="R328" s="675" t="s">
        <v>1064</v>
      </c>
      <c r="S328" s="741">
        <v>400000000</v>
      </c>
      <c r="T328" s="741">
        <v>524718227.33079028</v>
      </c>
    </row>
    <row r="329" spans="1:20">
      <c r="A329" s="675">
        <v>3</v>
      </c>
      <c r="B329" s="675" t="s">
        <v>1048</v>
      </c>
      <c r="C329" s="675">
        <v>2010</v>
      </c>
      <c r="D329" s="675">
        <v>104</v>
      </c>
      <c r="E329" s="675" t="s">
        <v>20</v>
      </c>
      <c r="F329" s="675">
        <v>1</v>
      </c>
      <c r="G329" s="675" t="s">
        <v>1050</v>
      </c>
      <c r="H329" s="675">
        <v>85</v>
      </c>
      <c r="I329" s="675" t="s">
        <v>1065</v>
      </c>
      <c r="J329" s="675" t="s">
        <v>1052</v>
      </c>
      <c r="K329" s="741">
        <v>55695000000</v>
      </c>
      <c r="L329" s="741">
        <v>73060454177.970917</v>
      </c>
      <c r="M329" s="675">
        <v>3</v>
      </c>
      <c r="N329" s="675" t="s">
        <v>1066</v>
      </c>
      <c r="O329" s="675">
        <v>35</v>
      </c>
      <c r="P329" s="675" t="s">
        <v>1067</v>
      </c>
      <c r="Q329" s="675">
        <v>485</v>
      </c>
      <c r="R329" s="675" t="s">
        <v>1068</v>
      </c>
      <c r="S329" s="741">
        <v>1500000000</v>
      </c>
      <c r="T329" s="741">
        <v>1967693352.4904633</v>
      </c>
    </row>
    <row r="330" spans="1:20">
      <c r="A330" s="675">
        <v>3</v>
      </c>
      <c r="B330" s="675" t="s">
        <v>1048</v>
      </c>
      <c r="C330" s="675">
        <v>2010</v>
      </c>
      <c r="D330" s="675">
        <v>104</v>
      </c>
      <c r="E330" s="675" t="s">
        <v>20</v>
      </c>
      <c r="F330" s="675">
        <v>1</v>
      </c>
      <c r="G330" s="675" t="s">
        <v>1050</v>
      </c>
      <c r="H330" s="675">
        <v>85</v>
      </c>
      <c r="I330" s="675" t="s">
        <v>1065</v>
      </c>
      <c r="J330" s="675" t="s">
        <v>1052</v>
      </c>
      <c r="K330" s="741">
        <v>55695000000</v>
      </c>
      <c r="L330" s="741">
        <v>73060454177.970917</v>
      </c>
      <c r="M330" s="675">
        <v>6</v>
      </c>
      <c r="N330" s="675" t="s">
        <v>1059</v>
      </c>
      <c r="O330" s="675">
        <v>43</v>
      </c>
      <c r="P330" s="675" t="s">
        <v>1060</v>
      </c>
      <c r="Q330" s="675">
        <v>1122</v>
      </c>
      <c r="R330" s="675" t="s">
        <v>1069</v>
      </c>
      <c r="S330" s="741">
        <v>8000000000</v>
      </c>
      <c r="T330" s="741">
        <v>10494364546.615807</v>
      </c>
    </row>
    <row r="331" spans="1:20">
      <c r="A331" s="675">
        <v>3</v>
      </c>
      <c r="B331" s="675" t="s">
        <v>1048</v>
      </c>
      <c r="C331" s="675">
        <v>2010</v>
      </c>
      <c r="D331" s="675">
        <v>104</v>
      </c>
      <c r="E331" s="675" t="s">
        <v>20</v>
      </c>
      <c r="F331" s="675">
        <v>1</v>
      </c>
      <c r="G331" s="675" t="s">
        <v>1050</v>
      </c>
      <c r="H331" s="675">
        <v>85</v>
      </c>
      <c r="I331" s="675" t="s">
        <v>1065</v>
      </c>
      <c r="J331" s="675" t="s">
        <v>1052</v>
      </c>
      <c r="K331" s="741">
        <v>55695000000</v>
      </c>
      <c r="L331" s="741">
        <v>73060454177.970917</v>
      </c>
      <c r="M331" s="675">
        <v>6</v>
      </c>
      <c r="N331" s="675" t="s">
        <v>1059</v>
      </c>
      <c r="O331" s="675">
        <v>44</v>
      </c>
      <c r="P331" s="675" t="s">
        <v>1070</v>
      </c>
      <c r="Q331" s="675">
        <v>6036</v>
      </c>
      <c r="R331" s="675" t="s">
        <v>1071</v>
      </c>
      <c r="S331" s="741">
        <v>1800000000</v>
      </c>
      <c r="T331" s="741">
        <v>2361232022.9885559</v>
      </c>
    </row>
    <row r="332" spans="1:20">
      <c r="A332" s="675">
        <v>3</v>
      </c>
      <c r="B332" s="675" t="s">
        <v>1048</v>
      </c>
      <c r="C332" s="675">
        <v>2010</v>
      </c>
      <c r="D332" s="675">
        <v>104</v>
      </c>
      <c r="E332" s="675" t="s">
        <v>20</v>
      </c>
      <c r="F332" s="675">
        <v>1</v>
      </c>
      <c r="G332" s="675" t="s">
        <v>1050</v>
      </c>
      <c r="H332" s="675">
        <v>85</v>
      </c>
      <c r="I332" s="675" t="s">
        <v>1065</v>
      </c>
      <c r="J332" s="675" t="s">
        <v>1052</v>
      </c>
      <c r="K332" s="741">
        <v>55695000000</v>
      </c>
      <c r="L332" s="741">
        <v>73060454177.970917</v>
      </c>
      <c r="M332" s="675">
        <v>6</v>
      </c>
      <c r="N332" s="675" t="s">
        <v>1059</v>
      </c>
      <c r="O332" s="675">
        <v>44</v>
      </c>
      <c r="P332" s="675" t="s">
        <v>1070</v>
      </c>
      <c r="Q332" s="675">
        <v>7378</v>
      </c>
      <c r="R332" s="675" t="s">
        <v>1072</v>
      </c>
      <c r="S332" s="741">
        <v>1000000000</v>
      </c>
      <c r="T332" s="741">
        <v>1311795568.3269758</v>
      </c>
    </row>
    <row r="333" spans="1:20">
      <c r="A333" s="675">
        <v>3</v>
      </c>
      <c r="B333" s="675" t="s">
        <v>1048</v>
      </c>
      <c r="C333" s="675">
        <v>2010</v>
      </c>
      <c r="D333" s="675">
        <v>104</v>
      </c>
      <c r="E333" s="675" t="s">
        <v>20</v>
      </c>
      <c r="F333" s="675">
        <v>1</v>
      </c>
      <c r="G333" s="675" t="s">
        <v>1050</v>
      </c>
      <c r="H333" s="675">
        <v>85</v>
      </c>
      <c r="I333" s="675" t="s">
        <v>1065</v>
      </c>
      <c r="J333" s="675" t="s">
        <v>1052</v>
      </c>
      <c r="K333" s="741">
        <v>55695000000</v>
      </c>
      <c r="L333" s="741">
        <v>73060454177.970917</v>
      </c>
      <c r="M333" s="675">
        <v>6</v>
      </c>
      <c r="N333" s="675" t="s">
        <v>1059</v>
      </c>
      <c r="O333" s="675">
        <v>45</v>
      </c>
      <c r="P333" s="675" t="s">
        <v>1073</v>
      </c>
      <c r="Q333" s="675">
        <v>323</v>
      </c>
      <c r="R333" s="675" t="s">
        <v>1074</v>
      </c>
      <c r="S333" s="741">
        <v>650000000</v>
      </c>
      <c r="T333" s="741">
        <v>852667119.41253424</v>
      </c>
    </row>
    <row r="334" spans="1:20">
      <c r="A334" s="675">
        <v>3</v>
      </c>
      <c r="B334" s="675" t="s">
        <v>1048</v>
      </c>
      <c r="C334" s="675">
        <v>2010</v>
      </c>
      <c r="D334" s="675">
        <v>104</v>
      </c>
      <c r="E334" s="675" t="s">
        <v>20</v>
      </c>
      <c r="F334" s="675">
        <v>1</v>
      </c>
      <c r="G334" s="675" t="s">
        <v>1050</v>
      </c>
      <c r="H334" s="675">
        <v>85</v>
      </c>
      <c r="I334" s="675" t="s">
        <v>1065</v>
      </c>
      <c r="J334" s="675" t="s">
        <v>1052</v>
      </c>
      <c r="K334" s="741">
        <v>55695000000</v>
      </c>
      <c r="L334" s="741">
        <v>73060454177.970917</v>
      </c>
      <c r="M334" s="675">
        <v>6</v>
      </c>
      <c r="N334" s="675" t="s">
        <v>1059</v>
      </c>
      <c r="O334" s="675">
        <v>45</v>
      </c>
      <c r="P334" s="675" t="s">
        <v>1073</v>
      </c>
      <c r="Q334" s="675">
        <v>326</v>
      </c>
      <c r="R334" s="675" t="s">
        <v>1075</v>
      </c>
      <c r="S334" s="741">
        <v>4000000000</v>
      </c>
      <c r="T334" s="741">
        <v>5247182273.3079033</v>
      </c>
    </row>
    <row r="335" spans="1:20">
      <c r="A335" s="675">
        <v>3</v>
      </c>
      <c r="B335" s="675" t="s">
        <v>1048</v>
      </c>
      <c r="C335" s="675">
        <v>2010</v>
      </c>
      <c r="D335" s="675">
        <v>104</v>
      </c>
      <c r="E335" s="675" t="s">
        <v>20</v>
      </c>
      <c r="F335" s="675">
        <v>1</v>
      </c>
      <c r="G335" s="675" t="s">
        <v>1050</v>
      </c>
      <c r="H335" s="675">
        <v>85</v>
      </c>
      <c r="I335" s="675" t="s">
        <v>1065</v>
      </c>
      <c r="J335" s="675" t="s">
        <v>1052</v>
      </c>
      <c r="K335" s="741">
        <v>55695000000</v>
      </c>
      <c r="L335" s="741">
        <v>73060454177.970917</v>
      </c>
      <c r="M335" s="675">
        <v>6</v>
      </c>
      <c r="N335" s="675" t="s">
        <v>1059</v>
      </c>
      <c r="O335" s="675">
        <v>47</v>
      </c>
      <c r="P335" s="675" t="s">
        <v>1076</v>
      </c>
      <c r="Q335" s="675">
        <v>483</v>
      </c>
      <c r="R335" s="675" t="s">
        <v>1077</v>
      </c>
      <c r="S335" s="741">
        <v>3500000000</v>
      </c>
      <c r="T335" s="741">
        <v>4591284489.1444149</v>
      </c>
    </row>
    <row r="336" spans="1:20">
      <c r="A336" s="675">
        <v>3</v>
      </c>
      <c r="B336" s="675" t="s">
        <v>1048</v>
      </c>
      <c r="C336" s="675">
        <v>2010</v>
      </c>
      <c r="D336" s="675">
        <v>104</v>
      </c>
      <c r="E336" s="675" t="s">
        <v>20</v>
      </c>
      <c r="F336" s="675">
        <v>1</v>
      </c>
      <c r="G336" s="675" t="s">
        <v>1050</v>
      </c>
      <c r="H336" s="675">
        <v>85</v>
      </c>
      <c r="I336" s="675" t="s">
        <v>1065</v>
      </c>
      <c r="J336" s="675" t="s">
        <v>1052</v>
      </c>
      <c r="K336" s="741">
        <v>55695000000</v>
      </c>
      <c r="L336" s="741">
        <v>73060454177.970917</v>
      </c>
      <c r="M336" s="675">
        <v>6</v>
      </c>
      <c r="N336" s="675" t="s">
        <v>1059</v>
      </c>
      <c r="O336" s="675">
        <v>48</v>
      </c>
      <c r="P336" s="675" t="s">
        <v>1078</v>
      </c>
      <c r="Q336" s="675">
        <v>655</v>
      </c>
      <c r="R336" s="675" t="s">
        <v>1453</v>
      </c>
      <c r="S336" s="741">
        <v>485000000</v>
      </c>
      <c r="T336" s="741">
        <v>636220850.63858318</v>
      </c>
    </row>
    <row r="337" spans="1:20">
      <c r="A337" s="675">
        <v>3</v>
      </c>
      <c r="B337" s="675" t="s">
        <v>1048</v>
      </c>
      <c r="C337" s="675">
        <v>2010</v>
      </c>
      <c r="D337" s="675">
        <v>104</v>
      </c>
      <c r="E337" s="675" t="s">
        <v>20</v>
      </c>
      <c r="F337" s="675">
        <v>1</v>
      </c>
      <c r="G337" s="675" t="s">
        <v>1050</v>
      </c>
      <c r="H337" s="675">
        <v>85</v>
      </c>
      <c r="I337" s="675" t="s">
        <v>1065</v>
      </c>
      <c r="J337" s="675" t="s">
        <v>1052</v>
      </c>
      <c r="K337" s="741">
        <v>55695000000</v>
      </c>
      <c r="L337" s="741">
        <v>73060454177.970917</v>
      </c>
      <c r="M337" s="675">
        <v>6</v>
      </c>
      <c r="N337" s="675" t="s">
        <v>1059</v>
      </c>
      <c r="O337" s="675">
        <v>48</v>
      </c>
      <c r="P337" s="675" t="s">
        <v>1078</v>
      </c>
      <c r="Q337" s="675">
        <v>7379</v>
      </c>
      <c r="R337" s="675" t="s">
        <v>1079</v>
      </c>
      <c r="S337" s="741">
        <v>2700000000</v>
      </c>
      <c r="T337" s="741">
        <v>3541848034.4828343</v>
      </c>
    </row>
    <row r="338" spans="1:20">
      <c r="A338" s="675">
        <v>3</v>
      </c>
      <c r="B338" s="675" t="s">
        <v>1048</v>
      </c>
      <c r="C338" s="675">
        <v>2010</v>
      </c>
      <c r="D338" s="675">
        <v>104</v>
      </c>
      <c r="E338" s="675" t="s">
        <v>20</v>
      </c>
      <c r="F338" s="675">
        <v>1</v>
      </c>
      <c r="G338" s="675" t="s">
        <v>1050</v>
      </c>
      <c r="H338" s="675">
        <v>85</v>
      </c>
      <c r="I338" s="675" t="s">
        <v>1065</v>
      </c>
      <c r="J338" s="675" t="s">
        <v>1052</v>
      </c>
      <c r="K338" s="741">
        <v>55695000000</v>
      </c>
      <c r="L338" s="741">
        <v>73060454177.970917</v>
      </c>
      <c r="M338" s="675">
        <v>6</v>
      </c>
      <c r="N338" s="675" t="s">
        <v>1059</v>
      </c>
      <c r="O338" s="675">
        <v>49</v>
      </c>
      <c r="P338" s="675" t="s">
        <v>1063</v>
      </c>
      <c r="Q338" s="675">
        <v>272</v>
      </c>
      <c r="R338" s="675" t="s">
        <v>1080</v>
      </c>
      <c r="S338" s="741">
        <v>26010000000</v>
      </c>
      <c r="T338" s="741">
        <v>34119802732.184639</v>
      </c>
    </row>
    <row r="339" spans="1:20">
      <c r="A339" s="675">
        <v>3</v>
      </c>
      <c r="B339" s="675" t="s">
        <v>1048</v>
      </c>
      <c r="C339" s="675">
        <v>2010</v>
      </c>
      <c r="D339" s="675">
        <v>104</v>
      </c>
      <c r="E339" s="675" t="s">
        <v>20</v>
      </c>
      <c r="F339" s="675">
        <v>1</v>
      </c>
      <c r="G339" s="675" t="s">
        <v>1050</v>
      </c>
      <c r="H339" s="675">
        <v>85</v>
      </c>
      <c r="I339" s="675" t="s">
        <v>1065</v>
      </c>
      <c r="J339" s="675" t="s">
        <v>1052</v>
      </c>
      <c r="K339" s="741">
        <v>55695000000</v>
      </c>
      <c r="L339" s="741">
        <v>73060454177.970917</v>
      </c>
      <c r="M339" s="675">
        <v>6</v>
      </c>
      <c r="N339" s="675" t="s">
        <v>1059</v>
      </c>
      <c r="O339" s="675">
        <v>49</v>
      </c>
      <c r="P339" s="675" t="s">
        <v>1063</v>
      </c>
      <c r="Q339" s="675">
        <v>484</v>
      </c>
      <c r="R339" s="675" t="s">
        <v>1081</v>
      </c>
      <c r="S339" s="741">
        <v>350000000</v>
      </c>
      <c r="T339" s="741">
        <v>459128448.91444147</v>
      </c>
    </row>
    <row r="340" spans="1:20">
      <c r="A340" s="675">
        <v>3</v>
      </c>
      <c r="B340" s="675" t="s">
        <v>1048</v>
      </c>
      <c r="C340" s="675">
        <v>2010</v>
      </c>
      <c r="D340" s="675">
        <v>104</v>
      </c>
      <c r="E340" s="675" t="s">
        <v>20</v>
      </c>
      <c r="F340" s="675">
        <v>1</v>
      </c>
      <c r="G340" s="675" t="s">
        <v>1050</v>
      </c>
      <c r="H340" s="675">
        <v>85</v>
      </c>
      <c r="I340" s="675" t="s">
        <v>1065</v>
      </c>
      <c r="J340" s="675" t="s">
        <v>1052</v>
      </c>
      <c r="K340" s="741">
        <v>55695000000</v>
      </c>
      <c r="L340" s="741">
        <v>73060454177.970917</v>
      </c>
      <c r="M340" s="675">
        <v>6</v>
      </c>
      <c r="N340" s="675" t="s">
        <v>1059</v>
      </c>
      <c r="O340" s="675">
        <v>49</v>
      </c>
      <c r="P340" s="675" t="s">
        <v>1063</v>
      </c>
      <c r="Q340" s="675">
        <v>7096</v>
      </c>
      <c r="R340" s="675" t="s">
        <v>1082</v>
      </c>
      <c r="S340" s="741">
        <v>3500000000</v>
      </c>
      <c r="T340" s="741">
        <v>4591284489.1444149</v>
      </c>
    </row>
    <row r="341" spans="1:20">
      <c r="A341" s="675">
        <v>3</v>
      </c>
      <c r="B341" s="675" t="s">
        <v>1048</v>
      </c>
      <c r="C341" s="675">
        <v>2010</v>
      </c>
      <c r="D341" s="675">
        <v>104</v>
      </c>
      <c r="E341" s="675" t="s">
        <v>20</v>
      </c>
      <c r="F341" s="675">
        <v>1</v>
      </c>
      <c r="G341" s="675" t="s">
        <v>1050</v>
      </c>
      <c r="H341" s="675">
        <v>85</v>
      </c>
      <c r="I341" s="675" t="s">
        <v>1065</v>
      </c>
      <c r="J341" s="675" t="s">
        <v>1052</v>
      </c>
      <c r="K341" s="741">
        <v>55695000000</v>
      </c>
      <c r="L341" s="741">
        <v>73060454177.970917</v>
      </c>
      <c r="M341" s="675">
        <v>6</v>
      </c>
      <c r="N341" s="675" t="s">
        <v>1059</v>
      </c>
      <c r="O341" s="675">
        <v>49</v>
      </c>
      <c r="P341" s="675" t="s">
        <v>1063</v>
      </c>
      <c r="Q341" s="675">
        <v>7219</v>
      </c>
      <c r="R341" s="675" t="s">
        <v>1083</v>
      </c>
      <c r="S341" s="741">
        <v>200000000</v>
      </c>
      <c r="T341" s="741">
        <v>262359113.66539514</v>
      </c>
    </row>
    <row r="342" spans="1:20">
      <c r="A342" s="675">
        <v>3</v>
      </c>
      <c r="B342" s="675" t="s">
        <v>1048</v>
      </c>
      <c r="C342" s="675">
        <v>2010</v>
      </c>
      <c r="D342" s="675">
        <v>104</v>
      </c>
      <c r="E342" s="675" t="s">
        <v>20</v>
      </c>
      <c r="F342" s="675">
        <v>1</v>
      </c>
      <c r="G342" s="675" t="s">
        <v>1050</v>
      </c>
      <c r="H342" s="675">
        <v>85</v>
      </c>
      <c r="I342" s="675" t="s">
        <v>1065</v>
      </c>
      <c r="J342" s="675" t="s">
        <v>1052</v>
      </c>
      <c r="K342" s="741">
        <v>55695000000</v>
      </c>
      <c r="L342" s="741">
        <v>73060454177.970917</v>
      </c>
      <c r="M342" s="675">
        <v>6</v>
      </c>
      <c r="N342" s="675" t="s">
        <v>1059</v>
      </c>
      <c r="O342" s="675">
        <v>49</v>
      </c>
      <c r="P342" s="675" t="s">
        <v>1063</v>
      </c>
      <c r="Q342" s="675">
        <v>7377</v>
      </c>
      <c r="R342" s="675" t="s">
        <v>1084</v>
      </c>
      <c r="S342" s="741">
        <v>2000000000</v>
      </c>
      <c r="T342" s="741">
        <v>2623591136.6539516</v>
      </c>
    </row>
    <row r="343" spans="1:20">
      <c r="A343" s="675">
        <v>3</v>
      </c>
      <c r="B343" s="675" t="s">
        <v>1048</v>
      </c>
      <c r="C343" s="675">
        <v>2010</v>
      </c>
      <c r="D343" s="675">
        <v>105</v>
      </c>
      <c r="E343" s="675" t="s">
        <v>1085</v>
      </c>
      <c r="F343" s="675">
        <v>1</v>
      </c>
      <c r="G343" s="675" t="s">
        <v>1050</v>
      </c>
      <c r="H343" s="675">
        <v>198</v>
      </c>
      <c r="I343" s="675" t="s">
        <v>1051</v>
      </c>
      <c r="J343" s="675" t="s">
        <v>1052</v>
      </c>
      <c r="K343" s="741">
        <v>2000000000</v>
      </c>
      <c r="L343" s="741">
        <v>2623591136.6539516</v>
      </c>
      <c r="M343" s="675">
        <v>4</v>
      </c>
      <c r="N343" s="675" t="s">
        <v>1056</v>
      </c>
      <c r="O343" s="675">
        <v>39</v>
      </c>
      <c r="P343" s="675" t="s">
        <v>1057</v>
      </c>
      <c r="Q343" s="675">
        <v>562</v>
      </c>
      <c r="R343" s="675" t="s">
        <v>1086</v>
      </c>
      <c r="S343" s="741">
        <v>800000000</v>
      </c>
      <c r="T343" s="741">
        <v>1049436454.6615806</v>
      </c>
    </row>
    <row r="344" spans="1:20">
      <c r="A344" s="675">
        <v>3</v>
      </c>
      <c r="B344" s="675" t="s">
        <v>1048</v>
      </c>
      <c r="C344" s="675">
        <v>2010</v>
      </c>
      <c r="D344" s="675">
        <v>105</v>
      </c>
      <c r="E344" s="675" t="s">
        <v>1085</v>
      </c>
      <c r="F344" s="675">
        <v>1</v>
      </c>
      <c r="G344" s="675" t="s">
        <v>1050</v>
      </c>
      <c r="H344" s="675">
        <v>198</v>
      </c>
      <c r="I344" s="675" t="s">
        <v>1051</v>
      </c>
      <c r="J344" s="675" t="s">
        <v>1052</v>
      </c>
      <c r="K344" s="741">
        <v>2000000000</v>
      </c>
      <c r="L344" s="741">
        <v>2623591136.6539516</v>
      </c>
      <c r="M344" s="675">
        <v>6</v>
      </c>
      <c r="N344" s="675" t="s">
        <v>1059</v>
      </c>
      <c r="O344" s="675">
        <v>49</v>
      </c>
      <c r="P344" s="675" t="s">
        <v>1063</v>
      </c>
      <c r="Q344" s="675">
        <v>558</v>
      </c>
      <c r="R344" s="675" t="s">
        <v>1087</v>
      </c>
      <c r="S344" s="741">
        <v>760000000</v>
      </c>
      <c r="T344" s="741">
        <v>996964631.92850161</v>
      </c>
    </row>
    <row r="345" spans="1:20">
      <c r="A345" s="675">
        <v>3</v>
      </c>
      <c r="B345" s="675" t="s">
        <v>1048</v>
      </c>
      <c r="C345" s="675">
        <v>2010</v>
      </c>
      <c r="D345" s="675">
        <v>105</v>
      </c>
      <c r="E345" s="675" t="s">
        <v>1085</v>
      </c>
      <c r="F345" s="675">
        <v>1</v>
      </c>
      <c r="G345" s="675" t="s">
        <v>1050</v>
      </c>
      <c r="H345" s="675">
        <v>198</v>
      </c>
      <c r="I345" s="675" t="s">
        <v>1051</v>
      </c>
      <c r="J345" s="675" t="s">
        <v>1052</v>
      </c>
      <c r="K345" s="741">
        <v>2000000000</v>
      </c>
      <c r="L345" s="741">
        <v>2623591136.6539516</v>
      </c>
      <c r="M345" s="675">
        <v>6</v>
      </c>
      <c r="N345" s="675" t="s">
        <v>1059</v>
      </c>
      <c r="O345" s="675">
        <v>49</v>
      </c>
      <c r="P345" s="675" t="s">
        <v>1063</v>
      </c>
      <c r="Q345" s="675">
        <v>657</v>
      </c>
      <c r="R345" s="675" t="s">
        <v>1454</v>
      </c>
      <c r="S345" s="741">
        <v>440000000</v>
      </c>
      <c r="T345" s="741">
        <v>577190050.06386936</v>
      </c>
    </row>
    <row r="346" spans="1:20">
      <c r="A346" s="675">
        <v>3</v>
      </c>
      <c r="B346" s="675" t="s">
        <v>1048</v>
      </c>
      <c r="C346" s="675">
        <v>2010</v>
      </c>
      <c r="D346" s="675">
        <v>110</v>
      </c>
      <c r="E346" s="675" t="s">
        <v>753</v>
      </c>
      <c r="F346" s="675">
        <v>1</v>
      </c>
      <c r="G346" s="675" t="s">
        <v>1050</v>
      </c>
      <c r="H346" s="675">
        <v>86</v>
      </c>
      <c r="I346" s="675" t="s">
        <v>1088</v>
      </c>
      <c r="J346" s="675" t="s">
        <v>1052</v>
      </c>
      <c r="K346" s="741">
        <v>58668499000</v>
      </c>
      <c r="L346" s="741">
        <v>76961076988.595596</v>
      </c>
      <c r="M346" s="675">
        <v>1</v>
      </c>
      <c r="N346" s="675" t="s">
        <v>1053</v>
      </c>
      <c r="O346" s="675">
        <v>11</v>
      </c>
      <c r="P346" s="675" t="s">
        <v>1089</v>
      </c>
      <c r="Q346" s="675">
        <v>269</v>
      </c>
      <c r="R346" s="675" t="s">
        <v>1090</v>
      </c>
      <c r="S346" s="741">
        <v>813176000</v>
      </c>
      <c r="T346" s="741">
        <v>1066720673.0698568</v>
      </c>
    </row>
    <row r="347" spans="1:20">
      <c r="A347" s="675">
        <v>3</v>
      </c>
      <c r="B347" s="675" t="s">
        <v>1048</v>
      </c>
      <c r="C347" s="675">
        <v>2010</v>
      </c>
      <c r="D347" s="675">
        <v>110</v>
      </c>
      <c r="E347" s="675" t="s">
        <v>753</v>
      </c>
      <c r="F347" s="675">
        <v>1</v>
      </c>
      <c r="G347" s="675" t="s">
        <v>1050</v>
      </c>
      <c r="H347" s="675">
        <v>86</v>
      </c>
      <c r="I347" s="675" t="s">
        <v>1088</v>
      </c>
      <c r="J347" s="675" t="s">
        <v>1052</v>
      </c>
      <c r="K347" s="741">
        <v>58668499000</v>
      </c>
      <c r="L347" s="741">
        <v>76961076988.595596</v>
      </c>
      <c r="M347" s="675">
        <v>1</v>
      </c>
      <c r="N347" s="675" t="s">
        <v>1053</v>
      </c>
      <c r="O347" s="675">
        <v>11</v>
      </c>
      <c r="P347" s="675" t="s">
        <v>1089</v>
      </c>
      <c r="Q347" s="675">
        <v>295</v>
      </c>
      <c r="R347" s="675" t="s">
        <v>1091</v>
      </c>
      <c r="S347" s="741">
        <v>8059650000</v>
      </c>
      <c r="T347" s="741">
        <v>10572613152.266508</v>
      </c>
    </row>
    <row r="348" spans="1:20">
      <c r="A348" s="675">
        <v>3</v>
      </c>
      <c r="B348" s="675" t="s">
        <v>1048</v>
      </c>
      <c r="C348" s="675">
        <v>2010</v>
      </c>
      <c r="D348" s="675">
        <v>110</v>
      </c>
      <c r="E348" s="675" t="s">
        <v>753</v>
      </c>
      <c r="F348" s="675">
        <v>1</v>
      </c>
      <c r="G348" s="675" t="s">
        <v>1050</v>
      </c>
      <c r="H348" s="675">
        <v>86</v>
      </c>
      <c r="I348" s="675" t="s">
        <v>1088</v>
      </c>
      <c r="J348" s="675" t="s">
        <v>1052</v>
      </c>
      <c r="K348" s="741">
        <v>58668499000</v>
      </c>
      <c r="L348" s="741">
        <v>76961076988.595596</v>
      </c>
      <c r="M348" s="675">
        <v>1</v>
      </c>
      <c r="N348" s="675" t="s">
        <v>1053</v>
      </c>
      <c r="O348" s="675">
        <v>11</v>
      </c>
      <c r="P348" s="675" t="s">
        <v>1089</v>
      </c>
      <c r="Q348" s="675">
        <v>595</v>
      </c>
      <c r="R348" s="675" t="s">
        <v>1092</v>
      </c>
      <c r="S348" s="741">
        <v>1200000000</v>
      </c>
      <c r="T348" s="741">
        <v>1574154681.9923708</v>
      </c>
    </row>
    <row r="349" spans="1:20">
      <c r="A349" s="675">
        <v>3</v>
      </c>
      <c r="B349" s="675" t="s">
        <v>1048</v>
      </c>
      <c r="C349" s="675">
        <v>2010</v>
      </c>
      <c r="D349" s="675">
        <v>110</v>
      </c>
      <c r="E349" s="675" t="s">
        <v>753</v>
      </c>
      <c r="F349" s="675">
        <v>1</v>
      </c>
      <c r="G349" s="675" t="s">
        <v>1050</v>
      </c>
      <c r="H349" s="675">
        <v>86</v>
      </c>
      <c r="I349" s="675" t="s">
        <v>1088</v>
      </c>
      <c r="J349" s="675" t="s">
        <v>1052</v>
      </c>
      <c r="K349" s="741">
        <v>58668499000</v>
      </c>
      <c r="L349" s="741">
        <v>76961076988.595596</v>
      </c>
      <c r="M349" s="675">
        <v>1</v>
      </c>
      <c r="N349" s="675" t="s">
        <v>1053</v>
      </c>
      <c r="O349" s="675">
        <v>11</v>
      </c>
      <c r="P349" s="675" t="s">
        <v>1089</v>
      </c>
      <c r="Q349" s="675">
        <v>600</v>
      </c>
      <c r="R349" s="675" t="s">
        <v>1093</v>
      </c>
      <c r="S349" s="741">
        <v>604092000</v>
      </c>
      <c r="T349" s="741">
        <v>792445208.46177936</v>
      </c>
    </row>
    <row r="350" spans="1:20">
      <c r="A350" s="675">
        <v>3</v>
      </c>
      <c r="B350" s="675" t="s">
        <v>1048</v>
      </c>
      <c r="C350" s="675">
        <v>2010</v>
      </c>
      <c r="D350" s="675">
        <v>110</v>
      </c>
      <c r="E350" s="675" t="s">
        <v>753</v>
      </c>
      <c r="F350" s="675">
        <v>1</v>
      </c>
      <c r="G350" s="675" t="s">
        <v>1050</v>
      </c>
      <c r="H350" s="675">
        <v>86</v>
      </c>
      <c r="I350" s="675" t="s">
        <v>1088</v>
      </c>
      <c r="J350" s="675" t="s">
        <v>1052</v>
      </c>
      <c r="K350" s="741">
        <v>58668499000</v>
      </c>
      <c r="L350" s="741">
        <v>76961076988.595596</v>
      </c>
      <c r="M350" s="675">
        <v>1</v>
      </c>
      <c r="N350" s="675" t="s">
        <v>1053</v>
      </c>
      <c r="O350" s="675">
        <v>11</v>
      </c>
      <c r="P350" s="675" t="s">
        <v>1089</v>
      </c>
      <c r="Q350" s="675">
        <v>603</v>
      </c>
      <c r="R350" s="675" t="s">
        <v>1094</v>
      </c>
      <c r="S350" s="741">
        <v>1000000000</v>
      </c>
      <c r="T350" s="741">
        <v>1311795568.3269758</v>
      </c>
    </row>
    <row r="351" spans="1:20">
      <c r="A351" s="675">
        <v>3</v>
      </c>
      <c r="B351" s="675" t="s">
        <v>1048</v>
      </c>
      <c r="C351" s="675">
        <v>2010</v>
      </c>
      <c r="D351" s="675">
        <v>110</v>
      </c>
      <c r="E351" s="675" t="s">
        <v>753</v>
      </c>
      <c r="F351" s="675">
        <v>1</v>
      </c>
      <c r="G351" s="675" t="s">
        <v>1050</v>
      </c>
      <c r="H351" s="675">
        <v>86</v>
      </c>
      <c r="I351" s="675" t="s">
        <v>1088</v>
      </c>
      <c r="J351" s="675" t="s">
        <v>1052</v>
      </c>
      <c r="K351" s="741">
        <v>58668499000</v>
      </c>
      <c r="L351" s="741">
        <v>76961076988.595596</v>
      </c>
      <c r="M351" s="675">
        <v>1</v>
      </c>
      <c r="N351" s="675" t="s">
        <v>1053</v>
      </c>
      <c r="O351" s="675">
        <v>11</v>
      </c>
      <c r="P351" s="675" t="s">
        <v>1089</v>
      </c>
      <c r="Q351" s="675">
        <v>606</v>
      </c>
      <c r="R351" s="675" t="s">
        <v>1095</v>
      </c>
      <c r="S351" s="741">
        <v>500288000</v>
      </c>
      <c r="T351" s="741">
        <v>656275581.28716588</v>
      </c>
    </row>
    <row r="352" spans="1:20">
      <c r="A352" s="675">
        <v>3</v>
      </c>
      <c r="B352" s="675" t="s">
        <v>1048</v>
      </c>
      <c r="C352" s="675">
        <v>2010</v>
      </c>
      <c r="D352" s="675">
        <v>110</v>
      </c>
      <c r="E352" s="675" t="s">
        <v>753</v>
      </c>
      <c r="F352" s="675">
        <v>1</v>
      </c>
      <c r="G352" s="675" t="s">
        <v>1050</v>
      </c>
      <c r="H352" s="675">
        <v>86</v>
      </c>
      <c r="I352" s="675" t="s">
        <v>1088</v>
      </c>
      <c r="J352" s="675" t="s">
        <v>1052</v>
      </c>
      <c r="K352" s="741">
        <v>58668499000</v>
      </c>
      <c r="L352" s="741">
        <v>76961076988.595596</v>
      </c>
      <c r="M352" s="675">
        <v>1</v>
      </c>
      <c r="N352" s="675" t="s">
        <v>1053</v>
      </c>
      <c r="O352" s="675">
        <v>11</v>
      </c>
      <c r="P352" s="675" t="s">
        <v>1089</v>
      </c>
      <c r="Q352" s="675">
        <v>643</v>
      </c>
      <c r="R352" s="675" t="s">
        <v>1096</v>
      </c>
      <c r="S352" s="741">
        <v>100000000</v>
      </c>
      <c r="T352" s="741">
        <v>131179556.83269757</v>
      </c>
    </row>
    <row r="353" spans="1:20">
      <c r="A353" s="675">
        <v>3</v>
      </c>
      <c r="B353" s="675" t="s">
        <v>1048</v>
      </c>
      <c r="C353" s="675">
        <v>2010</v>
      </c>
      <c r="D353" s="675">
        <v>110</v>
      </c>
      <c r="E353" s="675" t="s">
        <v>753</v>
      </c>
      <c r="F353" s="675">
        <v>1</v>
      </c>
      <c r="G353" s="675" t="s">
        <v>1050</v>
      </c>
      <c r="H353" s="675">
        <v>86</v>
      </c>
      <c r="I353" s="675" t="s">
        <v>1088</v>
      </c>
      <c r="J353" s="675" t="s">
        <v>1052</v>
      </c>
      <c r="K353" s="741">
        <v>58668499000</v>
      </c>
      <c r="L353" s="741">
        <v>76961076988.595596</v>
      </c>
      <c r="M353" s="675">
        <v>1</v>
      </c>
      <c r="N353" s="675" t="s">
        <v>1053</v>
      </c>
      <c r="O353" s="675">
        <v>14</v>
      </c>
      <c r="P353" s="675" t="s">
        <v>1054</v>
      </c>
      <c r="Q353" s="675">
        <v>593</v>
      </c>
      <c r="R353" s="675" t="s">
        <v>1099</v>
      </c>
      <c r="S353" s="741">
        <v>950233000</v>
      </c>
      <c r="T353" s="741">
        <v>1246511438.2780473</v>
      </c>
    </row>
    <row r="354" spans="1:20">
      <c r="A354" s="675">
        <v>3</v>
      </c>
      <c r="B354" s="675" t="s">
        <v>1048</v>
      </c>
      <c r="C354" s="675">
        <v>2010</v>
      </c>
      <c r="D354" s="675">
        <v>110</v>
      </c>
      <c r="E354" s="675" t="s">
        <v>753</v>
      </c>
      <c r="F354" s="675">
        <v>1</v>
      </c>
      <c r="G354" s="675" t="s">
        <v>1050</v>
      </c>
      <c r="H354" s="675">
        <v>86</v>
      </c>
      <c r="I354" s="675" t="s">
        <v>1088</v>
      </c>
      <c r="J354" s="675" t="s">
        <v>1052</v>
      </c>
      <c r="K354" s="741">
        <v>58668499000</v>
      </c>
      <c r="L354" s="741">
        <v>76961076988.595596</v>
      </c>
      <c r="M354" s="675">
        <v>1</v>
      </c>
      <c r="N354" s="675" t="s">
        <v>1053</v>
      </c>
      <c r="O354" s="675">
        <v>15</v>
      </c>
      <c r="P354" s="675" t="s">
        <v>1100</v>
      </c>
      <c r="Q354" s="675">
        <v>588</v>
      </c>
      <c r="R354" s="675" t="s">
        <v>1101</v>
      </c>
      <c r="S354" s="741">
        <v>900000000</v>
      </c>
      <c r="T354" s="741">
        <v>1180616011.494278</v>
      </c>
    </row>
    <row r="355" spans="1:20">
      <c r="A355" s="675">
        <v>3</v>
      </c>
      <c r="B355" s="675" t="s">
        <v>1048</v>
      </c>
      <c r="C355" s="675">
        <v>2010</v>
      </c>
      <c r="D355" s="675">
        <v>110</v>
      </c>
      <c r="E355" s="675" t="s">
        <v>753</v>
      </c>
      <c r="F355" s="675">
        <v>1</v>
      </c>
      <c r="G355" s="675" t="s">
        <v>1050</v>
      </c>
      <c r="H355" s="675">
        <v>86</v>
      </c>
      <c r="I355" s="675" t="s">
        <v>1088</v>
      </c>
      <c r="J355" s="675" t="s">
        <v>1052</v>
      </c>
      <c r="K355" s="741">
        <v>58668499000</v>
      </c>
      <c r="L355" s="741">
        <v>76961076988.595596</v>
      </c>
      <c r="M355" s="675">
        <v>2</v>
      </c>
      <c r="N355" s="675" t="s">
        <v>1103</v>
      </c>
      <c r="O355" s="675">
        <v>29</v>
      </c>
      <c r="P355" s="675" t="s">
        <v>1104</v>
      </c>
      <c r="Q355" s="675">
        <v>270</v>
      </c>
      <c r="R355" s="675" t="s">
        <v>1105</v>
      </c>
      <c r="S355" s="741">
        <v>720000000</v>
      </c>
      <c r="T355" s="741">
        <v>944492809.19542253</v>
      </c>
    </row>
    <row r="356" spans="1:20">
      <c r="A356" s="675">
        <v>3</v>
      </c>
      <c r="B356" s="675" t="s">
        <v>1048</v>
      </c>
      <c r="C356" s="675">
        <v>2010</v>
      </c>
      <c r="D356" s="675">
        <v>110</v>
      </c>
      <c r="E356" s="675" t="s">
        <v>753</v>
      </c>
      <c r="F356" s="675">
        <v>1</v>
      </c>
      <c r="G356" s="675" t="s">
        <v>1050</v>
      </c>
      <c r="H356" s="675">
        <v>86</v>
      </c>
      <c r="I356" s="675" t="s">
        <v>1088</v>
      </c>
      <c r="J356" s="675" t="s">
        <v>1052</v>
      </c>
      <c r="K356" s="741">
        <v>58668499000</v>
      </c>
      <c r="L356" s="741">
        <v>76961076988.595596</v>
      </c>
      <c r="M356" s="675">
        <v>2</v>
      </c>
      <c r="N356" s="675" t="s">
        <v>1103</v>
      </c>
      <c r="O356" s="675">
        <v>29</v>
      </c>
      <c r="P356" s="675" t="s">
        <v>1104</v>
      </c>
      <c r="Q356" s="675">
        <v>357</v>
      </c>
      <c r="R356" s="675" t="s">
        <v>1108</v>
      </c>
      <c r="S356" s="741">
        <v>1225248000</v>
      </c>
      <c r="T356" s="741">
        <v>1607274896.5014901</v>
      </c>
    </row>
    <row r="357" spans="1:20">
      <c r="A357" s="675">
        <v>3</v>
      </c>
      <c r="B357" s="675" t="s">
        <v>1048</v>
      </c>
      <c r="C357" s="675">
        <v>2010</v>
      </c>
      <c r="D357" s="675">
        <v>110</v>
      </c>
      <c r="E357" s="675" t="s">
        <v>753</v>
      </c>
      <c r="F357" s="675">
        <v>1</v>
      </c>
      <c r="G357" s="675" t="s">
        <v>1050</v>
      </c>
      <c r="H357" s="675">
        <v>86</v>
      </c>
      <c r="I357" s="675" t="s">
        <v>1088</v>
      </c>
      <c r="J357" s="675" t="s">
        <v>1052</v>
      </c>
      <c r="K357" s="741">
        <v>58668499000</v>
      </c>
      <c r="L357" s="741">
        <v>76961076988.595596</v>
      </c>
      <c r="M357" s="675">
        <v>2</v>
      </c>
      <c r="N357" s="675" t="s">
        <v>1103</v>
      </c>
      <c r="O357" s="675">
        <v>29</v>
      </c>
      <c r="P357" s="675" t="s">
        <v>1104</v>
      </c>
      <c r="Q357" s="675">
        <v>605</v>
      </c>
      <c r="R357" s="675" t="s">
        <v>1109</v>
      </c>
      <c r="S357" s="741">
        <v>3800000000</v>
      </c>
      <c r="T357" s="741">
        <v>4984823159.6425076</v>
      </c>
    </row>
    <row r="358" spans="1:20">
      <c r="A358" s="675">
        <v>3</v>
      </c>
      <c r="B358" s="675" t="s">
        <v>1048</v>
      </c>
      <c r="C358" s="675">
        <v>2010</v>
      </c>
      <c r="D358" s="675">
        <v>110</v>
      </c>
      <c r="E358" s="675" t="s">
        <v>753</v>
      </c>
      <c r="F358" s="675">
        <v>1</v>
      </c>
      <c r="G358" s="675" t="s">
        <v>1050</v>
      </c>
      <c r="H358" s="675">
        <v>86</v>
      </c>
      <c r="I358" s="675" t="s">
        <v>1088</v>
      </c>
      <c r="J358" s="675" t="s">
        <v>1052</v>
      </c>
      <c r="K358" s="741">
        <v>58668499000</v>
      </c>
      <c r="L358" s="741">
        <v>76961076988.595596</v>
      </c>
      <c r="M358" s="675">
        <v>2</v>
      </c>
      <c r="N358" s="675" t="s">
        <v>1103</v>
      </c>
      <c r="O358" s="675">
        <v>29</v>
      </c>
      <c r="P358" s="675" t="s">
        <v>1104</v>
      </c>
      <c r="Q358" s="675">
        <v>663</v>
      </c>
      <c r="R358" s="675" t="s">
        <v>1455</v>
      </c>
      <c r="S358" s="741">
        <v>3680062000</v>
      </c>
      <c r="T358" s="741">
        <v>4827489022.768507</v>
      </c>
    </row>
    <row r="359" spans="1:20">
      <c r="A359" s="675">
        <v>3</v>
      </c>
      <c r="B359" s="675" t="s">
        <v>1048</v>
      </c>
      <c r="C359" s="675">
        <v>2010</v>
      </c>
      <c r="D359" s="675">
        <v>110</v>
      </c>
      <c r="E359" s="675" t="s">
        <v>753</v>
      </c>
      <c r="F359" s="675">
        <v>1</v>
      </c>
      <c r="G359" s="675" t="s">
        <v>1050</v>
      </c>
      <c r="H359" s="675">
        <v>86</v>
      </c>
      <c r="I359" s="675" t="s">
        <v>1088</v>
      </c>
      <c r="J359" s="675" t="s">
        <v>1052</v>
      </c>
      <c r="K359" s="741">
        <v>58668499000</v>
      </c>
      <c r="L359" s="741">
        <v>76961076988.595596</v>
      </c>
      <c r="M359" s="675">
        <v>2</v>
      </c>
      <c r="N359" s="675" t="s">
        <v>1103</v>
      </c>
      <c r="O359" s="675">
        <v>30</v>
      </c>
      <c r="P359" s="675" t="s">
        <v>1110</v>
      </c>
      <c r="Q359" s="675">
        <v>594</v>
      </c>
      <c r="R359" s="675" t="s">
        <v>1111</v>
      </c>
      <c r="S359" s="741">
        <v>2545581000</v>
      </c>
      <c r="T359" s="741">
        <v>3339281874.6173511</v>
      </c>
    </row>
    <row r="360" spans="1:20">
      <c r="A360" s="675">
        <v>3</v>
      </c>
      <c r="B360" s="675" t="s">
        <v>1048</v>
      </c>
      <c r="C360" s="675">
        <v>2010</v>
      </c>
      <c r="D360" s="675">
        <v>110</v>
      </c>
      <c r="E360" s="675" t="s">
        <v>753</v>
      </c>
      <c r="F360" s="675">
        <v>1</v>
      </c>
      <c r="G360" s="675" t="s">
        <v>1050</v>
      </c>
      <c r="H360" s="675">
        <v>86</v>
      </c>
      <c r="I360" s="675" t="s">
        <v>1088</v>
      </c>
      <c r="J360" s="675" t="s">
        <v>1052</v>
      </c>
      <c r="K360" s="741">
        <v>58668499000</v>
      </c>
      <c r="L360" s="741">
        <v>76961076988.595596</v>
      </c>
      <c r="M360" s="675">
        <v>2</v>
      </c>
      <c r="N360" s="675" t="s">
        <v>1103</v>
      </c>
      <c r="O360" s="675">
        <v>30</v>
      </c>
      <c r="P360" s="675" t="s">
        <v>1110</v>
      </c>
      <c r="Q360" s="675">
        <v>598</v>
      </c>
      <c r="R360" s="675" t="s">
        <v>1112</v>
      </c>
      <c r="S360" s="741">
        <v>1010000000</v>
      </c>
      <c r="T360" s="741">
        <v>1324913524.0102456</v>
      </c>
    </row>
    <row r="361" spans="1:20">
      <c r="A361" s="675">
        <v>3</v>
      </c>
      <c r="B361" s="675" t="s">
        <v>1048</v>
      </c>
      <c r="C361" s="675">
        <v>2010</v>
      </c>
      <c r="D361" s="675">
        <v>110</v>
      </c>
      <c r="E361" s="675" t="s">
        <v>753</v>
      </c>
      <c r="F361" s="675">
        <v>1</v>
      </c>
      <c r="G361" s="675" t="s">
        <v>1050</v>
      </c>
      <c r="H361" s="675">
        <v>86</v>
      </c>
      <c r="I361" s="675" t="s">
        <v>1088</v>
      </c>
      <c r="J361" s="675" t="s">
        <v>1052</v>
      </c>
      <c r="K361" s="741">
        <v>58668499000</v>
      </c>
      <c r="L361" s="741">
        <v>76961076988.595596</v>
      </c>
      <c r="M361" s="675">
        <v>2</v>
      </c>
      <c r="N361" s="675" t="s">
        <v>1103</v>
      </c>
      <c r="O361" s="675">
        <v>30</v>
      </c>
      <c r="P361" s="675" t="s">
        <v>1110</v>
      </c>
      <c r="Q361" s="675">
        <v>601</v>
      </c>
      <c r="R361" s="675" t="s">
        <v>1113</v>
      </c>
      <c r="S361" s="741">
        <v>6478964000</v>
      </c>
      <c r="T361" s="741">
        <v>8499076262.5500154</v>
      </c>
    </row>
    <row r="362" spans="1:20">
      <c r="A362" s="675">
        <v>3</v>
      </c>
      <c r="B362" s="675" t="s">
        <v>1048</v>
      </c>
      <c r="C362" s="675">
        <v>2010</v>
      </c>
      <c r="D362" s="675">
        <v>110</v>
      </c>
      <c r="E362" s="675" t="s">
        <v>753</v>
      </c>
      <c r="F362" s="675">
        <v>1</v>
      </c>
      <c r="G362" s="675" t="s">
        <v>1050</v>
      </c>
      <c r="H362" s="675">
        <v>86</v>
      </c>
      <c r="I362" s="675" t="s">
        <v>1088</v>
      </c>
      <c r="J362" s="675" t="s">
        <v>1052</v>
      </c>
      <c r="K362" s="741">
        <v>58668499000</v>
      </c>
      <c r="L362" s="741">
        <v>76961076988.595596</v>
      </c>
      <c r="M362" s="675">
        <v>2</v>
      </c>
      <c r="N362" s="675" t="s">
        <v>1103</v>
      </c>
      <c r="O362" s="675">
        <v>31</v>
      </c>
      <c r="P362" s="675" t="s">
        <v>1115</v>
      </c>
      <c r="Q362" s="675">
        <v>428</v>
      </c>
      <c r="R362" s="675" t="s">
        <v>1116</v>
      </c>
      <c r="S362" s="741">
        <v>1433446000</v>
      </c>
      <c r="T362" s="741">
        <v>1880388110.2360296</v>
      </c>
    </row>
    <row r="363" spans="1:20">
      <c r="A363" s="675">
        <v>3</v>
      </c>
      <c r="B363" s="675" t="s">
        <v>1048</v>
      </c>
      <c r="C363" s="675">
        <v>2010</v>
      </c>
      <c r="D363" s="675">
        <v>110</v>
      </c>
      <c r="E363" s="675" t="s">
        <v>753</v>
      </c>
      <c r="F363" s="675">
        <v>1</v>
      </c>
      <c r="G363" s="675" t="s">
        <v>1050</v>
      </c>
      <c r="H363" s="675">
        <v>86</v>
      </c>
      <c r="I363" s="675" t="s">
        <v>1088</v>
      </c>
      <c r="J363" s="675" t="s">
        <v>1052</v>
      </c>
      <c r="K363" s="741">
        <v>58668499000</v>
      </c>
      <c r="L363" s="741">
        <v>76961076988.595596</v>
      </c>
      <c r="M363" s="675">
        <v>5</v>
      </c>
      <c r="N363" s="675" t="s">
        <v>1117</v>
      </c>
      <c r="O363" s="675">
        <v>40</v>
      </c>
      <c r="P363" s="675" t="s">
        <v>1118</v>
      </c>
      <c r="Q363" s="675">
        <v>280</v>
      </c>
      <c r="R363" s="675" t="s">
        <v>1119</v>
      </c>
      <c r="S363" s="741">
        <v>1000000000</v>
      </c>
      <c r="T363" s="741">
        <v>1311795568.3269758</v>
      </c>
    </row>
    <row r="364" spans="1:20">
      <c r="A364" s="675">
        <v>3</v>
      </c>
      <c r="B364" s="675" t="s">
        <v>1048</v>
      </c>
      <c r="C364" s="675">
        <v>2010</v>
      </c>
      <c r="D364" s="675">
        <v>110</v>
      </c>
      <c r="E364" s="675" t="s">
        <v>753</v>
      </c>
      <c r="F364" s="675">
        <v>1</v>
      </c>
      <c r="G364" s="675" t="s">
        <v>1050</v>
      </c>
      <c r="H364" s="675">
        <v>86</v>
      </c>
      <c r="I364" s="675" t="s">
        <v>1088</v>
      </c>
      <c r="J364" s="675" t="s">
        <v>1052</v>
      </c>
      <c r="K364" s="741">
        <v>58668499000</v>
      </c>
      <c r="L364" s="741">
        <v>76961076988.595596</v>
      </c>
      <c r="M364" s="675">
        <v>5</v>
      </c>
      <c r="N364" s="675" t="s">
        <v>1117</v>
      </c>
      <c r="O364" s="675">
        <v>41</v>
      </c>
      <c r="P364" s="675" t="s">
        <v>1120</v>
      </c>
      <c r="Q364" s="675">
        <v>362</v>
      </c>
      <c r="R364" s="675" t="s">
        <v>1121</v>
      </c>
      <c r="S364" s="741">
        <v>5417241000</v>
      </c>
      <c r="T364" s="741">
        <v>7106312736.3591938</v>
      </c>
    </row>
    <row r="365" spans="1:20">
      <c r="A365" s="675">
        <v>3</v>
      </c>
      <c r="B365" s="675" t="s">
        <v>1048</v>
      </c>
      <c r="C365" s="675">
        <v>2010</v>
      </c>
      <c r="D365" s="675">
        <v>110</v>
      </c>
      <c r="E365" s="675" t="s">
        <v>753</v>
      </c>
      <c r="F365" s="675">
        <v>1</v>
      </c>
      <c r="G365" s="675" t="s">
        <v>1050</v>
      </c>
      <c r="H365" s="675">
        <v>86</v>
      </c>
      <c r="I365" s="675" t="s">
        <v>1088</v>
      </c>
      <c r="J365" s="675" t="s">
        <v>1052</v>
      </c>
      <c r="K365" s="741">
        <v>58668499000</v>
      </c>
      <c r="L365" s="741">
        <v>76961076988.595596</v>
      </c>
      <c r="M365" s="675">
        <v>5</v>
      </c>
      <c r="N365" s="675" t="s">
        <v>1117</v>
      </c>
      <c r="O365" s="675">
        <v>41</v>
      </c>
      <c r="P365" s="675" t="s">
        <v>1120</v>
      </c>
      <c r="Q365" s="675">
        <v>642</v>
      </c>
      <c r="R365" s="675" t="s">
        <v>1122</v>
      </c>
      <c r="S365" s="741">
        <v>2250000000</v>
      </c>
      <c r="T365" s="741">
        <v>2951540028.7356954</v>
      </c>
    </row>
    <row r="366" spans="1:20">
      <c r="A366" s="675">
        <v>3</v>
      </c>
      <c r="B366" s="675" t="s">
        <v>1048</v>
      </c>
      <c r="C366" s="675">
        <v>2010</v>
      </c>
      <c r="D366" s="675">
        <v>110</v>
      </c>
      <c r="E366" s="675" t="s">
        <v>753</v>
      </c>
      <c r="F366" s="675">
        <v>1</v>
      </c>
      <c r="G366" s="675" t="s">
        <v>1050</v>
      </c>
      <c r="H366" s="675">
        <v>86</v>
      </c>
      <c r="I366" s="675" t="s">
        <v>1088</v>
      </c>
      <c r="J366" s="675" t="s">
        <v>1052</v>
      </c>
      <c r="K366" s="741">
        <v>58668499000</v>
      </c>
      <c r="L366" s="741">
        <v>76961076988.595596</v>
      </c>
      <c r="M366" s="675">
        <v>6</v>
      </c>
      <c r="N366" s="675" t="s">
        <v>1059</v>
      </c>
      <c r="O366" s="675">
        <v>44</v>
      </c>
      <c r="P366" s="675" t="s">
        <v>1070</v>
      </c>
      <c r="Q366" s="675">
        <v>597</v>
      </c>
      <c r="R366" s="675" t="s">
        <v>1125</v>
      </c>
      <c r="S366" s="741">
        <v>3600000000</v>
      </c>
      <c r="T366" s="741">
        <v>4722464045.9771118</v>
      </c>
    </row>
    <row r="367" spans="1:20">
      <c r="A367" s="675">
        <v>3</v>
      </c>
      <c r="B367" s="675" t="s">
        <v>1048</v>
      </c>
      <c r="C367" s="675">
        <v>2010</v>
      </c>
      <c r="D367" s="675">
        <v>110</v>
      </c>
      <c r="E367" s="675" t="s">
        <v>753</v>
      </c>
      <c r="F367" s="675">
        <v>1</v>
      </c>
      <c r="G367" s="675" t="s">
        <v>1050</v>
      </c>
      <c r="H367" s="675">
        <v>86</v>
      </c>
      <c r="I367" s="675" t="s">
        <v>1088</v>
      </c>
      <c r="J367" s="675" t="s">
        <v>1052</v>
      </c>
      <c r="K367" s="741">
        <v>58668499000</v>
      </c>
      <c r="L367" s="741">
        <v>76961076988.595596</v>
      </c>
      <c r="M367" s="675">
        <v>6</v>
      </c>
      <c r="N367" s="675" t="s">
        <v>1059</v>
      </c>
      <c r="O367" s="675">
        <v>49</v>
      </c>
      <c r="P367" s="675" t="s">
        <v>1063</v>
      </c>
      <c r="Q367" s="675">
        <v>286</v>
      </c>
      <c r="R367" s="675" t="s">
        <v>1127</v>
      </c>
      <c r="S367" s="741">
        <v>1876861000</v>
      </c>
      <c r="T367" s="741">
        <v>2462057942.1657367</v>
      </c>
    </row>
    <row r="368" spans="1:20">
      <c r="A368" s="675">
        <v>3</v>
      </c>
      <c r="B368" s="675" t="s">
        <v>1048</v>
      </c>
      <c r="C368" s="675">
        <v>2010</v>
      </c>
      <c r="D368" s="675">
        <v>110</v>
      </c>
      <c r="E368" s="675" t="s">
        <v>753</v>
      </c>
      <c r="F368" s="675">
        <v>1</v>
      </c>
      <c r="G368" s="675" t="s">
        <v>1050</v>
      </c>
      <c r="H368" s="675">
        <v>86</v>
      </c>
      <c r="I368" s="675" t="s">
        <v>1088</v>
      </c>
      <c r="J368" s="675" t="s">
        <v>1052</v>
      </c>
      <c r="K368" s="741">
        <v>58668499000</v>
      </c>
      <c r="L368" s="741">
        <v>76961076988.595596</v>
      </c>
      <c r="M368" s="675">
        <v>6</v>
      </c>
      <c r="N368" s="675" t="s">
        <v>1059</v>
      </c>
      <c r="O368" s="675">
        <v>49</v>
      </c>
      <c r="P368" s="675" t="s">
        <v>1063</v>
      </c>
      <c r="Q368" s="675">
        <v>7089</v>
      </c>
      <c r="R368" s="675" t="s">
        <v>1128</v>
      </c>
      <c r="S368" s="741">
        <v>9503657000</v>
      </c>
      <c r="T368" s="741">
        <v>12466855135.499641</v>
      </c>
    </row>
    <row r="369" spans="1:20">
      <c r="A369" s="675">
        <v>3</v>
      </c>
      <c r="B369" s="675" t="s">
        <v>1048</v>
      </c>
      <c r="C369" s="675">
        <v>2010</v>
      </c>
      <c r="D369" s="675">
        <v>111</v>
      </c>
      <c r="E369" s="675" t="s">
        <v>1130</v>
      </c>
      <c r="F369" s="675">
        <v>1</v>
      </c>
      <c r="G369" s="675" t="s">
        <v>1050</v>
      </c>
      <c r="H369" s="675">
        <v>87</v>
      </c>
      <c r="I369" s="675" t="s">
        <v>1131</v>
      </c>
      <c r="J369" s="675" t="s">
        <v>1052</v>
      </c>
      <c r="K369" s="741">
        <v>64305811000</v>
      </c>
      <c r="L369" s="741">
        <v>84356077887.472076</v>
      </c>
      <c r="M369" s="675">
        <v>6</v>
      </c>
      <c r="N369" s="675" t="s">
        <v>1059</v>
      </c>
      <c r="O369" s="675">
        <v>45</v>
      </c>
      <c r="P369" s="675" t="s">
        <v>1073</v>
      </c>
      <c r="Q369" s="675">
        <v>395</v>
      </c>
      <c r="R369" s="675" t="s">
        <v>1132</v>
      </c>
      <c r="S369" s="741">
        <v>1801000000</v>
      </c>
      <c r="T369" s="741">
        <v>2362543818.5568829</v>
      </c>
    </row>
    <row r="370" spans="1:20">
      <c r="A370" s="675">
        <v>3</v>
      </c>
      <c r="B370" s="675" t="s">
        <v>1048</v>
      </c>
      <c r="C370" s="675">
        <v>2010</v>
      </c>
      <c r="D370" s="675">
        <v>111</v>
      </c>
      <c r="E370" s="675" t="s">
        <v>1130</v>
      </c>
      <c r="F370" s="675">
        <v>1</v>
      </c>
      <c r="G370" s="675" t="s">
        <v>1050</v>
      </c>
      <c r="H370" s="675">
        <v>87</v>
      </c>
      <c r="I370" s="675" t="s">
        <v>1131</v>
      </c>
      <c r="J370" s="675" t="s">
        <v>1052</v>
      </c>
      <c r="K370" s="741">
        <v>64305811000</v>
      </c>
      <c r="L370" s="741">
        <v>84356077887.472076</v>
      </c>
      <c r="M370" s="675">
        <v>6</v>
      </c>
      <c r="N370" s="675" t="s">
        <v>1059</v>
      </c>
      <c r="O370" s="675">
        <v>49</v>
      </c>
      <c r="P370" s="675" t="s">
        <v>1063</v>
      </c>
      <c r="Q370" s="675">
        <v>172</v>
      </c>
      <c r="R370" s="675" t="s">
        <v>1133</v>
      </c>
      <c r="S370" s="741">
        <v>4019000000</v>
      </c>
      <c r="T370" s="741">
        <v>5272106389.1061144</v>
      </c>
    </row>
    <row r="371" spans="1:20">
      <c r="A371" s="675">
        <v>3</v>
      </c>
      <c r="B371" s="675" t="s">
        <v>1048</v>
      </c>
      <c r="C371" s="675">
        <v>2010</v>
      </c>
      <c r="D371" s="675">
        <v>111</v>
      </c>
      <c r="E371" s="675" t="s">
        <v>1130</v>
      </c>
      <c r="F371" s="675">
        <v>1</v>
      </c>
      <c r="G371" s="675" t="s">
        <v>1050</v>
      </c>
      <c r="H371" s="675">
        <v>87</v>
      </c>
      <c r="I371" s="675" t="s">
        <v>1131</v>
      </c>
      <c r="J371" s="675" t="s">
        <v>1052</v>
      </c>
      <c r="K371" s="741">
        <v>64305811000</v>
      </c>
      <c r="L371" s="741">
        <v>84356077887.472076</v>
      </c>
      <c r="M371" s="675">
        <v>6</v>
      </c>
      <c r="N371" s="675" t="s">
        <v>1059</v>
      </c>
      <c r="O371" s="675">
        <v>49</v>
      </c>
      <c r="P371" s="675" t="s">
        <v>1063</v>
      </c>
      <c r="Q371" s="675">
        <v>350</v>
      </c>
      <c r="R371" s="675" t="s">
        <v>1134</v>
      </c>
      <c r="S371" s="741">
        <v>7325000000</v>
      </c>
      <c r="T371" s="741">
        <v>9608902537.9950962</v>
      </c>
    </row>
    <row r="372" spans="1:20">
      <c r="A372" s="675">
        <v>3</v>
      </c>
      <c r="B372" s="675" t="s">
        <v>1048</v>
      </c>
      <c r="C372" s="675">
        <v>2010</v>
      </c>
      <c r="D372" s="675">
        <v>111</v>
      </c>
      <c r="E372" s="675" t="s">
        <v>1130</v>
      </c>
      <c r="F372" s="675">
        <v>1</v>
      </c>
      <c r="G372" s="675" t="s">
        <v>1050</v>
      </c>
      <c r="H372" s="675">
        <v>87</v>
      </c>
      <c r="I372" s="675" t="s">
        <v>1131</v>
      </c>
      <c r="J372" s="675" t="s">
        <v>1052</v>
      </c>
      <c r="K372" s="741">
        <v>64305811000</v>
      </c>
      <c r="L372" s="741">
        <v>84356077887.472076</v>
      </c>
      <c r="M372" s="675">
        <v>6</v>
      </c>
      <c r="N372" s="675" t="s">
        <v>1059</v>
      </c>
      <c r="O372" s="675">
        <v>49</v>
      </c>
      <c r="P372" s="675" t="s">
        <v>1063</v>
      </c>
      <c r="Q372" s="675">
        <v>579</v>
      </c>
      <c r="R372" s="675" t="s">
        <v>1135</v>
      </c>
      <c r="S372" s="741">
        <v>690155000</v>
      </c>
      <c r="T372" s="741">
        <v>905342270.45870399</v>
      </c>
    </row>
    <row r="373" spans="1:20">
      <c r="A373" s="675">
        <v>3</v>
      </c>
      <c r="B373" s="675" t="s">
        <v>1048</v>
      </c>
      <c r="C373" s="675">
        <v>2010</v>
      </c>
      <c r="D373" s="675">
        <v>111</v>
      </c>
      <c r="E373" s="675" t="s">
        <v>1130</v>
      </c>
      <c r="F373" s="675">
        <v>1</v>
      </c>
      <c r="G373" s="675" t="s">
        <v>1050</v>
      </c>
      <c r="H373" s="675">
        <v>87</v>
      </c>
      <c r="I373" s="675" t="s">
        <v>1131</v>
      </c>
      <c r="J373" s="675" t="s">
        <v>1052</v>
      </c>
      <c r="K373" s="741">
        <v>64305811000</v>
      </c>
      <c r="L373" s="741">
        <v>84356077887.472076</v>
      </c>
      <c r="M373" s="675">
        <v>7</v>
      </c>
      <c r="N373" s="675" t="s">
        <v>1136</v>
      </c>
      <c r="O373" s="675">
        <v>51</v>
      </c>
      <c r="P373" s="675" t="s">
        <v>1137</v>
      </c>
      <c r="Q373" s="675">
        <v>351</v>
      </c>
      <c r="R373" s="675" t="s">
        <v>1138</v>
      </c>
      <c r="S373" s="741">
        <v>18236903000</v>
      </c>
      <c r="T373" s="741">
        <v>23923088535.408928</v>
      </c>
    </row>
    <row r="374" spans="1:20">
      <c r="A374" s="675">
        <v>3</v>
      </c>
      <c r="B374" s="675" t="s">
        <v>1048</v>
      </c>
      <c r="C374" s="675">
        <v>2010</v>
      </c>
      <c r="D374" s="675">
        <v>111</v>
      </c>
      <c r="E374" s="675" t="s">
        <v>1130</v>
      </c>
      <c r="F374" s="675">
        <v>1</v>
      </c>
      <c r="G374" s="675" t="s">
        <v>1050</v>
      </c>
      <c r="H374" s="675">
        <v>87</v>
      </c>
      <c r="I374" s="675" t="s">
        <v>1131</v>
      </c>
      <c r="J374" s="675" t="s">
        <v>1052</v>
      </c>
      <c r="K374" s="741">
        <v>64305811000</v>
      </c>
      <c r="L374" s="741">
        <v>84356077887.472076</v>
      </c>
      <c r="M374" s="675">
        <v>7</v>
      </c>
      <c r="N374" s="675" t="s">
        <v>1136</v>
      </c>
      <c r="O374" s="675">
        <v>51</v>
      </c>
      <c r="P374" s="675" t="s">
        <v>1137</v>
      </c>
      <c r="Q374" s="675">
        <v>7199</v>
      </c>
      <c r="R374" s="675" t="s">
        <v>1139</v>
      </c>
      <c r="S374" s="741">
        <v>6043375000</v>
      </c>
      <c r="T374" s="741">
        <v>7927672542.7380352</v>
      </c>
    </row>
    <row r="375" spans="1:20">
      <c r="A375" s="675">
        <v>3</v>
      </c>
      <c r="B375" s="675" t="s">
        <v>1048</v>
      </c>
      <c r="C375" s="675">
        <v>2010</v>
      </c>
      <c r="D375" s="675">
        <v>111</v>
      </c>
      <c r="E375" s="675" t="s">
        <v>1130</v>
      </c>
      <c r="F375" s="675">
        <v>1</v>
      </c>
      <c r="G375" s="675" t="s">
        <v>1050</v>
      </c>
      <c r="H375" s="675">
        <v>87</v>
      </c>
      <c r="I375" s="675" t="s">
        <v>1131</v>
      </c>
      <c r="J375" s="675" t="s">
        <v>1052</v>
      </c>
      <c r="K375" s="741">
        <v>64305811000</v>
      </c>
      <c r="L375" s="741">
        <v>84356077887.472076</v>
      </c>
      <c r="M375" s="675">
        <v>7</v>
      </c>
      <c r="N375" s="675" t="s">
        <v>1136</v>
      </c>
      <c r="O375" s="675">
        <v>52</v>
      </c>
      <c r="P375" s="675" t="s">
        <v>1140</v>
      </c>
      <c r="Q375" s="675">
        <v>169</v>
      </c>
      <c r="R375" s="675" t="s">
        <v>1141</v>
      </c>
      <c r="S375" s="741">
        <v>4268907000</v>
      </c>
      <c r="T375" s="741">
        <v>5599933284.2000046</v>
      </c>
    </row>
    <row r="376" spans="1:20">
      <c r="A376" s="675">
        <v>3</v>
      </c>
      <c r="B376" s="675" t="s">
        <v>1048</v>
      </c>
      <c r="C376" s="675">
        <v>2010</v>
      </c>
      <c r="D376" s="675">
        <v>111</v>
      </c>
      <c r="E376" s="675" t="s">
        <v>1130</v>
      </c>
      <c r="F376" s="675">
        <v>1</v>
      </c>
      <c r="G376" s="675" t="s">
        <v>1050</v>
      </c>
      <c r="H376" s="675">
        <v>87</v>
      </c>
      <c r="I376" s="675" t="s">
        <v>1131</v>
      </c>
      <c r="J376" s="675" t="s">
        <v>1052</v>
      </c>
      <c r="K376" s="741">
        <v>64305811000</v>
      </c>
      <c r="L376" s="741">
        <v>84356077887.472076</v>
      </c>
      <c r="M376" s="675">
        <v>7</v>
      </c>
      <c r="N376" s="675" t="s">
        <v>1136</v>
      </c>
      <c r="O376" s="675">
        <v>52</v>
      </c>
      <c r="P376" s="675" t="s">
        <v>1140</v>
      </c>
      <c r="Q376" s="675">
        <v>410</v>
      </c>
      <c r="R376" s="675" t="s">
        <v>1142</v>
      </c>
      <c r="S376" s="741">
        <v>448160000</v>
      </c>
      <c r="T376" s="741">
        <v>587894301.90141737</v>
      </c>
    </row>
    <row r="377" spans="1:20">
      <c r="A377" s="675">
        <v>3</v>
      </c>
      <c r="B377" s="675" t="s">
        <v>1048</v>
      </c>
      <c r="C377" s="675">
        <v>2010</v>
      </c>
      <c r="D377" s="675">
        <v>111</v>
      </c>
      <c r="E377" s="675" t="s">
        <v>1130</v>
      </c>
      <c r="F377" s="675">
        <v>1</v>
      </c>
      <c r="G377" s="675" t="s">
        <v>1050</v>
      </c>
      <c r="H377" s="675">
        <v>87</v>
      </c>
      <c r="I377" s="675" t="s">
        <v>1131</v>
      </c>
      <c r="J377" s="675" t="s">
        <v>1052</v>
      </c>
      <c r="K377" s="741">
        <v>64305811000</v>
      </c>
      <c r="L377" s="741">
        <v>84356077887.472076</v>
      </c>
      <c r="M377" s="675">
        <v>7</v>
      </c>
      <c r="N377" s="675" t="s">
        <v>1136</v>
      </c>
      <c r="O377" s="675">
        <v>52</v>
      </c>
      <c r="P377" s="675" t="s">
        <v>1140</v>
      </c>
      <c r="Q377" s="675">
        <v>551</v>
      </c>
      <c r="R377" s="675" t="s">
        <v>1143</v>
      </c>
      <c r="S377" s="741">
        <v>3500000000</v>
      </c>
      <c r="T377" s="741">
        <v>4591284489.1444149</v>
      </c>
    </row>
    <row r="378" spans="1:20">
      <c r="A378" s="675">
        <v>3</v>
      </c>
      <c r="B378" s="675" t="s">
        <v>1048</v>
      </c>
      <c r="C378" s="675">
        <v>2010</v>
      </c>
      <c r="D378" s="675">
        <v>111</v>
      </c>
      <c r="E378" s="675" t="s">
        <v>1130</v>
      </c>
      <c r="F378" s="675">
        <v>1</v>
      </c>
      <c r="G378" s="675" t="s">
        <v>1050</v>
      </c>
      <c r="H378" s="675">
        <v>87</v>
      </c>
      <c r="I378" s="675" t="s">
        <v>1131</v>
      </c>
      <c r="J378" s="675" t="s">
        <v>1052</v>
      </c>
      <c r="K378" s="741">
        <v>64305811000</v>
      </c>
      <c r="L378" s="741">
        <v>84356077887.472076</v>
      </c>
      <c r="M378" s="675">
        <v>7</v>
      </c>
      <c r="N378" s="675" t="s">
        <v>1136</v>
      </c>
      <c r="O378" s="675">
        <v>52</v>
      </c>
      <c r="P378" s="675" t="s">
        <v>1140</v>
      </c>
      <c r="Q378" s="675">
        <v>580</v>
      </c>
      <c r="R378" s="675" t="s">
        <v>1144</v>
      </c>
      <c r="S378" s="741">
        <v>17656851000</v>
      </c>
      <c r="T378" s="741">
        <v>23162178892.409725</v>
      </c>
    </row>
    <row r="379" spans="1:20">
      <c r="A379" s="675">
        <v>3</v>
      </c>
      <c r="B379" s="675" t="s">
        <v>1048</v>
      </c>
      <c r="C379" s="675">
        <v>2010</v>
      </c>
      <c r="D379" s="675">
        <v>111</v>
      </c>
      <c r="E379" s="675" t="s">
        <v>1130</v>
      </c>
      <c r="F379" s="675">
        <v>1</v>
      </c>
      <c r="G379" s="675" t="s">
        <v>1050</v>
      </c>
      <c r="H379" s="675">
        <v>87</v>
      </c>
      <c r="I379" s="675" t="s">
        <v>1131</v>
      </c>
      <c r="J379" s="675" t="s">
        <v>1052</v>
      </c>
      <c r="K379" s="741">
        <v>64305811000</v>
      </c>
      <c r="L379" s="741">
        <v>84356077887.472076</v>
      </c>
      <c r="M379" s="675">
        <v>7</v>
      </c>
      <c r="N379" s="675" t="s">
        <v>1136</v>
      </c>
      <c r="O379" s="675">
        <v>52</v>
      </c>
      <c r="P379" s="675" t="s">
        <v>1140</v>
      </c>
      <c r="Q379" s="675">
        <v>7246</v>
      </c>
      <c r="R379" s="675" t="s">
        <v>1145</v>
      </c>
      <c r="S379" s="741">
        <v>316460000</v>
      </c>
      <c r="T379" s="741">
        <v>415130825.55275482</v>
      </c>
    </row>
    <row r="380" spans="1:20">
      <c r="A380" s="675">
        <v>3</v>
      </c>
      <c r="B380" s="675" t="s">
        <v>1048</v>
      </c>
      <c r="C380" s="675">
        <v>2010</v>
      </c>
      <c r="D380" s="675">
        <v>112</v>
      </c>
      <c r="E380" s="675" t="s">
        <v>1146</v>
      </c>
      <c r="F380" s="675">
        <v>1</v>
      </c>
      <c r="G380" s="675" t="s">
        <v>1050</v>
      </c>
      <c r="H380" s="675">
        <v>90</v>
      </c>
      <c r="I380" s="675" t="s">
        <v>1147</v>
      </c>
      <c r="J380" s="675" t="s">
        <v>1052</v>
      </c>
      <c r="K380" s="741">
        <v>2086325112000</v>
      </c>
      <c r="L380" s="741">
        <v>2736832036010.8813</v>
      </c>
      <c r="M380" s="675">
        <v>1</v>
      </c>
      <c r="N380" s="675" t="s">
        <v>1053</v>
      </c>
      <c r="O380" s="675">
        <v>4</v>
      </c>
      <c r="P380" s="675" t="s">
        <v>1148</v>
      </c>
      <c r="Q380" s="675">
        <v>7361</v>
      </c>
      <c r="R380" s="675" t="s">
        <v>1149</v>
      </c>
      <c r="S380" s="741">
        <v>176623250000</v>
      </c>
      <c r="T380" s="741">
        <v>231693596613.50754</v>
      </c>
    </row>
    <row r="381" spans="1:20">
      <c r="A381" s="675">
        <v>3</v>
      </c>
      <c r="B381" s="675" t="s">
        <v>1048</v>
      </c>
      <c r="C381" s="675">
        <v>2010</v>
      </c>
      <c r="D381" s="675">
        <v>112</v>
      </c>
      <c r="E381" s="675" t="s">
        <v>1146</v>
      </c>
      <c r="F381" s="675">
        <v>1</v>
      </c>
      <c r="G381" s="675" t="s">
        <v>1050</v>
      </c>
      <c r="H381" s="675">
        <v>90</v>
      </c>
      <c r="I381" s="675" t="s">
        <v>1147</v>
      </c>
      <c r="J381" s="675" t="s">
        <v>1052</v>
      </c>
      <c r="K381" s="741">
        <v>2086325112000</v>
      </c>
      <c r="L381" s="741">
        <v>2736832036010.8813</v>
      </c>
      <c r="M381" s="675">
        <v>1</v>
      </c>
      <c r="N381" s="675" t="s">
        <v>1053</v>
      </c>
      <c r="O381" s="675">
        <v>6</v>
      </c>
      <c r="P381" s="675" t="s">
        <v>1150</v>
      </c>
      <c r="Q381" s="675">
        <v>195</v>
      </c>
      <c r="R381" s="675" t="s">
        <v>1456</v>
      </c>
      <c r="S381" s="741">
        <v>2835479000</v>
      </c>
      <c r="T381" s="741">
        <v>3719568786.284205</v>
      </c>
    </row>
    <row r="382" spans="1:20">
      <c r="A382" s="675">
        <v>3</v>
      </c>
      <c r="B382" s="675" t="s">
        <v>1048</v>
      </c>
      <c r="C382" s="675">
        <v>2010</v>
      </c>
      <c r="D382" s="675">
        <v>112</v>
      </c>
      <c r="E382" s="675" t="s">
        <v>1146</v>
      </c>
      <c r="F382" s="675">
        <v>1</v>
      </c>
      <c r="G382" s="675" t="s">
        <v>1050</v>
      </c>
      <c r="H382" s="675">
        <v>90</v>
      </c>
      <c r="I382" s="675" t="s">
        <v>1147</v>
      </c>
      <c r="J382" s="675" t="s">
        <v>1052</v>
      </c>
      <c r="K382" s="741">
        <v>2086325112000</v>
      </c>
      <c r="L382" s="741">
        <v>2736832036010.8813</v>
      </c>
      <c r="M382" s="675">
        <v>1</v>
      </c>
      <c r="N382" s="675" t="s">
        <v>1053</v>
      </c>
      <c r="O382" s="675">
        <v>6</v>
      </c>
      <c r="P382" s="675" t="s">
        <v>1150</v>
      </c>
      <c r="Q382" s="675">
        <v>273</v>
      </c>
      <c r="R382" s="675" t="s">
        <v>1152</v>
      </c>
      <c r="S382" s="741">
        <v>4200000000</v>
      </c>
      <c r="T382" s="741">
        <v>5509541386.9732971</v>
      </c>
    </row>
    <row r="383" spans="1:20">
      <c r="A383" s="675">
        <v>3</v>
      </c>
      <c r="B383" s="675" t="s">
        <v>1048</v>
      </c>
      <c r="C383" s="675">
        <v>2010</v>
      </c>
      <c r="D383" s="675">
        <v>112</v>
      </c>
      <c r="E383" s="675" t="s">
        <v>1146</v>
      </c>
      <c r="F383" s="675">
        <v>1</v>
      </c>
      <c r="G383" s="675" t="s">
        <v>1050</v>
      </c>
      <c r="H383" s="675">
        <v>90</v>
      </c>
      <c r="I383" s="675" t="s">
        <v>1147</v>
      </c>
      <c r="J383" s="675" t="s">
        <v>1052</v>
      </c>
      <c r="K383" s="741">
        <v>2086325112000</v>
      </c>
      <c r="L383" s="741">
        <v>2736832036010.8813</v>
      </c>
      <c r="M383" s="675">
        <v>1</v>
      </c>
      <c r="N383" s="675" t="s">
        <v>1053</v>
      </c>
      <c r="O383" s="675">
        <v>6</v>
      </c>
      <c r="P383" s="675" t="s">
        <v>1150</v>
      </c>
      <c r="Q383" s="675">
        <v>552</v>
      </c>
      <c r="R383" s="675" t="s">
        <v>1153</v>
      </c>
      <c r="S383" s="741">
        <v>10798244000</v>
      </c>
      <c r="T383" s="741">
        <v>14165088624.913355</v>
      </c>
    </row>
    <row r="384" spans="1:20">
      <c r="A384" s="675">
        <v>3</v>
      </c>
      <c r="B384" s="675" t="s">
        <v>1048</v>
      </c>
      <c r="C384" s="675">
        <v>2010</v>
      </c>
      <c r="D384" s="675">
        <v>112</v>
      </c>
      <c r="E384" s="675" t="s">
        <v>1146</v>
      </c>
      <c r="F384" s="675">
        <v>1</v>
      </c>
      <c r="G384" s="675" t="s">
        <v>1050</v>
      </c>
      <c r="H384" s="675">
        <v>90</v>
      </c>
      <c r="I384" s="675" t="s">
        <v>1147</v>
      </c>
      <c r="J384" s="675" t="s">
        <v>1052</v>
      </c>
      <c r="K384" s="741">
        <v>2086325112000</v>
      </c>
      <c r="L384" s="741">
        <v>2736832036010.8813</v>
      </c>
      <c r="M384" s="675">
        <v>1</v>
      </c>
      <c r="N384" s="675" t="s">
        <v>1053</v>
      </c>
      <c r="O384" s="675">
        <v>6</v>
      </c>
      <c r="P384" s="675" t="s">
        <v>1150</v>
      </c>
      <c r="Q384" s="675">
        <v>650</v>
      </c>
      <c r="R384" s="675" t="s">
        <v>1457</v>
      </c>
      <c r="S384" s="741">
        <v>8173320000</v>
      </c>
      <c r="T384" s="741">
        <v>10721724954.518236</v>
      </c>
    </row>
    <row r="385" spans="1:20">
      <c r="A385" s="675">
        <v>3</v>
      </c>
      <c r="B385" s="675" t="s">
        <v>1048</v>
      </c>
      <c r="C385" s="675">
        <v>2010</v>
      </c>
      <c r="D385" s="675">
        <v>112</v>
      </c>
      <c r="E385" s="675" t="s">
        <v>1146</v>
      </c>
      <c r="F385" s="675">
        <v>1</v>
      </c>
      <c r="G385" s="675" t="s">
        <v>1050</v>
      </c>
      <c r="H385" s="675">
        <v>90</v>
      </c>
      <c r="I385" s="675" t="s">
        <v>1147</v>
      </c>
      <c r="J385" s="675" t="s">
        <v>1052</v>
      </c>
      <c r="K385" s="741">
        <v>2086325112000</v>
      </c>
      <c r="L385" s="741">
        <v>2736832036010.8813</v>
      </c>
      <c r="M385" s="675">
        <v>1</v>
      </c>
      <c r="N385" s="675" t="s">
        <v>1053</v>
      </c>
      <c r="O385" s="675">
        <v>6</v>
      </c>
      <c r="P385" s="675" t="s">
        <v>1150</v>
      </c>
      <c r="Q385" s="675">
        <v>1121</v>
      </c>
      <c r="R385" s="675" t="s">
        <v>1154</v>
      </c>
      <c r="S385" s="741">
        <v>26780000000</v>
      </c>
      <c r="T385" s="741">
        <v>35129885319.79641</v>
      </c>
    </row>
    <row r="386" spans="1:20">
      <c r="A386" s="675">
        <v>3</v>
      </c>
      <c r="B386" s="675" t="s">
        <v>1048</v>
      </c>
      <c r="C386" s="675">
        <v>2010</v>
      </c>
      <c r="D386" s="675">
        <v>112</v>
      </c>
      <c r="E386" s="675" t="s">
        <v>1146</v>
      </c>
      <c r="F386" s="675">
        <v>1</v>
      </c>
      <c r="G386" s="675" t="s">
        <v>1050</v>
      </c>
      <c r="H386" s="675">
        <v>90</v>
      </c>
      <c r="I386" s="675" t="s">
        <v>1147</v>
      </c>
      <c r="J386" s="675" t="s">
        <v>1052</v>
      </c>
      <c r="K386" s="741">
        <v>2086325112000</v>
      </c>
      <c r="L386" s="741">
        <v>2736832036010.8813</v>
      </c>
      <c r="M386" s="675">
        <v>1</v>
      </c>
      <c r="N386" s="675" t="s">
        <v>1053</v>
      </c>
      <c r="O386" s="675">
        <v>6</v>
      </c>
      <c r="P386" s="675" t="s">
        <v>1150</v>
      </c>
      <c r="Q386" s="675">
        <v>7369</v>
      </c>
      <c r="R386" s="675" t="s">
        <v>1155</v>
      </c>
      <c r="S386" s="741">
        <v>16671546000</v>
      </c>
      <c r="T386" s="741">
        <v>21869660159.959316</v>
      </c>
    </row>
    <row r="387" spans="1:20">
      <c r="A387" s="675">
        <v>3</v>
      </c>
      <c r="B387" s="675" t="s">
        <v>1048</v>
      </c>
      <c r="C387" s="675">
        <v>2010</v>
      </c>
      <c r="D387" s="675">
        <v>112</v>
      </c>
      <c r="E387" s="675" t="s">
        <v>1146</v>
      </c>
      <c r="F387" s="675">
        <v>1</v>
      </c>
      <c r="G387" s="675" t="s">
        <v>1050</v>
      </c>
      <c r="H387" s="675">
        <v>90</v>
      </c>
      <c r="I387" s="675" t="s">
        <v>1147</v>
      </c>
      <c r="J387" s="675" t="s">
        <v>1052</v>
      </c>
      <c r="K387" s="741">
        <v>2086325112000</v>
      </c>
      <c r="L387" s="741">
        <v>2736832036010.8813</v>
      </c>
      <c r="M387" s="675">
        <v>1</v>
      </c>
      <c r="N387" s="675" t="s">
        <v>1053</v>
      </c>
      <c r="O387" s="675">
        <v>7</v>
      </c>
      <c r="P387" s="675" t="s">
        <v>1156</v>
      </c>
      <c r="Q387" s="675">
        <v>178</v>
      </c>
      <c r="R387" s="675" t="s">
        <v>1157</v>
      </c>
      <c r="S387" s="741">
        <v>1791382000</v>
      </c>
      <c r="T387" s="741">
        <v>2349926968.7807145</v>
      </c>
    </row>
    <row r="388" spans="1:20">
      <c r="A388" s="675">
        <v>3</v>
      </c>
      <c r="B388" s="675" t="s">
        <v>1048</v>
      </c>
      <c r="C388" s="675">
        <v>2010</v>
      </c>
      <c r="D388" s="675">
        <v>112</v>
      </c>
      <c r="E388" s="675" t="s">
        <v>1146</v>
      </c>
      <c r="F388" s="675">
        <v>1</v>
      </c>
      <c r="G388" s="675" t="s">
        <v>1050</v>
      </c>
      <c r="H388" s="675">
        <v>90</v>
      </c>
      <c r="I388" s="675" t="s">
        <v>1147</v>
      </c>
      <c r="J388" s="675" t="s">
        <v>1052</v>
      </c>
      <c r="K388" s="741">
        <v>2086325112000</v>
      </c>
      <c r="L388" s="741">
        <v>2736832036010.8813</v>
      </c>
      <c r="M388" s="675">
        <v>1</v>
      </c>
      <c r="N388" s="675" t="s">
        <v>1053</v>
      </c>
      <c r="O388" s="675">
        <v>7</v>
      </c>
      <c r="P388" s="675" t="s">
        <v>1156</v>
      </c>
      <c r="Q388" s="675">
        <v>200</v>
      </c>
      <c r="R388" s="675" t="s">
        <v>1158</v>
      </c>
      <c r="S388" s="741">
        <v>3168370000</v>
      </c>
      <c r="T388" s="741">
        <v>4156253724.8201399</v>
      </c>
    </row>
    <row r="389" spans="1:20">
      <c r="A389" s="675">
        <v>3</v>
      </c>
      <c r="B389" s="675" t="s">
        <v>1048</v>
      </c>
      <c r="C389" s="675">
        <v>2010</v>
      </c>
      <c r="D389" s="675">
        <v>112</v>
      </c>
      <c r="E389" s="675" t="s">
        <v>1146</v>
      </c>
      <c r="F389" s="675">
        <v>1</v>
      </c>
      <c r="G389" s="675" t="s">
        <v>1050</v>
      </c>
      <c r="H389" s="675">
        <v>90</v>
      </c>
      <c r="I389" s="675" t="s">
        <v>1147</v>
      </c>
      <c r="J389" s="675" t="s">
        <v>1052</v>
      </c>
      <c r="K389" s="741">
        <v>2086325112000</v>
      </c>
      <c r="L389" s="741">
        <v>2736832036010.8813</v>
      </c>
      <c r="M389" s="675">
        <v>1</v>
      </c>
      <c r="N389" s="675" t="s">
        <v>1053</v>
      </c>
      <c r="O389" s="675">
        <v>7</v>
      </c>
      <c r="P389" s="675" t="s">
        <v>1156</v>
      </c>
      <c r="Q389" s="675">
        <v>290</v>
      </c>
      <c r="R389" s="675" t="s">
        <v>1159</v>
      </c>
      <c r="S389" s="741">
        <v>10344000000</v>
      </c>
      <c r="T389" s="741">
        <v>13569213358.774235</v>
      </c>
    </row>
    <row r="390" spans="1:20">
      <c r="A390" s="675">
        <v>3</v>
      </c>
      <c r="B390" s="675" t="s">
        <v>1048</v>
      </c>
      <c r="C390" s="675">
        <v>2010</v>
      </c>
      <c r="D390" s="675">
        <v>112</v>
      </c>
      <c r="E390" s="675" t="s">
        <v>1146</v>
      </c>
      <c r="F390" s="675">
        <v>1</v>
      </c>
      <c r="G390" s="675" t="s">
        <v>1050</v>
      </c>
      <c r="H390" s="675">
        <v>90</v>
      </c>
      <c r="I390" s="675" t="s">
        <v>1147</v>
      </c>
      <c r="J390" s="675" t="s">
        <v>1052</v>
      </c>
      <c r="K390" s="741">
        <v>2086325112000</v>
      </c>
      <c r="L390" s="741">
        <v>2736832036010.8813</v>
      </c>
      <c r="M390" s="675">
        <v>1</v>
      </c>
      <c r="N390" s="675" t="s">
        <v>1053</v>
      </c>
      <c r="O390" s="675">
        <v>7</v>
      </c>
      <c r="P390" s="675" t="s">
        <v>1156</v>
      </c>
      <c r="Q390" s="675">
        <v>396</v>
      </c>
      <c r="R390" s="675" t="s">
        <v>1160</v>
      </c>
      <c r="S390" s="741">
        <v>80671747000</v>
      </c>
      <c r="T390" s="741">
        <v>105824840203.795</v>
      </c>
    </row>
    <row r="391" spans="1:20">
      <c r="A391" s="675">
        <v>3</v>
      </c>
      <c r="B391" s="675" t="s">
        <v>1048</v>
      </c>
      <c r="C391" s="675">
        <v>2010</v>
      </c>
      <c r="D391" s="675">
        <v>112</v>
      </c>
      <c r="E391" s="675" t="s">
        <v>1146</v>
      </c>
      <c r="F391" s="675">
        <v>1</v>
      </c>
      <c r="G391" s="675" t="s">
        <v>1050</v>
      </c>
      <c r="H391" s="675">
        <v>90</v>
      </c>
      <c r="I391" s="675" t="s">
        <v>1147</v>
      </c>
      <c r="J391" s="675" t="s">
        <v>1052</v>
      </c>
      <c r="K391" s="741">
        <v>2086325112000</v>
      </c>
      <c r="L391" s="741">
        <v>2736832036010.8813</v>
      </c>
      <c r="M391" s="675">
        <v>1</v>
      </c>
      <c r="N391" s="675" t="s">
        <v>1053</v>
      </c>
      <c r="O391" s="675">
        <v>7</v>
      </c>
      <c r="P391" s="675" t="s">
        <v>1156</v>
      </c>
      <c r="Q391" s="675">
        <v>557</v>
      </c>
      <c r="R391" s="675" t="s">
        <v>1161</v>
      </c>
      <c r="S391" s="741">
        <v>61484583000</v>
      </c>
      <c r="T391" s="741">
        <v>80655203499.832108</v>
      </c>
    </row>
    <row r="392" spans="1:20">
      <c r="A392" s="675">
        <v>3</v>
      </c>
      <c r="B392" s="675" t="s">
        <v>1048</v>
      </c>
      <c r="C392" s="675">
        <v>2010</v>
      </c>
      <c r="D392" s="675">
        <v>112</v>
      </c>
      <c r="E392" s="675" t="s">
        <v>1146</v>
      </c>
      <c r="F392" s="675">
        <v>1</v>
      </c>
      <c r="G392" s="675" t="s">
        <v>1050</v>
      </c>
      <c r="H392" s="675">
        <v>90</v>
      </c>
      <c r="I392" s="675" t="s">
        <v>1147</v>
      </c>
      <c r="J392" s="675" t="s">
        <v>1052</v>
      </c>
      <c r="K392" s="741">
        <v>2086325112000</v>
      </c>
      <c r="L392" s="741">
        <v>2736832036010.8813</v>
      </c>
      <c r="M392" s="675">
        <v>1</v>
      </c>
      <c r="N392" s="675" t="s">
        <v>1053</v>
      </c>
      <c r="O392" s="675">
        <v>7</v>
      </c>
      <c r="P392" s="675" t="s">
        <v>1156</v>
      </c>
      <c r="Q392" s="675">
        <v>4232</v>
      </c>
      <c r="R392" s="675" t="s">
        <v>1162</v>
      </c>
      <c r="S392" s="741">
        <v>1148485576000</v>
      </c>
      <c r="T392" s="741">
        <v>1506578288884.2542</v>
      </c>
    </row>
    <row r="393" spans="1:20">
      <c r="A393" s="675">
        <v>3</v>
      </c>
      <c r="B393" s="675" t="s">
        <v>1048</v>
      </c>
      <c r="C393" s="675">
        <v>2010</v>
      </c>
      <c r="D393" s="675">
        <v>112</v>
      </c>
      <c r="E393" s="675" t="s">
        <v>1146</v>
      </c>
      <c r="F393" s="675">
        <v>1</v>
      </c>
      <c r="G393" s="675" t="s">
        <v>1050</v>
      </c>
      <c r="H393" s="675">
        <v>90</v>
      </c>
      <c r="I393" s="675" t="s">
        <v>1147</v>
      </c>
      <c r="J393" s="675" t="s">
        <v>1052</v>
      </c>
      <c r="K393" s="741">
        <v>2086325112000</v>
      </c>
      <c r="L393" s="741">
        <v>2736832036010.8813</v>
      </c>
      <c r="M393" s="675">
        <v>1</v>
      </c>
      <c r="N393" s="675" t="s">
        <v>1053</v>
      </c>
      <c r="O393" s="675">
        <v>7</v>
      </c>
      <c r="P393" s="675" t="s">
        <v>1156</v>
      </c>
      <c r="Q393" s="675">
        <v>4248</v>
      </c>
      <c r="R393" s="675" t="s">
        <v>1163</v>
      </c>
      <c r="S393" s="741">
        <v>217816000000</v>
      </c>
      <c r="T393" s="741">
        <v>285730063510.7085</v>
      </c>
    </row>
    <row r="394" spans="1:20">
      <c r="A394" s="675">
        <v>3</v>
      </c>
      <c r="B394" s="675" t="s">
        <v>1048</v>
      </c>
      <c r="C394" s="675">
        <v>2010</v>
      </c>
      <c r="D394" s="675">
        <v>112</v>
      </c>
      <c r="E394" s="675" t="s">
        <v>1146</v>
      </c>
      <c r="F394" s="675">
        <v>1</v>
      </c>
      <c r="G394" s="675" t="s">
        <v>1050</v>
      </c>
      <c r="H394" s="675">
        <v>90</v>
      </c>
      <c r="I394" s="675" t="s">
        <v>1147</v>
      </c>
      <c r="J394" s="675" t="s">
        <v>1052</v>
      </c>
      <c r="K394" s="741">
        <v>2086325112000</v>
      </c>
      <c r="L394" s="741">
        <v>2736832036010.8813</v>
      </c>
      <c r="M394" s="675">
        <v>1</v>
      </c>
      <c r="N394" s="675" t="s">
        <v>1053</v>
      </c>
      <c r="O394" s="675">
        <v>7</v>
      </c>
      <c r="P394" s="675" t="s">
        <v>1156</v>
      </c>
      <c r="Q394" s="675">
        <v>7195</v>
      </c>
      <c r="R394" s="675" t="s">
        <v>1164</v>
      </c>
      <c r="S394" s="741">
        <v>170071868000</v>
      </c>
      <c r="T394" s="741">
        <v>223099522739.49036</v>
      </c>
    </row>
    <row r="395" spans="1:20">
      <c r="A395" s="675">
        <v>3</v>
      </c>
      <c r="B395" s="675" t="s">
        <v>1048</v>
      </c>
      <c r="C395" s="675">
        <v>2010</v>
      </c>
      <c r="D395" s="675">
        <v>112</v>
      </c>
      <c r="E395" s="675" t="s">
        <v>1146</v>
      </c>
      <c r="F395" s="675">
        <v>1</v>
      </c>
      <c r="G395" s="675" t="s">
        <v>1050</v>
      </c>
      <c r="H395" s="675">
        <v>90</v>
      </c>
      <c r="I395" s="675" t="s">
        <v>1147</v>
      </c>
      <c r="J395" s="675" t="s">
        <v>1052</v>
      </c>
      <c r="K395" s="741">
        <v>2086325112000</v>
      </c>
      <c r="L395" s="741">
        <v>2736832036010.8813</v>
      </c>
      <c r="M395" s="675">
        <v>1</v>
      </c>
      <c r="N395" s="675" t="s">
        <v>1053</v>
      </c>
      <c r="O395" s="675">
        <v>8</v>
      </c>
      <c r="P395" s="675" t="s">
        <v>1165</v>
      </c>
      <c r="Q395" s="675">
        <v>559</v>
      </c>
      <c r="R395" s="675" t="s">
        <v>1166</v>
      </c>
      <c r="S395" s="741">
        <v>25518878000</v>
      </c>
      <c r="T395" s="741">
        <v>33475551069.076752</v>
      </c>
    </row>
    <row r="396" spans="1:20">
      <c r="A396" s="675">
        <v>3</v>
      </c>
      <c r="B396" s="675" t="s">
        <v>1048</v>
      </c>
      <c r="C396" s="675">
        <v>2010</v>
      </c>
      <c r="D396" s="675">
        <v>112</v>
      </c>
      <c r="E396" s="675" t="s">
        <v>1146</v>
      </c>
      <c r="F396" s="675">
        <v>1</v>
      </c>
      <c r="G396" s="675" t="s">
        <v>1050</v>
      </c>
      <c r="H396" s="675">
        <v>90</v>
      </c>
      <c r="I396" s="675" t="s">
        <v>1147</v>
      </c>
      <c r="J396" s="675" t="s">
        <v>1052</v>
      </c>
      <c r="K396" s="741">
        <v>2086325112000</v>
      </c>
      <c r="L396" s="741">
        <v>2736832036010.8813</v>
      </c>
      <c r="M396" s="675">
        <v>1</v>
      </c>
      <c r="N396" s="675" t="s">
        <v>1053</v>
      </c>
      <c r="O396" s="675">
        <v>8</v>
      </c>
      <c r="P396" s="675" t="s">
        <v>1165</v>
      </c>
      <c r="Q396" s="675">
        <v>563</v>
      </c>
      <c r="R396" s="675" t="s">
        <v>1167</v>
      </c>
      <c r="S396" s="741">
        <v>110341753000</v>
      </c>
      <c r="T396" s="741">
        <v>144745822586.82977</v>
      </c>
    </row>
    <row r="397" spans="1:20">
      <c r="A397" s="675">
        <v>3</v>
      </c>
      <c r="B397" s="675" t="s">
        <v>1048</v>
      </c>
      <c r="C397" s="675">
        <v>2010</v>
      </c>
      <c r="D397" s="675">
        <v>112</v>
      </c>
      <c r="E397" s="675" t="s">
        <v>1146</v>
      </c>
      <c r="F397" s="675">
        <v>1</v>
      </c>
      <c r="G397" s="675" t="s">
        <v>1050</v>
      </c>
      <c r="H397" s="675">
        <v>90</v>
      </c>
      <c r="I397" s="675" t="s">
        <v>1147</v>
      </c>
      <c r="J397" s="675" t="s">
        <v>1052</v>
      </c>
      <c r="K397" s="741">
        <v>2086325112000</v>
      </c>
      <c r="L397" s="741">
        <v>2736832036010.8813</v>
      </c>
      <c r="M397" s="675">
        <v>1</v>
      </c>
      <c r="N397" s="675" t="s">
        <v>1053</v>
      </c>
      <c r="O397" s="675">
        <v>11</v>
      </c>
      <c r="P397" s="675" t="s">
        <v>1089</v>
      </c>
      <c r="Q397" s="675">
        <v>289</v>
      </c>
      <c r="R397" s="675" t="s">
        <v>1168</v>
      </c>
      <c r="S397" s="741">
        <v>2890000000</v>
      </c>
      <c r="T397" s="741">
        <v>3791089192.4649596</v>
      </c>
    </row>
    <row r="398" spans="1:20">
      <c r="A398" s="675">
        <v>3</v>
      </c>
      <c r="B398" s="675" t="s">
        <v>1048</v>
      </c>
      <c r="C398" s="675">
        <v>2010</v>
      </c>
      <c r="D398" s="675">
        <v>112</v>
      </c>
      <c r="E398" s="675" t="s">
        <v>1146</v>
      </c>
      <c r="F398" s="675">
        <v>1</v>
      </c>
      <c r="G398" s="675" t="s">
        <v>1050</v>
      </c>
      <c r="H398" s="675">
        <v>90</v>
      </c>
      <c r="I398" s="675" t="s">
        <v>1147</v>
      </c>
      <c r="J398" s="675" t="s">
        <v>1052</v>
      </c>
      <c r="K398" s="741">
        <v>2086325112000</v>
      </c>
      <c r="L398" s="741">
        <v>2736832036010.8813</v>
      </c>
      <c r="M398" s="675">
        <v>1</v>
      </c>
      <c r="N398" s="675" t="s">
        <v>1053</v>
      </c>
      <c r="O398" s="675">
        <v>14</v>
      </c>
      <c r="P398" s="675" t="s">
        <v>1054</v>
      </c>
      <c r="Q398" s="675">
        <v>260</v>
      </c>
      <c r="R398" s="675" t="s">
        <v>1169</v>
      </c>
      <c r="S398" s="741">
        <v>2352616000</v>
      </c>
      <c r="T398" s="741">
        <v>3086151242.7751365</v>
      </c>
    </row>
    <row r="399" spans="1:20">
      <c r="A399" s="675">
        <v>3</v>
      </c>
      <c r="B399" s="675" t="s">
        <v>1048</v>
      </c>
      <c r="C399" s="675">
        <v>2010</v>
      </c>
      <c r="D399" s="675">
        <v>112</v>
      </c>
      <c r="E399" s="675" t="s">
        <v>1146</v>
      </c>
      <c r="F399" s="675">
        <v>1</v>
      </c>
      <c r="G399" s="675" t="s">
        <v>1050</v>
      </c>
      <c r="H399" s="675">
        <v>90</v>
      </c>
      <c r="I399" s="675" t="s">
        <v>1147</v>
      </c>
      <c r="J399" s="675" t="s">
        <v>1052</v>
      </c>
      <c r="K399" s="741">
        <v>2086325112000</v>
      </c>
      <c r="L399" s="741">
        <v>2736832036010.8813</v>
      </c>
      <c r="M399" s="675">
        <v>6</v>
      </c>
      <c r="N399" s="675" t="s">
        <v>1059</v>
      </c>
      <c r="O399" s="675">
        <v>45</v>
      </c>
      <c r="P399" s="675" t="s">
        <v>1073</v>
      </c>
      <c r="Q399" s="675">
        <v>658</v>
      </c>
      <c r="R399" s="675" t="s">
        <v>1458</v>
      </c>
      <c r="S399" s="741">
        <v>1956500000</v>
      </c>
      <c r="T399" s="741">
        <v>2566528029.4317279</v>
      </c>
    </row>
    <row r="400" spans="1:20">
      <c r="A400" s="675">
        <v>3</v>
      </c>
      <c r="B400" s="675" t="s">
        <v>1048</v>
      </c>
      <c r="C400" s="675">
        <v>2010</v>
      </c>
      <c r="D400" s="675">
        <v>112</v>
      </c>
      <c r="E400" s="675" t="s">
        <v>1146</v>
      </c>
      <c r="F400" s="675">
        <v>1</v>
      </c>
      <c r="G400" s="675" t="s">
        <v>1050</v>
      </c>
      <c r="H400" s="675">
        <v>90</v>
      </c>
      <c r="I400" s="675" t="s">
        <v>1147</v>
      </c>
      <c r="J400" s="675" t="s">
        <v>1052</v>
      </c>
      <c r="K400" s="741">
        <v>2086325112000</v>
      </c>
      <c r="L400" s="741">
        <v>2736832036010.8813</v>
      </c>
      <c r="M400" s="675">
        <v>6</v>
      </c>
      <c r="N400" s="675" t="s">
        <v>1059</v>
      </c>
      <c r="O400" s="675">
        <v>49</v>
      </c>
      <c r="P400" s="675" t="s">
        <v>1063</v>
      </c>
      <c r="Q400" s="675">
        <v>651</v>
      </c>
      <c r="R400" s="675" t="s">
        <v>1459</v>
      </c>
      <c r="S400" s="741">
        <v>3350000000</v>
      </c>
      <c r="T400" s="741">
        <v>4394515153.8953686</v>
      </c>
    </row>
    <row r="401" spans="1:20">
      <c r="A401" s="675">
        <v>3</v>
      </c>
      <c r="B401" s="675" t="s">
        <v>1048</v>
      </c>
      <c r="C401" s="675">
        <v>2010</v>
      </c>
      <c r="D401" s="675">
        <v>113</v>
      </c>
      <c r="E401" s="675" t="s">
        <v>779</v>
      </c>
      <c r="F401" s="675">
        <v>1</v>
      </c>
      <c r="G401" s="675" t="s">
        <v>1050</v>
      </c>
      <c r="H401" s="675">
        <v>95</v>
      </c>
      <c r="I401" s="675" t="s">
        <v>1170</v>
      </c>
      <c r="J401" s="675" t="s">
        <v>1052</v>
      </c>
      <c r="K401" s="741">
        <v>212002745000</v>
      </c>
      <c r="L401" s="741">
        <v>278104261364.15393</v>
      </c>
      <c r="M401" s="675">
        <v>2</v>
      </c>
      <c r="N401" s="675" t="s">
        <v>1103</v>
      </c>
      <c r="O401" s="675">
        <v>22</v>
      </c>
      <c r="P401" s="675" t="s">
        <v>1171</v>
      </c>
      <c r="Q401" s="675">
        <v>339</v>
      </c>
      <c r="R401" s="675" t="s">
        <v>1172</v>
      </c>
      <c r="S401" s="741">
        <v>39050000000</v>
      </c>
      <c r="T401" s="741">
        <v>51225616943.168404</v>
      </c>
    </row>
    <row r="402" spans="1:20">
      <c r="A402" s="675">
        <v>3</v>
      </c>
      <c r="B402" s="675" t="s">
        <v>1048</v>
      </c>
      <c r="C402" s="675">
        <v>2010</v>
      </c>
      <c r="D402" s="675">
        <v>113</v>
      </c>
      <c r="E402" s="675" t="s">
        <v>779</v>
      </c>
      <c r="F402" s="675">
        <v>1</v>
      </c>
      <c r="G402" s="675" t="s">
        <v>1050</v>
      </c>
      <c r="H402" s="675">
        <v>95</v>
      </c>
      <c r="I402" s="675" t="s">
        <v>1170</v>
      </c>
      <c r="J402" s="675" t="s">
        <v>1052</v>
      </c>
      <c r="K402" s="741">
        <v>212002745000</v>
      </c>
      <c r="L402" s="741">
        <v>278104261364.15393</v>
      </c>
      <c r="M402" s="675">
        <v>2</v>
      </c>
      <c r="N402" s="675" t="s">
        <v>1103</v>
      </c>
      <c r="O402" s="675">
        <v>24</v>
      </c>
      <c r="P402" s="675" t="s">
        <v>1173</v>
      </c>
      <c r="Q402" s="675">
        <v>6219</v>
      </c>
      <c r="R402" s="675" t="s">
        <v>1174</v>
      </c>
      <c r="S402" s="741">
        <v>21000000000</v>
      </c>
      <c r="T402" s="741">
        <v>27547706934.866489</v>
      </c>
    </row>
    <row r="403" spans="1:20">
      <c r="A403" s="675">
        <v>3</v>
      </c>
      <c r="B403" s="675" t="s">
        <v>1048</v>
      </c>
      <c r="C403" s="675">
        <v>2010</v>
      </c>
      <c r="D403" s="675">
        <v>113</v>
      </c>
      <c r="E403" s="675" t="s">
        <v>779</v>
      </c>
      <c r="F403" s="675">
        <v>1</v>
      </c>
      <c r="G403" s="675" t="s">
        <v>1050</v>
      </c>
      <c r="H403" s="675">
        <v>95</v>
      </c>
      <c r="I403" s="675" t="s">
        <v>1170</v>
      </c>
      <c r="J403" s="675" t="s">
        <v>1052</v>
      </c>
      <c r="K403" s="741">
        <v>212002745000</v>
      </c>
      <c r="L403" s="741">
        <v>278104261364.15393</v>
      </c>
      <c r="M403" s="675">
        <v>2</v>
      </c>
      <c r="N403" s="675" t="s">
        <v>1103</v>
      </c>
      <c r="O403" s="675">
        <v>24</v>
      </c>
      <c r="P403" s="675" t="s">
        <v>1173</v>
      </c>
      <c r="Q403" s="675">
        <v>7254</v>
      </c>
      <c r="R403" s="675" t="s">
        <v>1175</v>
      </c>
      <c r="S403" s="741">
        <v>102416977000</v>
      </c>
      <c r="T403" s="741">
        <v>134350136550.04581</v>
      </c>
    </row>
    <row r="404" spans="1:20">
      <c r="A404" s="675">
        <v>3</v>
      </c>
      <c r="B404" s="675" t="s">
        <v>1048</v>
      </c>
      <c r="C404" s="675">
        <v>2010</v>
      </c>
      <c r="D404" s="675">
        <v>113</v>
      </c>
      <c r="E404" s="675" t="s">
        <v>779</v>
      </c>
      <c r="F404" s="675">
        <v>1</v>
      </c>
      <c r="G404" s="675" t="s">
        <v>1050</v>
      </c>
      <c r="H404" s="675">
        <v>95</v>
      </c>
      <c r="I404" s="675" t="s">
        <v>1170</v>
      </c>
      <c r="J404" s="675" t="s">
        <v>1052</v>
      </c>
      <c r="K404" s="741">
        <v>212002745000</v>
      </c>
      <c r="L404" s="741">
        <v>278104261364.15393</v>
      </c>
      <c r="M404" s="675">
        <v>2</v>
      </c>
      <c r="N404" s="675" t="s">
        <v>1103</v>
      </c>
      <c r="O404" s="675">
        <v>30</v>
      </c>
      <c r="P404" s="675" t="s">
        <v>1110</v>
      </c>
      <c r="Q404" s="675">
        <v>1165</v>
      </c>
      <c r="R404" s="675" t="s">
        <v>1176</v>
      </c>
      <c r="S404" s="741">
        <v>12224000000</v>
      </c>
      <c r="T404" s="741">
        <v>16035389027.228951</v>
      </c>
    </row>
    <row r="405" spans="1:20">
      <c r="A405" s="675">
        <v>3</v>
      </c>
      <c r="B405" s="675" t="s">
        <v>1048</v>
      </c>
      <c r="C405" s="675">
        <v>2010</v>
      </c>
      <c r="D405" s="675">
        <v>113</v>
      </c>
      <c r="E405" s="675" t="s">
        <v>779</v>
      </c>
      <c r="F405" s="675">
        <v>1</v>
      </c>
      <c r="G405" s="675" t="s">
        <v>1050</v>
      </c>
      <c r="H405" s="675">
        <v>95</v>
      </c>
      <c r="I405" s="675" t="s">
        <v>1170</v>
      </c>
      <c r="J405" s="675" t="s">
        <v>1052</v>
      </c>
      <c r="K405" s="741">
        <v>212002745000</v>
      </c>
      <c r="L405" s="741">
        <v>278104261364.15393</v>
      </c>
      <c r="M405" s="675">
        <v>4</v>
      </c>
      <c r="N405" s="675" t="s">
        <v>1056</v>
      </c>
      <c r="O405" s="675">
        <v>37</v>
      </c>
      <c r="P405" s="675" t="s">
        <v>1177</v>
      </c>
      <c r="Q405" s="675">
        <v>7253</v>
      </c>
      <c r="R405" s="675" t="s">
        <v>1178</v>
      </c>
      <c r="S405" s="741">
        <v>4319000000</v>
      </c>
      <c r="T405" s="741">
        <v>5665645059.6042089</v>
      </c>
    </row>
    <row r="406" spans="1:20">
      <c r="A406" s="675">
        <v>3</v>
      </c>
      <c r="B406" s="675" t="s">
        <v>1048</v>
      </c>
      <c r="C406" s="675">
        <v>2010</v>
      </c>
      <c r="D406" s="675">
        <v>113</v>
      </c>
      <c r="E406" s="675" t="s">
        <v>779</v>
      </c>
      <c r="F406" s="675">
        <v>1</v>
      </c>
      <c r="G406" s="675" t="s">
        <v>1050</v>
      </c>
      <c r="H406" s="675">
        <v>95</v>
      </c>
      <c r="I406" s="675" t="s">
        <v>1170</v>
      </c>
      <c r="J406" s="675" t="s">
        <v>1052</v>
      </c>
      <c r="K406" s="741">
        <v>212002745000</v>
      </c>
      <c r="L406" s="741">
        <v>278104261364.15393</v>
      </c>
      <c r="M406" s="675">
        <v>6</v>
      </c>
      <c r="N406" s="675" t="s">
        <v>1059</v>
      </c>
      <c r="O406" s="675">
        <v>43</v>
      </c>
      <c r="P406" s="675" t="s">
        <v>1060</v>
      </c>
      <c r="Q406" s="675">
        <v>348</v>
      </c>
      <c r="R406" s="675" t="s">
        <v>1179</v>
      </c>
      <c r="S406" s="741">
        <v>3833796000</v>
      </c>
      <c r="T406" s="741">
        <v>5029156602.6696854</v>
      </c>
    </row>
    <row r="407" spans="1:20">
      <c r="A407" s="675">
        <v>3</v>
      </c>
      <c r="B407" s="675" t="s">
        <v>1048</v>
      </c>
      <c r="C407" s="675">
        <v>2010</v>
      </c>
      <c r="D407" s="675">
        <v>113</v>
      </c>
      <c r="E407" s="675" t="s">
        <v>779</v>
      </c>
      <c r="F407" s="675">
        <v>1</v>
      </c>
      <c r="G407" s="675" t="s">
        <v>1050</v>
      </c>
      <c r="H407" s="675">
        <v>95</v>
      </c>
      <c r="I407" s="675" t="s">
        <v>1170</v>
      </c>
      <c r="J407" s="675" t="s">
        <v>1052</v>
      </c>
      <c r="K407" s="741">
        <v>212002745000</v>
      </c>
      <c r="L407" s="741">
        <v>278104261364.15393</v>
      </c>
      <c r="M407" s="675">
        <v>6</v>
      </c>
      <c r="N407" s="675" t="s">
        <v>1059</v>
      </c>
      <c r="O407" s="675">
        <v>45</v>
      </c>
      <c r="P407" s="675" t="s">
        <v>1073</v>
      </c>
      <c r="Q407" s="675">
        <v>585</v>
      </c>
      <c r="R407" s="675" t="s">
        <v>1180</v>
      </c>
      <c r="S407" s="741">
        <v>5496677000</v>
      </c>
      <c r="T407" s="741">
        <v>7210516529.1248169</v>
      </c>
    </row>
    <row r="408" spans="1:20">
      <c r="A408" s="675">
        <v>3</v>
      </c>
      <c r="B408" s="675" t="s">
        <v>1048</v>
      </c>
      <c r="C408" s="675">
        <v>2010</v>
      </c>
      <c r="D408" s="675">
        <v>113</v>
      </c>
      <c r="E408" s="675" t="s">
        <v>779</v>
      </c>
      <c r="F408" s="675">
        <v>1</v>
      </c>
      <c r="G408" s="675" t="s">
        <v>1050</v>
      </c>
      <c r="H408" s="675">
        <v>95</v>
      </c>
      <c r="I408" s="675" t="s">
        <v>1170</v>
      </c>
      <c r="J408" s="675" t="s">
        <v>1052</v>
      </c>
      <c r="K408" s="741">
        <v>212002745000</v>
      </c>
      <c r="L408" s="741">
        <v>278104261364.15393</v>
      </c>
      <c r="M408" s="675">
        <v>6</v>
      </c>
      <c r="N408" s="675" t="s">
        <v>1059</v>
      </c>
      <c r="O408" s="675">
        <v>49</v>
      </c>
      <c r="P408" s="675" t="s">
        <v>1063</v>
      </c>
      <c r="Q408" s="675">
        <v>6094</v>
      </c>
      <c r="R408" s="675" t="s">
        <v>994</v>
      </c>
      <c r="S408" s="741">
        <v>14648295000</v>
      </c>
      <c r="T408" s="741">
        <v>19215568464.546196</v>
      </c>
    </row>
    <row r="409" spans="1:20">
      <c r="A409" s="675">
        <v>3</v>
      </c>
      <c r="B409" s="675" t="s">
        <v>1048</v>
      </c>
      <c r="C409" s="675">
        <v>2010</v>
      </c>
      <c r="D409" s="675">
        <v>113</v>
      </c>
      <c r="E409" s="675" t="s">
        <v>779</v>
      </c>
      <c r="F409" s="675">
        <v>1</v>
      </c>
      <c r="G409" s="675" t="s">
        <v>1050</v>
      </c>
      <c r="H409" s="675">
        <v>95</v>
      </c>
      <c r="I409" s="675" t="s">
        <v>1170</v>
      </c>
      <c r="J409" s="675" t="s">
        <v>1052</v>
      </c>
      <c r="K409" s="741">
        <v>212002745000</v>
      </c>
      <c r="L409" s="741">
        <v>278104261364.15393</v>
      </c>
      <c r="M409" s="675">
        <v>7</v>
      </c>
      <c r="N409" s="675" t="s">
        <v>1136</v>
      </c>
      <c r="O409" s="675">
        <v>51</v>
      </c>
      <c r="P409" s="675" t="s">
        <v>1137</v>
      </c>
      <c r="Q409" s="675">
        <v>7132</v>
      </c>
      <c r="R409" s="675" t="s">
        <v>1181</v>
      </c>
      <c r="S409" s="741">
        <v>9014000000</v>
      </c>
      <c r="T409" s="741">
        <v>11824525252.899359</v>
      </c>
    </row>
    <row r="410" spans="1:20">
      <c r="A410" s="675">
        <v>3</v>
      </c>
      <c r="B410" s="675" t="s">
        <v>1048</v>
      </c>
      <c r="C410" s="675">
        <v>2010</v>
      </c>
      <c r="D410" s="675">
        <v>117</v>
      </c>
      <c r="E410" s="675" t="s">
        <v>763</v>
      </c>
      <c r="F410" s="675">
        <v>1</v>
      </c>
      <c r="G410" s="675" t="s">
        <v>1050</v>
      </c>
      <c r="H410" s="675">
        <v>89</v>
      </c>
      <c r="I410" s="675" t="s">
        <v>1182</v>
      </c>
      <c r="J410" s="675" t="s">
        <v>1052</v>
      </c>
      <c r="K410" s="741">
        <v>63630000000</v>
      </c>
      <c r="L410" s="741">
        <v>83469552012.645477</v>
      </c>
      <c r="M410" s="675">
        <v>1</v>
      </c>
      <c r="N410" s="675" t="s">
        <v>1053</v>
      </c>
      <c r="O410" s="675">
        <v>4</v>
      </c>
      <c r="P410" s="675" t="s">
        <v>1148</v>
      </c>
      <c r="Q410" s="675">
        <v>442</v>
      </c>
      <c r="R410" s="675" t="s">
        <v>1183</v>
      </c>
      <c r="S410" s="741">
        <v>9670000000</v>
      </c>
      <c r="T410" s="741">
        <v>12685063145.721855</v>
      </c>
    </row>
    <row r="411" spans="1:20">
      <c r="A411" s="675">
        <v>3</v>
      </c>
      <c r="B411" s="675" t="s">
        <v>1048</v>
      </c>
      <c r="C411" s="675">
        <v>2010</v>
      </c>
      <c r="D411" s="675">
        <v>117</v>
      </c>
      <c r="E411" s="675" t="s">
        <v>763</v>
      </c>
      <c r="F411" s="675">
        <v>1</v>
      </c>
      <c r="G411" s="675" t="s">
        <v>1050</v>
      </c>
      <c r="H411" s="675">
        <v>89</v>
      </c>
      <c r="I411" s="675" t="s">
        <v>1182</v>
      </c>
      <c r="J411" s="675" t="s">
        <v>1052</v>
      </c>
      <c r="K411" s="741">
        <v>63630000000</v>
      </c>
      <c r="L411" s="741">
        <v>83469552012.645477</v>
      </c>
      <c r="M411" s="675">
        <v>2</v>
      </c>
      <c r="N411" s="675" t="s">
        <v>1103</v>
      </c>
      <c r="O411" s="675">
        <v>21</v>
      </c>
      <c r="P411" s="675" t="s">
        <v>1184</v>
      </c>
      <c r="Q411" s="675">
        <v>462</v>
      </c>
      <c r="R411" s="675" t="s">
        <v>1185</v>
      </c>
      <c r="S411" s="741">
        <v>1000000000</v>
      </c>
      <c r="T411" s="741">
        <v>1311795568.3269758</v>
      </c>
    </row>
    <row r="412" spans="1:20">
      <c r="A412" s="675">
        <v>3</v>
      </c>
      <c r="B412" s="675" t="s">
        <v>1048</v>
      </c>
      <c r="C412" s="675">
        <v>2010</v>
      </c>
      <c r="D412" s="675">
        <v>117</v>
      </c>
      <c r="E412" s="675" t="s">
        <v>763</v>
      </c>
      <c r="F412" s="675">
        <v>1</v>
      </c>
      <c r="G412" s="675" t="s">
        <v>1050</v>
      </c>
      <c r="H412" s="675">
        <v>89</v>
      </c>
      <c r="I412" s="675" t="s">
        <v>1182</v>
      </c>
      <c r="J412" s="675" t="s">
        <v>1052</v>
      </c>
      <c r="K412" s="741">
        <v>63630000000</v>
      </c>
      <c r="L412" s="741">
        <v>83469552012.645477</v>
      </c>
      <c r="M412" s="675">
        <v>3</v>
      </c>
      <c r="N412" s="675" t="s">
        <v>1066</v>
      </c>
      <c r="O412" s="675">
        <v>33</v>
      </c>
      <c r="P412" s="675" t="s">
        <v>1186</v>
      </c>
      <c r="Q412" s="675">
        <v>411</v>
      </c>
      <c r="R412" s="675" t="s">
        <v>1187</v>
      </c>
      <c r="S412" s="741">
        <v>13000000000</v>
      </c>
      <c r="T412" s="741">
        <v>17053342388.250683</v>
      </c>
    </row>
    <row r="413" spans="1:20">
      <c r="A413" s="675">
        <v>3</v>
      </c>
      <c r="B413" s="675" t="s">
        <v>1048</v>
      </c>
      <c r="C413" s="675">
        <v>2010</v>
      </c>
      <c r="D413" s="675">
        <v>117</v>
      </c>
      <c r="E413" s="675" t="s">
        <v>763</v>
      </c>
      <c r="F413" s="675">
        <v>1</v>
      </c>
      <c r="G413" s="675" t="s">
        <v>1050</v>
      </c>
      <c r="H413" s="675">
        <v>89</v>
      </c>
      <c r="I413" s="675" t="s">
        <v>1182</v>
      </c>
      <c r="J413" s="675" t="s">
        <v>1052</v>
      </c>
      <c r="K413" s="741">
        <v>63630000000</v>
      </c>
      <c r="L413" s="741">
        <v>83469552012.645477</v>
      </c>
      <c r="M413" s="675">
        <v>3</v>
      </c>
      <c r="N413" s="675" t="s">
        <v>1066</v>
      </c>
      <c r="O413" s="675">
        <v>33</v>
      </c>
      <c r="P413" s="675" t="s">
        <v>1186</v>
      </c>
      <c r="Q413" s="675">
        <v>438</v>
      </c>
      <c r="R413" s="675" t="s">
        <v>1188</v>
      </c>
      <c r="S413" s="741">
        <v>2370000000</v>
      </c>
      <c r="T413" s="741">
        <v>3108955496.9349327</v>
      </c>
    </row>
    <row r="414" spans="1:20">
      <c r="A414" s="675">
        <v>3</v>
      </c>
      <c r="B414" s="675" t="s">
        <v>1048</v>
      </c>
      <c r="C414" s="675">
        <v>2010</v>
      </c>
      <c r="D414" s="675">
        <v>117</v>
      </c>
      <c r="E414" s="675" t="s">
        <v>763</v>
      </c>
      <c r="F414" s="675">
        <v>1</v>
      </c>
      <c r="G414" s="675" t="s">
        <v>1050</v>
      </c>
      <c r="H414" s="675">
        <v>89</v>
      </c>
      <c r="I414" s="675" t="s">
        <v>1182</v>
      </c>
      <c r="J414" s="675" t="s">
        <v>1052</v>
      </c>
      <c r="K414" s="741">
        <v>63630000000</v>
      </c>
      <c r="L414" s="741">
        <v>83469552012.645477</v>
      </c>
      <c r="M414" s="675">
        <v>3</v>
      </c>
      <c r="N414" s="675" t="s">
        <v>1066</v>
      </c>
      <c r="O414" s="675">
        <v>33</v>
      </c>
      <c r="P414" s="675" t="s">
        <v>1186</v>
      </c>
      <c r="Q414" s="675">
        <v>529</v>
      </c>
      <c r="R414" s="675" t="s">
        <v>1189</v>
      </c>
      <c r="S414" s="741">
        <v>250000000</v>
      </c>
      <c r="T414" s="741">
        <v>327948892.08174396</v>
      </c>
    </row>
    <row r="415" spans="1:20">
      <c r="A415" s="675">
        <v>3</v>
      </c>
      <c r="B415" s="675" t="s">
        <v>1048</v>
      </c>
      <c r="C415" s="675">
        <v>2010</v>
      </c>
      <c r="D415" s="675">
        <v>117</v>
      </c>
      <c r="E415" s="675" t="s">
        <v>763</v>
      </c>
      <c r="F415" s="675">
        <v>1</v>
      </c>
      <c r="G415" s="675" t="s">
        <v>1050</v>
      </c>
      <c r="H415" s="675">
        <v>89</v>
      </c>
      <c r="I415" s="675" t="s">
        <v>1182</v>
      </c>
      <c r="J415" s="675" t="s">
        <v>1052</v>
      </c>
      <c r="K415" s="741">
        <v>63630000000</v>
      </c>
      <c r="L415" s="741">
        <v>83469552012.645477</v>
      </c>
      <c r="M415" s="675">
        <v>3</v>
      </c>
      <c r="N415" s="675" t="s">
        <v>1066</v>
      </c>
      <c r="O415" s="675">
        <v>33</v>
      </c>
      <c r="P415" s="675" t="s">
        <v>1186</v>
      </c>
      <c r="Q415" s="675">
        <v>530</v>
      </c>
      <c r="R415" s="675" t="s">
        <v>1190</v>
      </c>
      <c r="S415" s="741">
        <v>21000000000</v>
      </c>
      <c r="T415" s="741">
        <v>27547706934.866489</v>
      </c>
    </row>
    <row r="416" spans="1:20">
      <c r="A416" s="675">
        <v>3</v>
      </c>
      <c r="B416" s="675" t="s">
        <v>1048</v>
      </c>
      <c r="C416" s="675">
        <v>2010</v>
      </c>
      <c r="D416" s="675">
        <v>117</v>
      </c>
      <c r="E416" s="675" t="s">
        <v>763</v>
      </c>
      <c r="F416" s="675">
        <v>1</v>
      </c>
      <c r="G416" s="675" t="s">
        <v>1050</v>
      </c>
      <c r="H416" s="675">
        <v>89</v>
      </c>
      <c r="I416" s="675" t="s">
        <v>1182</v>
      </c>
      <c r="J416" s="675" t="s">
        <v>1052</v>
      </c>
      <c r="K416" s="741">
        <v>63630000000</v>
      </c>
      <c r="L416" s="741">
        <v>83469552012.645477</v>
      </c>
      <c r="M416" s="675">
        <v>3</v>
      </c>
      <c r="N416" s="675" t="s">
        <v>1066</v>
      </c>
      <c r="O416" s="675">
        <v>34</v>
      </c>
      <c r="P416" s="675" t="s">
        <v>1191</v>
      </c>
      <c r="Q416" s="675">
        <v>525</v>
      </c>
      <c r="R416" s="675" t="s">
        <v>1192</v>
      </c>
      <c r="S416" s="741">
        <v>3800000000</v>
      </c>
      <c r="T416" s="741">
        <v>4984823159.6425076</v>
      </c>
    </row>
    <row r="417" spans="1:20">
      <c r="A417" s="675">
        <v>3</v>
      </c>
      <c r="B417" s="675" t="s">
        <v>1048</v>
      </c>
      <c r="C417" s="675">
        <v>2010</v>
      </c>
      <c r="D417" s="675">
        <v>117</v>
      </c>
      <c r="E417" s="675" t="s">
        <v>763</v>
      </c>
      <c r="F417" s="675">
        <v>1</v>
      </c>
      <c r="G417" s="675" t="s">
        <v>1050</v>
      </c>
      <c r="H417" s="675">
        <v>89</v>
      </c>
      <c r="I417" s="675" t="s">
        <v>1182</v>
      </c>
      <c r="J417" s="675" t="s">
        <v>1052</v>
      </c>
      <c r="K417" s="741">
        <v>63630000000</v>
      </c>
      <c r="L417" s="741">
        <v>83469552012.645477</v>
      </c>
      <c r="M417" s="675">
        <v>3</v>
      </c>
      <c r="N417" s="675" t="s">
        <v>1066</v>
      </c>
      <c r="O417" s="675">
        <v>35</v>
      </c>
      <c r="P417" s="675" t="s">
        <v>1067</v>
      </c>
      <c r="Q417" s="675">
        <v>521</v>
      </c>
      <c r="R417" s="675" t="s">
        <v>1193</v>
      </c>
      <c r="S417" s="741">
        <v>1900000000</v>
      </c>
      <c r="T417" s="741">
        <v>2492411579.8212538</v>
      </c>
    </row>
    <row r="418" spans="1:20">
      <c r="A418" s="675">
        <v>3</v>
      </c>
      <c r="B418" s="675" t="s">
        <v>1048</v>
      </c>
      <c r="C418" s="675">
        <v>2010</v>
      </c>
      <c r="D418" s="675">
        <v>117</v>
      </c>
      <c r="E418" s="675" t="s">
        <v>763</v>
      </c>
      <c r="F418" s="675">
        <v>1</v>
      </c>
      <c r="G418" s="675" t="s">
        <v>1050</v>
      </c>
      <c r="H418" s="675">
        <v>89</v>
      </c>
      <c r="I418" s="675" t="s">
        <v>1182</v>
      </c>
      <c r="J418" s="675" t="s">
        <v>1052</v>
      </c>
      <c r="K418" s="741">
        <v>63630000000</v>
      </c>
      <c r="L418" s="741">
        <v>83469552012.645477</v>
      </c>
      <c r="M418" s="675">
        <v>3</v>
      </c>
      <c r="N418" s="675" t="s">
        <v>1066</v>
      </c>
      <c r="O418" s="675">
        <v>35</v>
      </c>
      <c r="P418" s="675" t="s">
        <v>1067</v>
      </c>
      <c r="Q418" s="675">
        <v>524</v>
      </c>
      <c r="R418" s="675" t="s">
        <v>1194</v>
      </c>
      <c r="S418" s="741">
        <v>500000000</v>
      </c>
      <c r="T418" s="741">
        <v>655897784.16348791</v>
      </c>
    </row>
    <row r="419" spans="1:20">
      <c r="A419" s="675">
        <v>3</v>
      </c>
      <c r="B419" s="675" t="s">
        <v>1048</v>
      </c>
      <c r="C419" s="675">
        <v>2010</v>
      </c>
      <c r="D419" s="675">
        <v>117</v>
      </c>
      <c r="E419" s="675" t="s">
        <v>763</v>
      </c>
      <c r="F419" s="675">
        <v>1</v>
      </c>
      <c r="G419" s="675" t="s">
        <v>1050</v>
      </c>
      <c r="H419" s="675">
        <v>89</v>
      </c>
      <c r="I419" s="675" t="s">
        <v>1182</v>
      </c>
      <c r="J419" s="675" t="s">
        <v>1052</v>
      </c>
      <c r="K419" s="741">
        <v>63630000000</v>
      </c>
      <c r="L419" s="741">
        <v>83469552012.645477</v>
      </c>
      <c r="M419" s="675">
        <v>3</v>
      </c>
      <c r="N419" s="675" t="s">
        <v>1066</v>
      </c>
      <c r="O419" s="675">
        <v>35</v>
      </c>
      <c r="P419" s="675" t="s">
        <v>1067</v>
      </c>
      <c r="Q419" s="675">
        <v>526</v>
      </c>
      <c r="R419" s="675" t="s">
        <v>1195</v>
      </c>
      <c r="S419" s="741">
        <v>2500000000</v>
      </c>
      <c r="T419" s="741">
        <v>3279488920.8174391</v>
      </c>
    </row>
    <row r="420" spans="1:20">
      <c r="A420" s="675">
        <v>3</v>
      </c>
      <c r="B420" s="675" t="s">
        <v>1048</v>
      </c>
      <c r="C420" s="675">
        <v>2010</v>
      </c>
      <c r="D420" s="675">
        <v>117</v>
      </c>
      <c r="E420" s="675" t="s">
        <v>763</v>
      </c>
      <c r="F420" s="675">
        <v>1</v>
      </c>
      <c r="G420" s="675" t="s">
        <v>1050</v>
      </c>
      <c r="H420" s="675">
        <v>89</v>
      </c>
      <c r="I420" s="675" t="s">
        <v>1182</v>
      </c>
      <c r="J420" s="675" t="s">
        <v>1052</v>
      </c>
      <c r="K420" s="741">
        <v>63630000000</v>
      </c>
      <c r="L420" s="741">
        <v>83469552012.645477</v>
      </c>
      <c r="M420" s="675">
        <v>3</v>
      </c>
      <c r="N420" s="675" t="s">
        <v>1066</v>
      </c>
      <c r="O420" s="675">
        <v>35</v>
      </c>
      <c r="P420" s="675" t="s">
        <v>1067</v>
      </c>
      <c r="Q420" s="675">
        <v>528</v>
      </c>
      <c r="R420" s="675" t="s">
        <v>1196</v>
      </c>
      <c r="S420" s="741">
        <v>1210000000</v>
      </c>
      <c r="T420" s="741">
        <v>1587272637.6756411</v>
      </c>
    </row>
    <row r="421" spans="1:20">
      <c r="A421" s="675">
        <v>3</v>
      </c>
      <c r="B421" s="675" t="s">
        <v>1048</v>
      </c>
      <c r="C421" s="675">
        <v>2010</v>
      </c>
      <c r="D421" s="675">
        <v>117</v>
      </c>
      <c r="E421" s="675" t="s">
        <v>763</v>
      </c>
      <c r="F421" s="675">
        <v>1</v>
      </c>
      <c r="G421" s="675" t="s">
        <v>1050</v>
      </c>
      <c r="H421" s="675">
        <v>89</v>
      </c>
      <c r="I421" s="675" t="s">
        <v>1182</v>
      </c>
      <c r="J421" s="675" t="s">
        <v>1052</v>
      </c>
      <c r="K421" s="741">
        <v>63630000000</v>
      </c>
      <c r="L421" s="741">
        <v>83469552012.645477</v>
      </c>
      <c r="M421" s="675">
        <v>5</v>
      </c>
      <c r="N421" s="675" t="s">
        <v>1117</v>
      </c>
      <c r="O421" s="675">
        <v>40</v>
      </c>
      <c r="P421" s="675" t="s">
        <v>1118</v>
      </c>
      <c r="Q421" s="675">
        <v>492</v>
      </c>
      <c r="R421" s="675" t="s">
        <v>1197</v>
      </c>
      <c r="S421" s="741">
        <v>2000000000</v>
      </c>
      <c r="T421" s="741">
        <v>2623591136.6539516</v>
      </c>
    </row>
    <row r="422" spans="1:20">
      <c r="A422" s="675">
        <v>3</v>
      </c>
      <c r="B422" s="675" t="s">
        <v>1048</v>
      </c>
      <c r="C422" s="675">
        <v>2010</v>
      </c>
      <c r="D422" s="675">
        <v>117</v>
      </c>
      <c r="E422" s="675" t="s">
        <v>763</v>
      </c>
      <c r="F422" s="675">
        <v>1</v>
      </c>
      <c r="G422" s="675" t="s">
        <v>1050</v>
      </c>
      <c r="H422" s="675">
        <v>89</v>
      </c>
      <c r="I422" s="675" t="s">
        <v>1182</v>
      </c>
      <c r="J422" s="675" t="s">
        <v>1052</v>
      </c>
      <c r="K422" s="741">
        <v>63630000000</v>
      </c>
      <c r="L422" s="741">
        <v>83469552012.645477</v>
      </c>
      <c r="M422" s="675">
        <v>6</v>
      </c>
      <c r="N422" s="675" t="s">
        <v>1059</v>
      </c>
      <c r="O422" s="675">
        <v>49</v>
      </c>
      <c r="P422" s="675" t="s">
        <v>1063</v>
      </c>
      <c r="Q422" s="675">
        <v>429</v>
      </c>
      <c r="R422" s="675" t="s">
        <v>994</v>
      </c>
      <c r="S422" s="741">
        <v>4430000000</v>
      </c>
      <c r="T422" s="741">
        <v>5811254367.6885014</v>
      </c>
    </row>
    <row r="423" spans="1:20">
      <c r="A423" s="675">
        <v>3</v>
      </c>
      <c r="B423" s="675" t="s">
        <v>1048</v>
      </c>
      <c r="C423" s="675">
        <v>2010</v>
      </c>
      <c r="D423" s="675">
        <v>118</v>
      </c>
      <c r="E423" s="675" t="s">
        <v>1198</v>
      </c>
      <c r="F423" s="675">
        <v>1</v>
      </c>
      <c r="G423" s="675" t="s">
        <v>1050</v>
      </c>
      <c r="H423" s="675">
        <v>96</v>
      </c>
      <c r="I423" s="675" t="s">
        <v>1199</v>
      </c>
      <c r="J423" s="675" t="s">
        <v>1052</v>
      </c>
      <c r="K423" s="741">
        <v>80494050000</v>
      </c>
      <c r="L423" s="741">
        <v>105591738066.68999</v>
      </c>
      <c r="M423" s="675">
        <v>1</v>
      </c>
      <c r="N423" s="675" t="s">
        <v>1053</v>
      </c>
      <c r="O423" s="675">
        <v>9</v>
      </c>
      <c r="P423" s="675" t="s">
        <v>1200</v>
      </c>
      <c r="Q423" s="675">
        <v>487</v>
      </c>
      <c r="R423" s="675" t="s">
        <v>1201</v>
      </c>
      <c r="S423" s="741">
        <v>872299000</v>
      </c>
      <c r="T423" s="741">
        <v>1144277962.456053</v>
      </c>
    </row>
    <row r="424" spans="1:20">
      <c r="A424" s="675">
        <v>3</v>
      </c>
      <c r="B424" s="675" t="s">
        <v>1048</v>
      </c>
      <c r="C424" s="675">
        <v>2010</v>
      </c>
      <c r="D424" s="675">
        <v>118</v>
      </c>
      <c r="E424" s="675" t="s">
        <v>1198</v>
      </c>
      <c r="F424" s="675">
        <v>1</v>
      </c>
      <c r="G424" s="675" t="s">
        <v>1050</v>
      </c>
      <c r="H424" s="675">
        <v>96</v>
      </c>
      <c r="I424" s="675" t="s">
        <v>1199</v>
      </c>
      <c r="J424" s="675" t="s">
        <v>1052</v>
      </c>
      <c r="K424" s="741">
        <v>80494050000</v>
      </c>
      <c r="L424" s="741">
        <v>105591738066.68999</v>
      </c>
      <c r="M424" s="675">
        <v>1</v>
      </c>
      <c r="N424" s="675" t="s">
        <v>1053</v>
      </c>
      <c r="O424" s="675">
        <v>9</v>
      </c>
      <c r="P424" s="675" t="s">
        <v>1200</v>
      </c>
      <c r="Q424" s="675">
        <v>644</v>
      </c>
      <c r="R424" s="675" t="s">
        <v>1202</v>
      </c>
      <c r="S424" s="741">
        <v>12206675000</v>
      </c>
      <c r="T424" s="741">
        <v>16012662169.007689</v>
      </c>
    </row>
    <row r="425" spans="1:20">
      <c r="A425" s="675">
        <v>3</v>
      </c>
      <c r="B425" s="675" t="s">
        <v>1048</v>
      </c>
      <c r="C425" s="675">
        <v>2010</v>
      </c>
      <c r="D425" s="675">
        <v>118</v>
      </c>
      <c r="E425" s="675" t="s">
        <v>1198</v>
      </c>
      <c r="F425" s="675">
        <v>1</v>
      </c>
      <c r="G425" s="675" t="s">
        <v>1050</v>
      </c>
      <c r="H425" s="675">
        <v>96</v>
      </c>
      <c r="I425" s="675" t="s">
        <v>1199</v>
      </c>
      <c r="J425" s="675" t="s">
        <v>1052</v>
      </c>
      <c r="K425" s="741">
        <v>80494050000</v>
      </c>
      <c r="L425" s="741">
        <v>105591738066.68999</v>
      </c>
      <c r="M425" s="675">
        <v>2</v>
      </c>
      <c r="N425" s="675" t="s">
        <v>1103</v>
      </c>
      <c r="O425" s="675">
        <v>17</v>
      </c>
      <c r="P425" s="675" t="s">
        <v>1203</v>
      </c>
      <c r="Q425" s="675">
        <v>435</v>
      </c>
      <c r="R425" s="675" t="s">
        <v>1204</v>
      </c>
      <c r="S425" s="741">
        <v>4632601000</v>
      </c>
      <c r="T425" s="741">
        <v>6077025461.6271162</v>
      </c>
    </row>
    <row r="426" spans="1:20">
      <c r="A426" s="675">
        <v>3</v>
      </c>
      <c r="B426" s="675" t="s">
        <v>1048</v>
      </c>
      <c r="C426" s="675">
        <v>2010</v>
      </c>
      <c r="D426" s="675">
        <v>118</v>
      </c>
      <c r="E426" s="675" t="s">
        <v>1198</v>
      </c>
      <c r="F426" s="675">
        <v>1</v>
      </c>
      <c r="G426" s="675" t="s">
        <v>1050</v>
      </c>
      <c r="H426" s="675">
        <v>96</v>
      </c>
      <c r="I426" s="675" t="s">
        <v>1199</v>
      </c>
      <c r="J426" s="675" t="s">
        <v>1052</v>
      </c>
      <c r="K426" s="741">
        <v>80494050000</v>
      </c>
      <c r="L426" s="741">
        <v>105591738066.68999</v>
      </c>
      <c r="M426" s="675">
        <v>2</v>
      </c>
      <c r="N426" s="675" t="s">
        <v>1103</v>
      </c>
      <c r="O426" s="675">
        <v>18</v>
      </c>
      <c r="P426" s="675" t="s">
        <v>1205</v>
      </c>
      <c r="Q426" s="675">
        <v>489</v>
      </c>
      <c r="R426" s="675" t="s">
        <v>1206</v>
      </c>
      <c r="S426" s="741">
        <v>374196000</v>
      </c>
      <c r="T426" s="741">
        <v>490868654.48568106</v>
      </c>
    </row>
    <row r="427" spans="1:20">
      <c r="A427" s="675">
        <v>3</v>
      </c>
      <c r="B427" s="675" t="s">
        <v>1048</v>
      </c>
      <c r="C427" s="675">
        <v>2010</v>
      </c>
      <c r="D427" s="675">
        <v>118</v>
      </c>
      <c r="E427" s="675" t="s">
        <v>1198</v>
      </c>
      <c r="F427" s="675">
        <v>1</v>
      </c>
      <c r="G427" s="675" t="s">
        <v>1050</v>
      </c>
      <c r="H427" s="675">
        <v>96</v>
      </c>
      <c r="I427" s="675" t="s">
        <v>1199</v>
      </c>
      <c r="J427" s="675" t="s">
        <v>1052</v>
      </c>
      <c r="K427" s="741">
        <v>80494050000</v>
      </c>
      <c r="L427" s="741">
        <v>105591738066.68999</v>
      </c>
      <c r="M427" s="675">
        <v>2</v>
      </c>
      <c r="N427" s="675" t="s">
        <v>1103</v>
      </c>
      <c r="O427" s="675">
        <v>19</v>
      </c>
      <c r="P427" s="675" t="s">
        <v>1207</v>
      </c>
      <c r="Q427" s="675">
        <v>417</v>
      </c>
      <c r="R427" s="675" t="s">
        <v>1208</v>
      </c>
      <c r="S427" s="741">
        <v>3401593000</v>
      </c>
      <c r="T427" s="741">
        <v>4462194622.6520624</v>
      </c>
    </row>
    <row r="428" spans="1:20">
      <c r="A428" s="675">
        <v>3</v>
      </c>
      <c r="B428" s="675" t="s">
        <v>1048</v>
      </c>
      <c r="C428" s="675">
        <v>2010</v>
      </c>
      <c r="D428" s="675">
        <v>118</v>
      </c>
      <c r="E428" s="675" t="s">
        <v>1198</v>
      </c>
      <c r="F428" s="675">
        <v>1</v>
      </c>
      <c r="G428" s="675" t="s">
        <v>1050</v>
      </c>
      <c r="H428" s="675">
        <v>96</v>
      </c>
      <c r="I428" s="675" t="s">
        <v>1199</v>
      </c>
      <c r="J428" s="675" t="s">
        <v>1052</v>
      </c>
      <c r="K428" s="741">
        <v>80494050000</v>
      </c>
      <c r="L428" s="741">
        <v>105591738066.68999</v>
      </c>
      <c r="M428" s="675">
        <v>2</v>
      </c>
      <c r="N428" s="675" t="s">
        <v>1103</v>
      </c>
      <c r="O428" s="675">
        <v>19</v>
      </c>
      <c r="P428" s="675" t="s">
        <v>1207</v>
      </c>
      <c r="Q428" s="675">
        <v>488</v>
      </c>
      <c r="R428" s="675" t="s">
        <v>1209</v>
      </c>
      <c r="S428" s="741">
        <v>48585156000</v>
      </c>
      <c r="T428" s="741">
        <v>63733792327.274773</v>
      </c>
    </row>
    <row r="429" spans="1:20">
      <c r="A429" s="675">
        <v>3</v>
      </c>
      <c r="B429" s="675" t="s">
        <v>1048</v>
      </c>
      <c r="C429" s="675">
        <v>2010</v>
      </c>
      <c r="D429" s="675">
        <v>118</v>
      </c>
      <c r="E429" s="675" t="s">
        <v>1198</v>
      </c>
      <c r="F429" s="675">
        <v>1</v>
      </c>
      <c r="G429" s="675" t="s">
        <v>1050</v>
      </c>
      <c r="H429" s="675">
        <v>96</v>
      </c>
      <c r="I429" s="675" t="s">
        <v>1199</v>
      </c>
      <c r="J429" s="675" t="s">
        <v>1052</v>
      </c>
      <c r="K429" s="741">
        <v>80494050000</v>
      </c>
      <c r="L429" s="741">
        <v>105591738066.68999</v>
      </c>
      <c r="M429" s="675">
        <v>2</v>
      </c>
      <c r="N429" s="675" t="s">
        <v>1103</v>
      </c>
      <c r="O429" s="675">
        <v>19</v>
      </c>
      <c r="P429" s="675" t="s">
        <v>1207</v>
      </c>
      <c r="Q429" s="675">
        <v>490</v>
      </c>
      <c r="R429" s="675" t="s">
        <v>1207</v>
      </c>
      <c r="S429" s="741">
        <v>3681862000</v>
      </c>
      <c r="T429" s="741">
        <v>4829850254.7914944</v>
      </c>
    </row>
    <row r="430" spans="1:20">
      <c r="A430" s="675">
        <v>3</v>
      </c>
      <c r="B430" s="675" t="s">
        <v>1048</v>
      </c>
      <c r="C430" s="675">
        <v>2010</v>
      </c>
      <c r="D430" s="675">
        <v>118</v>
      </c>
      <c r="E430" s="675" t="s">
        <v>1198</v>
      </c>
      <c r="F430" s="675">
        <v>1</v>
      </c>
      <c r="G430" s="675" t="s">
        <v>1050</v>
      </c>
      <c r="H430" s="675">
        <v>96</v>
      </c>
      <c r="I430" s="675" t="s">
        <v>1199</v>
      </c>
      <c r="J430" s="675" t="s">
        <v>1052</v>
      </c>
      <c r="K430" s="741">
        <v>80494050000</v>
      </c>
      <c r="L430" s="741">
        <v>105591738066.68999</v>
      </c>
      <c r="M430" s="675">
        <v>6</v>
      </c>
      <c r="N430" s="675" t="s">
        <v>1059</v>
      </c>
      <c r="O430" s="675">
        <v>44</v>
      </c>
      <c r="P430" s="675" t="s">
        <v>1070</v>
      </c>
      <c r="Q430" s="675">
        <v>491</v>
      </c>
      <c r="R430" s="675" t="s">
        <v>1210</v>
      </c>
      <c r="S430" s="741">
        <v>3290307000</v>
      </c>
      <c r="T430" s="741">
        <v>4316210141.0352259</v>
      </c>
    </row>
    <row r="431" spans="1:20">
      <c r="A431" s="675">
        <v>3</v>
      </c>
      <c r="B431" s="675" t="s">
        <v>1048</v>
      </c>
      <c r="C431" s="675">
        <v>2010</v>
      </c>
      <c r="D431" s="675">
        <v>118</v>
      </c>
      <c r="E431" s="675" t="s">
        <v>1198</v>
      </c>
      <c r="F431" s="675">
        <v>1</v>
      </c>
      <c r="G431" s="675" t="s">
        <v>1050</v>
      </c>
      <c r="H431" s="675">
        <v>96</v>
      </c>
      <c r="I431" s="675" t="s">
        <v>1199</v>
      </c>
      <c r="J431" s="675" t="s">
        <v>1052</v>
      </c>
      <c r="K431" s="741">
        <v>80494050000</v>
      </c>
      <c r="L431" s="741">
        <v>105591738066.68999</v>
      </c>
      <c r="M431" s="675">
        <v>6</v>
      </c>
      <c r="N431" s="675" t="s">
        <v>1059</v>
      </c>
      <c r="O431" s="675">
        <v>49</v>
      </c>
      <c r="P431" s="675" t="s">
        <v>1063</v>
      </c>
      <c r="Q431" s="675">
        <v>418</v>
      </c>
      <c r="R431" s="675" t="s">
        <v>994</v>
      </c>
      <c r="S431" s="741">
        <v>3449361000</v>
      </c>
      <c r="T431" s="741">
        <v>4524856473.3599043</v>
      </c>
    </row>
    <row r="432" spans="1:20">
      <c r="A432" s="675">
        <v>3</v>
      </c>
      <c r="B432" s="675" t="s">
        <v>1048</v>
      </c>
      <c r="C432" s="675">
        <v>2010</v>
      </c>
      <c r="D432" s="675">
        <v>119</v>
      </c>
      <c r="E432" s="675" t="s">
        <v>767</v>
      </c>
      <c r="F432" s="675">
        <v>1</v>
      </c>
      <c r="G432" s="675" t="s">
        <v>1050</v>
      </c>
      <c r="H432" s="675">
        <v>93</v>
      </c>
      <c r="I432" s="675" t="s">
        <v>1211</v>
      </c>
      <c r="J432" s="675" t="s">
        <v>1052</v>
      </c>
      <c r="K432" s="741">
        <v>27105098000</v>
      </c>
      <c r="L432" s="741">
        <v>35556347435.468376</v>
      </c>
      <c r="M432" s="675">
        <v>1</v>
      </c>
      <c r="N432" s="675" t="s">
        <v>1053</v>
      </c>
      <c r="O432" s="675">
        <v>12</v>
      </c>
      <c r="P432" s="675" t="s">
        <v>1212</v>
      </c>
      <c r="Q432" s="675">
        <v>469</v>
      </c>
      <c r="R432" s="675" t="s">
        <v>1213</v>
      </c>
      <c r="S432" s="741">
        <v>397000000</v>
      </c>
      <c r="T432" s="741">
        <v>520782840.62580937</v>
      </c>
    </row>
    <row r="433" spans="1:20">
      <c r="A433" s="675">
        <v>3</v>
      </c>
      <c r="B433" s="675" t="s">
        <v>1048</v>
      </c>
      <c r="C433" s="675">
        <v>2010</v>
      </c>
      <c r="D433" s="675">
        <v>119</v>
      </c>
      <c r="E433" s="675" t="s">
        <v>767</v>
      </c>
      <c r="F433" s="675">
        <v>1</v>
      </c>
      <c r="G433" s="675" t="s">
        <v>1050</v>
      </c>
      <c r="H433" s="675">
        <v>93</v>
      </c>
      <c r="I433" s="675" t="s">
        <v>1211</v>
      </c>
      <c r="J433" s="675" t="s">
        <v>1052</v>
      </c>
      <c r="K433" s="741">
        <v>27105098000</v>
      </c>
      <c r="L433" s="741">
        <v>35556347435.468376</v>
      </c>
      <c r="M433" s="675">
        <v>1</v>
      </c>
      <c r="N433" s="675" t="s">
        <v>1053</v>
      </c>
      <c r="O433" s="675">
        <v>12</v>
      </c>
      <c r="P433" s="675" t="s">
        <v>1212</v>
      </c>
      <c r="Q433" s="675">
        <v>470</v>
      </c>
      <c r="R433" s="675" t="s">
        <v>1214</v>
      </c>
      <c r="S433" s="741">
        <v>5000000000</v>
      </c>
      <c r="T433" s="741">
        <v>6558977841.6348782</v>
      </c>
    </row>
    <row r="434" spans="1:20">
      <c r="A434" s="675">
        <v>3</v>
      </c>
      <c r="B434" s="675" t="s">
        <v>1048</v>
      </c>
      <c r="C434" s="675">
        <v>2010</v>
      </c>
      <c r="D434" s="675">
        <v>119</v>
      </c>
      <c r="E434" s="675" t="s">
        <v>767</v>
      </c>
      <c r="F434" s="675">
        <v>1</v>
      </c>
      <c r="G434" s="675" t="s">
        <v>1050</v>
      </c>
      <c r="H434" s="675">
        <v>93</v>
      </c>
      <c r="I434" s="675" t="s">
        <v>1211</v>
      </c>
      <c r="J434" s="675" t="s">
        <v>1052</v>
      </c>
      <c r="K434" s="741">
        <v>27105098000</v>
      </c>
      <c r="L434" s="741">
        <v>35556347435.468376</v>
      </c>
      <c r="M434" s="675">
        <v>2</v>
      </c>
      <c r="N434" s="675" t="s">
        <v>1103</v>
      </c>
      <c r="O434" s="675">
        <v>27</v>
      </c>
      <c r="P434" s="675" t="s">
        <v>1215</v>
      </c>
      <c r="Q434" s="675">
        <v>472</v>
      </c>
      <c r="R434" s="675" t="s">
        <v>1216</v>
      </c>
      <c r="S434" s="741">
        <v>9100000000</v>
      </c>
      <c r="T434" s="741">
        <v>11937339671.77548</v>
      </c>
    </row>
    <row r="435" spans="1:20">
      <c r="A435" s="675">
        <v>3</v>
      </c>
      <c r="B435" s="675" t="s">
        <v>1048</v>
      </c>
      <c r="C435" s="675">
        <v>2010</v>
      </c>
      <c r="D435" s="675">
        <v>119</v>
      </c>
      <c r="E435" s="675" t="s">
        <v>767</v>
      </c>
      <c r="F435" s="675">
        <v>1</v>
      </c>
      <c r="G435" s="675" t="s">
        <v>1050</v>
      </c>
      <c r="H435" s="675">
        <v>93</v>
      </c>
      <c r="I435" s="675" t="s">
        <v>1211</v>
      </c>
      <c r="J435" s="675" t="s">
        <v>1052</v>
      </c>
      <c r="K435" s="741">
        <v>27105098000</v>
      </c>
      <c r="L435" s="741">
        <v>35556347435.468376</v>
      </c>
      <c r="M435" s="675">
        <v>2</v>
      </c>
      <c r="N435" s="675" t="s">
        <v>1103</v>
      </c>
      <c r="O435" s="675">
        <v>30</v>
      </c>
      <c r="P435" s="675" t="s">
        <v>1110</v>
      </c>
      <c r="Q435" s="675">
        <v>645</v>
      </c>
      <c r="R435" s="675" t="s">
        <v>1217</v>
      </c>
      <c r="S435" s="741">
        <v>330000000</v>
      </c>
      <c r="T435" s="741">
        <v>432892537.54790193</v>
      </c>
    </row>
    <row r="436" spans="1:20">
      <c r="A436" s="675">
        <v>3</v>
      </c>
      <c r="B436" s="675" t="s">
        <v>1048</v>
      </c>
      <c r="C436" s="675">
        <v>2010</v>
      </c>
      <c r="D436" s="675">
        <v>119</v>
      </c>
      <c r="E436" s="675" t="s">
        <v>767</v>
      </c>
      <c r="F436" s="675">
        <v>1</v>
      </c>
      <c r="G436" s="675" t="s">
        <v>1050</v>
      </c>
      <c r="H436" s="675">
        <v>93</v>
      </c>
      <c r="I436" s="675" t="s">
        <v>1211</v>
      </c>
      <c r="J436" s="675" t="s">
        <v>1052</v>
      </c>
      <c r="K436" s="741">
        <v>27105098000</v>
      </c>
      <c r="L436" s="741">
        <v>35556347435.468376</v>
      </c>
      <c r="M436" s="675">
        <v>3</v>
      </c>
      <c r="N436" s="675" t="s">
        <v>1066</v>
      </c>
      <c r="O436" s="675">
        <v>34</v>
      </c>
      <c r="P436" s="675" t="s">
        <v>1191</v>
      </c>
      <c r="Q436" s="675">
        <v>486</v>
      </c>
      <c r="R436" s="675" t="s">
        <v>1218</v>
      </c>
      <c r="S436" s="741">
        <v>6800000000</v>
      </c>
      <c r="T436" s="741">
        <v>8920209864.6234341</v>
      </c>
    </row>
    <row r="437" spans="1:20">
      <c r="A437" s="675">
        <v>3</v>
      </c>
      <c r="B437" s="675" t="s">
        <v>1048</v>
      </c>
      <c r="C437" s="675">
        <v>2010</v>
      </c>
      <c r="D437" s="675">
        <v>119</v>
      </c>
      <c r="E437" s="675" t="s">
        <v>767</v>
      </c>
      <c r="F437" s="675">
        <v>1</v>
      </c>
      <c r="G437" s="675" t="s">
        <v>1050</v>
      </c>
      <c r="H437" s="675">
        <v>93</v>
      </c>
      <c r="I437" s="675" t="s">
        <v>1211</v>
      </c>
      <c r="J437" s="675" t="s">
        <v>1052</v>
      </c>
      <c r="K437" s="741">
        <v>27105098000</v>
      </c>
      <c r="L437" s="741">
        <v>35556347435.468376</v>
      </c>
      <c r="M437" s="675">
        <v>4</v>
      </c>
      <c r="N437" s="675" t="s">
        <v>1056</v>
      </c>
      <c r="O437" s="675">
        <v>37</v>
      </c>
      <c r="P437" s="675" t="s">
        <v>1177</v>
      </c>
      <c r="Q437" s="675">
        <v>646</v>
      </c>
      <c r="R437" s="675" t="s">
        <v>1219</v>
      </c>
      <c r="S437" s="741">
        <v>200000000</v>
      </c>
      <c r="T437" s="741">
        <v>262359113.66539514</v>
      </c>
    </row>
    <row r="438" spans="1:20">
      <c r="A438" s="675">
        <v>3</v>
      </c>
      <c r="B438" s="675" t="s">
        <v>1048</v>
      </c>
      <c r="C438" s="675">
        <v>2010</v>
      </c>
      <c r="D438" s="675">
        <v>119</v>
      </c>
      <c r="E438" s="675" t="s">
        <v>767</v>
      </c>
      <c r="F438" s="675">
        <v>1</v>
      </c>
      <c r="G438" s="675" t="s">
        <v>1050</v>
      </c>
      <c r="H438" s="675">
        <v>93</v>
      </c>
      <c r="I438" s="675" t="s">
        <v>1211</v>
      </c>
      <c r="J438" s="675" t="s">
        <v>1052</v>
      </c>
      <c r="K438" s="741">
        <v>27105098000</v>
      </c>
      <c r="L438" s="741">
        <v>35556347435.468376</v>
      </c>
      <c r="M438" s="675">
        <v>6</v>
      </c>
      <c r="N438" s="675" t="s">
        <v>1059</v>
      </c>
      <c r="O438" s="675">
        <v>45</v>
      </c>
      <c r="P438" s="675" t="s">
        <v>1073</v>
      </c>
      <c r="Q438" s="675">
        <v>209</v>
      </c>
      <c r="R438" s="675" t="s">
        <v>1220</v>
      </c>
      <c r="S438" s="741">
        <v>1753398000</v>
      </c>
      <c r="T438" s="741">
        <v>2300099725.9133825</v>
      </c>
    </row>
    <row r="439" spans="1:20">
      <c r="A439" s="675">
        <v>3</v>
      </c>
      <c r="B439" s="675" t="s">
        <v>1048</v>
      </c>
      <c r="C439" s="675">
        <v>2010</v>
      </c>
      <c r="D439" s="675">
        <v>119</v>
      </c>
      <c r="E439" s="675" t="s">
        <v>767</v>
      </c>
      <c r="F439" s="675">
        <v>1</v>
      </c>
      <c r="G439" s="675" t="s">
        <v>1050</v>
      </c>
      <c r="H439" s="675">
        <v>93</v>
      </c>
      <c r="I439" s="675" t="s">
        <v>1211</v>
      </c>
      <c r="J439" s="675" t="s">
        <v>1052</v>
      </c>
      <c r="K439" s="741">
        <v>27105098000</v>
      </c>
      <c r="L439" s="741">
        <v>35556347435.468376</v>
      </c>
      <c r="M439" s="675">
        <v>6</v>
      </c>
      <c r="N439" s="675" t="s">
        <v>1059</v>
      </c>
      <c r="O439" s="675">
        <v>45</v>
      </c>
      <c r="P439" s="675" t="s">
        <v>1073</v>
      </c>
      <c r="Q439" s="675">
        <v>479</v>
      </c>
      <c r="R439" s="675" t="s">
        <v>1221</v>
      </c>
      <c r="S439" s="741">
        <v>596700000</v>
      </c>
      <c r="T439" s="741">
        <v>782748415.6207062</v>
      </c>
    </row>
    <row r="440" spans="1:20">
      <c r="A440" s="675">
        <v>3</v>
      </c>
      <c r="B440" s="675" t="s">
        <v>1048</v>
      </c>
      <c r="C440" s="675">
        <v>2010</v>
      </c>
      <c r="D440" s="675">
        <v>119</v>
      </c>
      <c r="E440" s="675" t="s">
        <v>767</v>
      </c>
      <c r="F440" s="675">
        <v>1</v>
      </c>
      <c r="G440" s="675" t="s">
        <v>1050</v>
      </c>
      <c r="H440" s="675">
        <v>93</v>
      </c>
      <c r="I440" s="675" t="s">
        <v>1211</v>
      </c>
      <c r="J440" s="675" t="s">
        <v>1052</v>
      </c>
      <c r="K440" s="741">
        <v>27105098000</v>
      </c>
      <c r="L440" s="741">
        <v>35556347435.468376</v>
      </c>
      <c r="M440" s="675">
        <v>6</v>
      </c>
      <c r="N440" s="675" t="s">
        <v>1059</v>
      </c>
      <c r="O440" s="675">
        <v>45</v>
      </c>
      <c r="P440" s="675" t="s">
        <v>1073</v>
      </c>
      <c r="Q440" s="675">
        <v>481</v>
      </c>
      <c r="R440" s="675" t="s">
        <v>1222</v>
      </c>
      <c r="S440" s="741">
        <v>340000000</v>
      </c>
      <c r="T440" s="741">
        <v>446010493.23117179</v>
      </c>
    </row>
    <row r="441" spans="1:20">
      <c r="A441" s="675">
        <v>3</v>
      </c>
      <c r="B441" s="675" t="s">
        <v>1048</v>
      </c>
      <c r="C441" s="675">
        <v>2010</v>
      </c>
      <c r="D441" s="675">
        <v>119</v>
      </c>
      <c r="E441" s="675" t="s">
        <v>767</v>
      </c>
      <c r="F441" s="675">
        <v>1</v>
      </c>
      <c r="G441" s="675" t="s">
        <v>1050</v>
      </c>
      <c r="H441" s="675">
        <v>93</v>
      </c>
      <c r="I441" s="675" t="s">
        <v>1211</v>
      </c>
      <c r="J441" s="675" t="s">
        <v>1052</v>
      </c>
      <c r="K441" s="741">
        <v>27105098000</v>
      </c>
      <c r="L441" s="741">
        <v>35556347435.468376</v>
      </c>
      <c r="M441" s="675">
        <v>6</v>
      </c>
      <c r="N441" s="675" t="s">
        <v>1059</v>
      </c>
      <c r="O441" s="675">
        <v>49</v>
      </c>
      <c r="P441" s="675" t="s">
        <v>1063</v>
      </c>
      <c r="Q441" s="675">
        <v>480</v>
      </c>
      <c r="R441" s="675" t="s">
        <v>1223</v>
      </c>
      <c r="S441" s="741">
        <v>1767000000</v>
      </c>
      <c r="T441" s="741">
        <v>2317942769.2337661</v>
      </c>
    </row>
    <row r="442" spans="1:20">
      <c r="A442" s="675">
        <v>3</v>
      </c>
      <c r="B442" s="675" t="s">
        <v>1048</v>
      </c>
      <c r="C442" s="675">
        <v>2010</v>
      </c>
      <c r="D442" s="675">
        <v>119</v>
      </c>
      <c r="E442" s="675" t="s">
        <v>767</v>
      </c>
      <c r="F442" s="675">
        <v>1</v>
      </c>
      <c r="G442" s="675" t="s">
        <v>1050</v>
      </c>
      <c r="H442" s="675">
        <v>93</v>
      </c>
      <c r="I442" s="675" t="s">
        <v>1211</v>
      </c>
      <c r="J442" s="675" t="s">
        <v>1052</v>
      </c>
      <c r="K442" s="741">
        <v>27105098000</v>
      </c>
      <c r="L442" s="741">
        <v>35556347435.468376</v>
      </c>
      <c r="M442" s="675">
        <v>6</v>
      </c>
      <c r="N442" s="675" t="s">
        <v>1059</v>
      </c>
      <c r="O442" s="675">
        <v>49</v>
      </c>
      <c r="P442" s="675" t="s">
        <v>1063</v>
      </c>
      <c r="Q442" s="675">
        <v>482</v>
      </c>
      <c r="R442" s="675" t="s">
        <v>1224</v>
      </c>
      <c r="S442" s="741">
        <v>821000000</v>
      </c>
      <c r="T442" s="741">
        <v>1076984161.5964472</v>
      </c>
    </row>
    <row r="443" spans="1:20">
      <c r="A443" s="675">
        <v>3</v>
      </c>
      <c r="B443" s="675" t="s">
        <v>1048</v>
      </c>
      <c r="C443" s="675">
        <v>2010</v>
      </c>
      <c r="D443" s="675">
        <v>120</v>
      </c>
      <c r="E443" s="675" t="s">
        <v>759</v>
      </c>
      <c r="F443" s="675">
        <v>1</v>
      </c>
      <c r="G443" s="675" t="s">
        <v>1050</v>
      </c>
      <c r="H443" s="675">
        <v>88</v>
      </c>
      <c r="I443" s="675" t="s">
        <v>1225</v>
      </c>
      <c r="J443" s="675" t="s">
        <v>1052</v>
      </c>
      <c r="K443" s="741">
        <v>33653527000</v>
      </c>
      <c r="L443" s="741">
        <v>44146547577.172218</v>
      </c>
      <c r="M443" s="675">
        <v>1</v>
      </c>
      <c r="N443" s="675" t="s">
        <v>1053</v>
      </c>
      <c r="O443" s="675">
        <v>16</v>
      </c>
      <c r="P443" s="675" t="s">
        <v>1227</v>
      </c>
      <c r="Q443" s="675">
        <v>661</v>
      </c>
      <c r="R443" s="675" t="s">
        <v>1460</v>
      </c>
      <c r="S443" s="741">
        <v>2045146000</v>
      </c>
      <c r="T443" s="741">
        <v>2682813459.3816404</v>
      </c>
    </row>
    <row r="444" spans="1:20">
      <c r="A444" s="675">
        <v>3</v>
      </c>
      <c r="B444" s="675" t="s">
        <v>1048</v>
      </c>
      <c r="C444" s="675">
        <v>2010</v>
      </c>
      <c r="D444" s="675">
        <v>120</v>
      </c>
      <c r="E444" s="675" t="s">
        <v>759</v>
      </c>
      <c r="F444" s="675">
        <v>1</v>
      </c>
      <c r="G444" s="675" t="s">
        <v>1050</v>
      </c>
      <c r="H444" s="675">
        <v>88</v>
      </c>
      <c r="I444" s="675" t="s">
        <v>1225</v>
      </c>
      <c r="J444" s="675" t="s">
        <v>1052</v>
      </c>
      <c r="K444" s="741">
        <v>33653527000</v>
      </c>
      <c r="L444" s="741">
        <v>44146547577.172218</v>
      </c>
      <c r="M444" s="675">
        <v>2</v>
      </c>
      <c r="N444" s="675" t="s">
        <v>1103</v>
      </c>
      <c r="O444" s="675">
        <v>28</v>
      </c>
      <c r="P444" s="675" t="s">
        <v>1231</v>
      </c>
      <c r="Q444" s="675">
        <v>304</v>
      </c>
      <c r="R444" s="675" t="s">
        <v>1232</v>
      </c>
      <c r="S444" s="741">
        <v>1006208000</v>
      </c>
      <c r="T444" s="741">
        <v>1319939195.2151494</v>
      </c>
    </row>
    <row r="445" spans="1:20">
      <c r="A445" s="675">
        <v>3</v>
      </c>
      <c r="B445" s="675" t="s">
        <v>1048</v>
      </c>
      <c r="C445" s="675">
        <v>2010</v>
      </c>
      <c r="D445" s="675">
        <v>120</v>
      </c>
      <c r="E445" s="675" t="s">
        <v>759</v>
      </c>
      <c r="F445" s="675">
        <v>1</v>
      </c>
      <c r="G445" s="675" t="s">
        <v>1050</v>
      </c>
      <c r="H445" s="675">
        <v>88</v>
      </c>
      <c r="I445" s="675" t="s">
        <v>1225</v>
      </c>
      <c r="J445" s="675" t="s">
        <v>1052</v>
      </c>
      <c r="K445" s="741">
        <v>33653527000</v>
      </c>
      <c r="L445" s="741">
        <v>44146547577.172218</v>
      </c>
      <c r="M445" s="675">
        <v>2</v>
      </c>
      <c r="N445" s="675" t="s">
        <v>1103</v>
      </c>
      <c r="O445" s="675">
        <v>28</v>
      </c>
      <c r="P445" s="675" t="s">
        <v>1231</v>
      </c>
      <c r="Q445" s="675">
        <v>660</v>
      </c>
      <c r="R445" s="675" t="s">
        <v>1461</v>
      </c>
      <c r="S445" s="741">
        <v>4782217000</v>
      </c>
      <c r="T445" s="741">
        <v>6273291067.377924</v>
      </c>
    </row>
    <row r="446" spans="1:20">
      <c r="A446" s="675">
        <v>3</v>
      </c>
      <c r="B446" s="675" t="s">
        <v>1048</v>
      </c>
      <c r="C446" s="675">
        <v>2010</v>
      </c>
      <c r="D446" s="675">
        <v>120</v>
      </c>
      <c r="E446" s="675" t="s">
        <v>759</v>
      </c>
      <c r="F446" s="675">
        <v>1</v>
      </c>
      <c r="G446" s="675" t="s">
        <v>1050</v>
      </c>
      <c r="H446" s="675">
        <v>88</v>
      </c>
      <c r="I446" s="675" t="s">
        <v>1225</v>
      </c>
      <c r="J446" s="675" t="s">
        <v>1052</v>
      </c>
      <c r="K446" s="741">
        <v>33653527000</v>
      </c>
      <c r="L446" s="741">
        <v>44146547577.172218</v>
      </c>
      <c r="M446" s="675">
        <v>2</v>
      </c>
      <c r="N446" s="675" t="s">
        <v>1103</v>
      </c>
      <c r="O446" s="675">
        <v>28</v>
      </c>
      <c r="P446" s="675" t="s">
        <v>1231</v>
      </c>
      <c r="Q446" s="675">
        <v>662</v>
      </c>
      <c r="R446" s="675" t="s">
        <v>1462</v>
      </c>
      <c r="S446" s="741">
        <v>11588506000</v>
      </c>
      <c r="T446" s="741">
        <v>15201750814.330566</v>
      </c>
    </row>
    <row r="447" spans="1:20">
      <c r="A447" s="675">
        <v>3</v>
      </c>
      <c r="B447" s="675" t="s">
        <v>1048</v>
      </c>
      <c r="C447" s="675">
        <v>2010</v>
      </c>
      <c r="D447" s="675">
        <v>120</v>
      </c>
      <c r="E447" s="675" t="s">
        <v>759</v>
      </c>
      <c r="F447" s="675">
        <v>1</v>
      </c>
      <c r="G447" s="675" t="s">
        <v>1050</v>
      </c>
      <c r="H447" s="675">
        <v>88</v>
      </c>
      <c r="I447" s="675" t="s">
        <v>1225</v>
      </c>
      <c r="J447" s="675" t="s">
        <v>1052</v>
      </c>
      <c r="K447" s="741">
        <v>33653527000</v>
      </c>
      <c r="L447" s="741">
        <v>44146547577.172218</v>
      </c>
      <c r="M447" s="675">
        <v>4</v>
      </c>
      <c r="N447" s="675" t="s">
        <v>1056</v>
      </c>
      <c r="O447" s="675">
        <v>38</v>
      </c>
      <c r="P447" s="675" t="s">
        <v>1239</v>
      </c>
      <c r="Q447" s="675">
        <v>377</v>
      </c>
      <c r="R447" s="675" t="s">
        <v>1240</v>
      </c>
      <c r="S447" s="741">
        <v>218400000</v>
      </c>
      <c r="T447" s="741">
        <v>286496152.12261146</v>
      </c>
    </row>
    <row r="448" spans="1:20">
      <c r="A448" s="675">
        <v>3</v>
      </c>
      <c r="B448" s="675" t="s">
        <v>1048</v>
      </c>
      <c r="C448" s="675">
        <v>2010</v>
      </c>
      <c r="D448" s="675">
        <v>120</v>
      </c>
      <c r="E448" s="675" t="s">
        <v>759</v>
      </c>
      <c r="F448" s="675">
        <v>1</v>
      </c>
      <c r="G448" s="675" t="s">
        <v>1050</v>
      </c>
      <c r="H448" s="675">
        <v>88</v>
      </c>
      <c r="I448" s="675" t="s">
        <v>1225</v>
      </c>
      <c r="J448" s="675" t="s">
        <v>1052</v>
      </c>
      <c r="K448" s="741">
        <v>33653527000</v>
      </c>
      <c r="L448" s="741">
        <v>44146547577.172218</v>
      </c>
      <c r="M448" s="675">
        <v>6</v>
      </c>
      <c r="N448" s="675" t="s">
        <v>1059</v>
      </c>
      <c r="O448" s="675">
        <v>46</v>
      </c>
      <c r="P448" s="675" t="s">
        <v>1242</v>
      </c>
      <c r="Q448" s="675">
        <v>535</v>
      </c>
      <c r="R448" s="675" t="s">
        <v>1244</v>
      </c>
      <c r="S448" s="741">
        <v>8537377000</v>
      </c>
      <c r="T448" s="741">
        <v>11199293313.736654</v>
      </c>
    </row>
    <row r="449" spans="1:20">
      <c r="A449" s="675">
        <v>3</v>
      </c>
      <c r="B449" s="675" t="s">
        <v>1048</v>
      </c>
      <c r="C449" s="675">
        <v>2010</v>
      </c>
      <c r="D449" s="675">
        <v>120</v>
      </c>
      <c r="E449" s="675" t="s">
        <v>759</v>
      </c>
      <c r="F449" s="675">
        <v>1</v>
      </c>
      <c r="G449" s="675" t="s">
        <v>1050</v>
      </c>
      <c r="H449" s="675">
        <v>88</v>
      </c>
      <c r="I449" s="675" t="s">
        <v>1225</v>
      </c>
      <c r="J449" s="675" t="s">
        <v>1052</v>
      </c>
      <c r="K449" s="741">
        <v>33653527000</v>
      </c>
      <c r="L449" s="741">
        <v>44146547577.172218</v>
      </c>
      <c r="M449" s="675">
        <v>6</v>
      </c>
      <c r="N449" s="675" t="s">
        <v>1059</v>
      </c>
      <c r="O449" s="675">
        <v>49</v>
      </c>
      <c r="P449" s="675" t="s">
        <v>1063</v>
      </c>
      <c r="Q449" s="675">
        <v>311</v>
      </c>
      <c r="R449" s="675" t="s">
        <v>1246</v>
      </c>
      <c r="S449" s="741">
        <v>5475673000</v>
      </c>
      <c r="T449" s="741">
        <v>7182963575.0076761</v>
      </c>
    </row>
    <row r="450" spans="1:20">
      <c r="A450" s="675">
        <v>3</v>
      </c>
      <c r="B450" s="675" t="s">
        <v>1048</v>
      </c>
      <c r="C450" s="675">
        <v>2010</v>
      </c>
      <c r="D450" s="675">
        <v>122</v>
      </c>
      <c r="E450" s="675" t="s">
        <v>1247</v>
      </c>
      <c r="F450" s="675">
        <v>1</v>
      </c>
      <c r="G450" s="675" t="s">
        <v>1050</v>
      </c>
      <c r="H450" s="675">
        <v>92</v>
      </c>
      <c r="I450" s="675" t="s">
        <v>1248</v>
      </c>
      <c r="J450" s="675" t="s">
        <v>1052</v>
      </c>
      <c r="K450" s="741">
        <v>470204862000</v>
      </c>
      <c r="L450" s="741">
        <v>616812654177.39722</v>
      </c>
      <c r="M450" s="675">
        <v>1</v>
      </c>
      <c r="N450" s="675" t="s">
        <v>1053</v>
      </c>
      <c r="O450" s="675">
        <v>4</v>
      </c>
      <c r="P450" s="675" t="s">
        <v>1148</v>
      </c>
      <c r="Q450" s="675">
        <v>515</v>
      </c>
      <c r="R450" s="675" t="s">
        <v>1249</v>
      </c>
      <c r="S450" s="741">
        <v>118300000000</v>
      </c>
      <c r="T450" s="741">
        <v>155185415733.08124</v>
      </c>
    </row>
    <row r="451" spans="1:20">
      <c r="A451" s="675">
        <v>3</v>
      </c>
      <c r="B451" s="675" t="s">
        <v>1048</v>
      </c>
      <c r="C451" s="675">
        <v>2010</v>
      </c>
      <c r="D451" s="675">
        <v>122</v>
      </c>
      <c r="E451" s="675" t="s">
        <v>1247</v>
      </c>
      <c r="F451" s="675">
        <v>1</v>
      </c>
      <c r="G451" s="675" t="s">
        <v>1050</v>
      </c>
      <c r="H451" s="675">
        <v>92</v>
      </c>
      <c r="I451" s="675" t="s">
        <v>1248</v>
      </c>
      <c r="J451" s="675" t="s">
        <v>1052</v>
      </c>
      <c r="K451" s="741">
        <v>470204862000</v>
      </c>
      <c r="L451" s="741">
        <v>616812654177.39722</v>
      </c>
      <c r="M451" s="675">
        <v>1</v>
      </c>
      <c r="N451" s="675" t="s">
        <v>1053</v>
      </c>
      <c r="O451" s="675">
        <v>14</v>
      </c>
      <c r="P451" s="675" t="s">
        <v>1054</v>
      </c>
      <c r="Q451" s="675">
        <v>495</v>
      </c>
      <c r="R451" s="675" t="s">
        <v>1250</v>
      </c>
      <c r="S451" s="741">
        <v>16600000000</v>
      </c>
      <c r="T451" s="741">
        <v>21775806434.227795</v>
      </c>
    </row>
    <row r="452" spans="1:20">
      <c r="A452" s="675">
        <v>3</v>
      </c>
      <c r="B452" s="675" t="s">
        <v>1048</v>
      </c>
      <c r="C452" s="675">
        <v>2010</v>
      </c>
      <c r="D452" s="675">
        <v>122</v>
      </c>
      <c r="E452" s="675" t="s">
        <v>1247</v>
      </c>
      <c r="F452" s="675">
        <v>1</v>
      </c>
      <c r="G452" s="675" t="s">
        <v>1050</v>
      </c>
      <c r="H452" s="675">
        <v>92</v>
      </c>
      <c r="I452" s="675" t="s">
        <v>1248</v>
      </c>
      <c r="J452" s="675" t="s">
        <v>1052</v>
      </c>
      <c r="K452" s="741">
        <v>470204862000</v>
      </c>
      <c r="L452" s="741">
        <v>616812654177.39722</v>
      </c>
      <c r="M452" s="675">
        <v>1</v>
      </c>
      <c r="N452" s="675" t="s">
        <v>1053</v>
      </c>
      <c r="O452" s="675">
        <v>14</v>
      </c>
      <c r="P452" s="675" t="s">
        <v>1054</v>
      </c>
      <c r="Q452" s="675">
        <v>496</v>
      </c>
      <c r="R452" s="675" t="s">
        <v>1251</v>
      </c>
      <c r="S452" s="741">
        <v>46800000000</v>
      </c>
      <c r="T452" s="741">
        <v>61392032597.702454</v>
      </c>
    </row>
    <row r="453" spans="1:20">
      <c r="A453" s="675">
        <v>3</v>
      </c>
      <c r="B453" s="675" t="s">
        <v>1048</v>
      </c>
      <c r="C453" s="675">
        <v>2010</v>
      </c>
      <c r="D453" s="675">
        <v>122</v>
      </c>
      <c r="E453" s="675" t="s">
        <v>1247</v>
      </c>
      <c r="F453" s="675">
        <v>1</v>
      </c>
      <c r="G453" s="675" t="s">
        <v>1050</v>
      </c>
      <c r="H453" s="675">
        <v>92</v>
      </c>
      <c r="I453" s="675" t="s">
        <v>1248</v>
      </c>
      <c r="J453" s="675" t="s">
        <v>1052</v>
      </c>
      <c r="K453" s="741">
        <v>470204862000</v>
      </c>
      <c r="L453" s="741">
        <v>616812654177.39722</v>
      </c>
      <c r="M453" s="675">
        <v>1</v>
      </c>
      <c r="N453" s="675" t="s">
        <v>1053</v>
      </c>
      <c r="O453" s="675">
        <v>14</v>
      </c>
      <c r="P453" s="675" t="s">
        <v>1054</v>
      </c>
      <c r="Q453" s="675">
        <v>497</v>
      </c>
      <c r="R453" s="675" t="s">
        <v>1252</v>
      </c>
      <c r="S453" s="741">
        <v>114000000000</v>
      </c>
      <c r="T453" s="741">
        <v>149544694789.27524</v>
      </c>
    </row>
    <row r="454" spans="1:20">
      <c r="A454" s="675">
        <v>3</v>
      </c>
      <c r="B454" s="675" t="s">
        <v>1048</v>
      </c>
      <c r="C454" s="675">
        <v>2010</v>
      </c>
      <c r="D454" s="675">
        <v>122</v>
      </c>
      <c r="E454" s="675" t="s">
        <v>1247</v>
      </c>
      <c r="F454" s="675">
        <v>1</v>
      </c>
      <c r="G454" s="675" t="s">
        <v>1050</v>
      </c>
      <c r="H454" s="675">
        <v>92</v>
      </c>
      <c r="I454" s="675" t="s">
        <v>1248</v>
      </c>
      <c r="J454" s="675" t="s">
        <v>1052</v>
      </c>
      <c r="K454" s="741">
        <v>470204862000</v>
      </c>
      <c r="L454" s="741">
        <v>616812654177.39722</v>
      </c>
      <c r="M454" s="675">
        <v>1</v>
      </c>
      <c r="N454" s="675" t="s">
        <v>1053</v>
      </c>
      <c r="O454" s="675">
        <v>14</v>
      </c>
      <c r="P454" s="675" t="s">
        <v>1054</v>
      </c>
      <c r="Q454" s="675">
        <v>500</v>
      </c>
      <c r="R454" s="675" t="s">
        <v>1253</v>
      </c>
      <c r="S454" s="741">
        <v>5400000000</v>
      </c>
      <c r="T454" s="741">
        <v>7083696068.9656687</v>
      </c>
    </row>
    <row r="455" spans="1:20">
      <c r="A455" s="675">
        <v>3</v>
      </c>
      <c r="B455" s="675" t="s">
        <v>1048</v>
      </c>
      <c r="C455" s="675">
        <v>2010</v>
      </c>
      <c r="D455" s="675">
        <v>122</v>
      </c>
      <c r="E455" s="675" t="s">
        <v>1247</v>
      </c>
      <c r="F455" s="675">
        <v>1</v>
      </c>
      <c r="G455" s="675" t="s">
        <v>1050</v>
      </c>
      <c r="H455" s="675">
        <v>92</v>
      </c>
      <c r="I455" s="675" t="s">
        <v>1248</v>
      </c>
      <c r="J455" s="675" t="s">
        <v>1052</v>
      </c>
      <c r="K455" s="741">
        <v>470204862000</v>
      </c>
      <c r="L455" s="741">
        <v>616812654177.39722</v>
      </c>
      <c r="M455" s="675">
        <v>1</v>
      </c>
      <c r="N455" s="675" t="s">
        <v>1053</v>
      </c>
      <c r="O455" s="675">
        <v>14</v>
      </c>
      <c r="P455" s="675" t="s">
        <v>1054</v>
      </c>
      <c r="Q455" s="675">
        <v>501</v>
      </c>
      <c r="R455" s="675" t="s">
        <v>1254</v>
      </c>
      <c r="S455" s="741">
        <v>33000000000</v>
      </c>
      <c r="T455" s="741">
        <v>43289253754.790192</v>
      </c>
    </row>
    <row r="456" spans="1:20">
      <c r="A456" s="675">
        <v>3</v>
      </c>
      <c r="B456" s="675" t="s">
        <v>1048</v>
      </c>
      <c r="C456" s="675">
        <v>2010</v>
      </c>
      <c r="D456" s="675">
        <v>122</v>
      </c>
      <c r="E456" s="675" t="s">
        <v>1247</v>
      </c>
      <c r="F456" s="675">
        <v>1</v>
      </c>
      <c r="G456" s="675" t="s">
        <v>1050</v>
      </c>
      <c r="H456" s="675">
        <v>92</v>
      </c>
      <c r="I456" s="675" t="s">
        <v>1248</v>
      </c>
      <c r="J456" s="675" t="s">
        <v>1052</v>
      </c>
      <c r="K456" s="741">
        <v>470204862000</v>
      </c>
      <c r="L456" s="741">
        <v>616812654177.39722</v>
      </c>
      <c r="M456" s="675">
        <v>3</v>
      </c>
      <c r="N456" s="675" t="s">
        <v>1066</v>
      </c>
      <c r="O456" s="675">
        <v>34</v>
      </c>
      <c r="P456" s="675" t="s">
        <v>1191</v>
      </c>
      <c r="Q456" s="675">
        <v>517</v>
      </c>
      <c r="R456" s="675" t="s">
        <v>1255</v>
      </c>
      <c r="S456" s="741">
        <v>4604862000</v>
      </c>
      <c r="T456" s="741">
        <v>6040637564.3572941</v>
      </c>
    </row>
    <row r="457" spans="1:20">
      <c r="A457" s="675">
        <v>3</v>
      </c>
      <c r="B457" s="675" t="s">
        <v>1048</v>
      </c>
      <c r="C457" s="675">
        <v>2010</v>
      </c>
      <c r="D457" s="675">
        <v>122</v>
      </c>
      <c r="E457" s="675" t="s">
        <v>1247</v>
      </c>
      <c r="F457" s="675">
        <v>1</v>
      </c>
      <c r="G457" s="675" t="s">
        <v>1050</v>
      </c>
      <c r="H457" s="675">
        <v>92</v>
      </c>
      <c r="I457" s="675" t="s">
        <v>1248</v>
      </c>
      <c r="J457" s="675" t="s">
        <v>1052</v>
      </c>
      <c r="K457" s="741">
        <v>470204862000</v>
      </c>
      <c r="L457" s="741">
        <v>616812654177.39722</v>
      </c>
      <c r="M457" s="675">
        <v>4</v>
      </c>
      <c r="N457" s="675" t="s">
        <v>1056</v>
      </c>
      <c r="O457" s="675">
        <v>38</v>
      </c>
      <c r="P457" s="675" t="s">
        <v>1239</v>
      </c>
      <c r="Q457" s="675">
        <v>504</v>
      </c>
      <c r="R457" s="675" t="s">
        <v>1256</v>
      </c>
      <c r="S457" s="741">
        <v>2050000000</v>
      </c>
      <c r="T457" s="741">
        <v>2689180915.0703001</v>
      </c>
    </row>
    <row r="458" spans="1:20">
      <c r="A458" s="675">
        <v>3</v>
      </c>
      <c r="B458" s="675" t="s">
        <v>1048</v>
      </c>
      <c r="C458" s="675">
        <v>2010</v>
      </c>
      <c r="D458" s="675">
        <v>122</v>
      </c>
      <c r="E458" s="675" t="s">
        <v>1247</v>
      </c>
      <c r="F458" s="675">
        <v>1</v>
      </c>
      <c r="G458" s="675" t="s">
        <v>1050</v>
      </c>
      <c r="H458" s="675">
        <v>92</v>
      </c>
      <c r="I458" s="675" t="s">
        <v>1248</v>
      </c>
      <c r="J458" s="675" t="s">
        <v>1052</v>
      </c>
      <c r="K458" s="741">
        <v>470204862000</v>
      </c>
      <c r="L458" s="741">
        <v>616812654177.39722</v>
      </c>
      <c r="M458" s="675">
        <v>4</v>
      </c>
      <c r="N458" s="675" t="s">
        <v>1056</v>
      </c>
      <c r="O458" s="675">
        <v>39</v>
      </c>
      <c r="P458" s="675" t="s">
        <v>1057</v>
      </c>
      <c r="Q458" s="675">
        <v>516</v>
      </c>
      <c r="R458" s="675" t="s">
        <v>1257</v>
      </c>
      <c r="S458" s="741">
        <v>1950000000</v>
      </c>
      <c r="T458" s="741">
        <v>2558001358.2376027</v>
      </c>
    </row>
    <row r="459" spans="1:20">
      <c r="A459" s="675">
        <v>3</v>
      </c>
      <c r="B459" s="675" t="s">
        <v>1048</v>
      </c>
      <c r="C459" s="675">
        <v>2010</v>
      </c>
      <c r="D459" s="675">
        <v>122</v>
      </c>
      <c r="E459" s="675" t="s">
        <v>1247</v>
      </c>
      <c r="F459" s="675">
        <v>1</v>
      </c>
      <c r="G459" s="675" t="s">
        <v>1050</v>
      </c>
      <c r="H459" s="675">
        <v>92</v>
      </c>
      <c r="I459" s="675" t="s">
        <v>1248</v>
      </c>
      <c r="J459" s="675" t="s">
        <v>1052</v>
      </c>
      <c r="K459" s="741">
        <v>470204862000</v>
      </c>
      <c r="L459" s="741">
        <v>616812654177.39722</v>
      </c>
      <c r="M459" s="675">
        <v>5</v>
      </c>
      <c r="N459" s="675" t="s">
        <v>1117</v>
      </c>
      <c r="O459" s="675">
        <v>40</v>
      </c>
      <c r="P459" s="675" t="s">
        <v>1118</v>
      </c>
      <c r="Q459" s="675">
        <v>511</v>
      </c>
      <c r="R459" s="675" t="s">
        <v>1258</v>
      </c>
      <c r="S459" s="741">
        <v>5000000000</v>
      </c>
      <c r="T459" s="741">
        <v>6558977841.6348782</v>
      </c>
    </row>
    <row r="460" spans="1:20">
      <c r="A460" s="675">
        <v>3</v>
      </c>
      <c r="B460" s="675" t="s">
        <v>1048</v>
      </c>
      <c r="C460" s="675">
        <v>2010</v>
      </c>
      <c r="D460" s="675">
        <v>122</v>
      </c>
      <c r="E460" s="675" t="s">
        <v>1247</v>
      </c>
      <c r="F460" s="675">
        <v>1</v>
      </c>
      <c r="G460" s="675" t="s">
        <v>1050</v>
      </c>
      <c r="H460" s="675">
        <v>92</v>
      </c>
      <c r="I460" s="675" t="s">
        <v>1248</v>
      </c>
      <c r="J460" s="675" t="s">
        <v>1052</v>
      </c>
      <c r="K460" s="741">
        <v>470204862000</v>
      </c>
      <c r="L460" s="741">
        <v>616812654177.39722</v>
      </c>
      <c r="M460" s="675">
        <v>6</v>
      </c>
      <c r="N460" s="675" t="s">
        <v>1059</v>
      </c>
      <c r="O460" s="675">
        <v>49</v>
      </c>
      <c r="P460" s="675" t="s">
        <v>1063</v>
      </c>
      <c r="Q460" s="675">
        <v>512</v>
      </c>
      <c r="R460" s="675" t="s">
        <v>1259</v>
      </c>
      <c r="S460" s="741">
        <v>70000000000</v>
      </c>
      <c r="T460" s="741">
        <v>91825689782.88829</v>
      </c>
    </row>
    <row r="461" spans="1:20">
      <c r="A461" s="675">
        <v>3</v>
      </c>
      <c r="B461" s="675" t="s">
        <v>1048</v>
      </c>
      <c r="C461" s="675">
        <v>2010</v>
      </c>
      <c r="D461" s="675">
        <v>122</v>
      </c>
      <c r="E461" s="675" t="s">
        <v>1247</v>
      </c>
      <c r="F461" s="675">
        <v>1</v>
      </c>
      <c r="G461" s="675" t="s">
        <v>1050</v>
      </c>
      <c r="H461" s="675">
        <v>92</v>
      </c>
      <c r="I461" s="675" t="s">
        <v>1248</v>
      </c>
      <c r="J461" s="675" t="s">
        <v>1052</v>
      </c>
      <c r="K461" s="741">
        <v>470204862000</v>
      </c>
      <c r="L461" s="741">
        <v>616812654177.39722</v>
      </c>
      <c r="M461" s="675">
        <v>6</v>
      </c>
      <c r="N461" s="675" t="s">
        <v>1059</v>
      </c>
      <c r="O461" s="675">
        <v>49</v>
      </c>
      <c r="P461" s="675" t="s">
        <v>1063</v>
      </c>
      <c r="Q461" s="675">
        <v>514</v>
      </c>
      <c r="R461" s="675" t="s">
        <v>1260</v>
      </c>
      <c r="S461" s="741">
        <v>52500000000</v>
      </c>
      <c r="T461" s="741">
        <v>68869267337.166214</v>
      </c>
    </row>
    <row r="462" spans="1:20">
      <c r="A462" s="675">
        <v>3</v>
      </c>
      <c r="B462" s="675" t="s">
        <v>1048</v>
      </c>
      <c r="C462" s="675">
        <v>2010</v>
      </c>
      <c r="D462" s="675">
        <v>125</v>
      </c>
      <c r="E462" s="675" t="s">
        <v>1261</v>
      </c>
      <c r="F462" s="675">
        <v>1</v>
      </c>
      <c r="G462" s="675" t="s">
        <v>1050</v>
      </c>
      <c r="H462" s="675">
        <v>85</v>
      </c>
      <c r="I462" s="675" t="s">
        <v>1065</v>
      </c>
      <c r="J462" s="675" t="s">
        <v>1052</v>
      </c>
      <c r="K462" s="741">
        <v>2200000000</v>
      </c>
      <c r="L462" s="741">
        <v>2885950250.3193469</v>
      </c>
      <c r="M462" s="675">
        <v>6</v>
      </c>
      <c r="N462" s="675" t="s">
        <v>1059</v>
      </c>
      <c r="O462" s="675">
        <v>49</v>
      </c>
      <c r="P462" s="675" t="s">
        <v>1063</v>
      </c>
      <c r="Q462" s="675">
        <v>194</v>
      </c>
      <c r="R462" s="675" t="s">
        <v>1262</v>
      </c>
      <c r="S462" s="741">
        <v>140000000</v>
      </c>
      <c r="T462" s="741">
        <v>183651379.56577659</v>
      </c>
    </row>
    <row r="463" spans="1:20">
      <c r="A463" s="675">
        <v>3</v>
      </c>
      <c r="B463" s="675" t="s">
        <v>1048</v>
      </c>
      <c r="C463" s="675">
        <v>2010</v>
      </c>
      <c r="D463" s="675">
        <v>125</v>
      </c>
      <c r="E463" s="675" t="s">
        <v>1261</v>
      </c>
      <c r="F463" s="675">
        <v>1</v>
      </c>
      <c r="G463" s="675" t="s">
        <v>1050</v>
      </c>
      <c r="H463" s="675">
        <v>85</v>
      </c>
      <c r="I463" s="675" t="s">
        <v>1065</v>
      </c>
      <c r="J463" s="675" t="s">
        <v>1052</v>
      </c>
      <c r="K463" s="741">
        <v>2200000000</v>
      </c>
      <c r="L463" s="741">
        <v>2885950250.3193469</v>
      </c>
      <c r="M463" s="675">
        <v>6</v>
      </c>
      <c r="N463" s="675" t="s">
        <v>1059</v>
      </c>
      <c r="O463" s="675">
        <v>49</v>
      </c>
      <c r="P463" s="675" t="s">
        <v>1063</v>
      </c>
      <c r="Q463" s="675">
        <v>197</v>
      </c>
      <c r="R463" s="675" t="s">
        <v>1263</v>
      </c>
      <c r="S463" s="741">
        <v>2060000000</v>
      </c>
      <c r="T463" s="741">
        <v>2702298870.7535701</v>
      </c>
    </row>
    <row r="464" spans="1:20">
      <c r="A464" s="675">
        <v>3</v>
      </c>
      <c r="B464" s="675" t="s">
        <v>1048</v>
      </c>
      <c r="C464" s="675">
        <v>2010</v>
      </c>
      <c r="D464" s="675">
        <v>126</v>
      </c>
      <c r="E464" s="675" t="s">
        <v>771</v>
      </c>
      <c r="F464" s="675">
        <v>1</v>
      </c>
      <c r="G464" s="675" t="s">
        <v>1050</v>
      </c>
      <c r="H464" s="675">
        <v>94</v>
      </c>
      <c r="I464" s="675" t="s">
        <v>1264</v>
      </c>
      <c r="J464" s="675" t="s">
        <v>1052</v>
      </c>
      <c r="K464" s="741">
        <v>59880181000</v>
      </c>
      <c r="L464" s="741">
        <v>78550556066.417175</v>
      </c>
      <c r="M464" s="675">
        <v>1</v>
      </c>
      <c r="N464" s="675" t="s">
        <v>1053</v>
      </c>
      <c r="O464" s="675">
        <v>6</v>
      </c>
      <c r="P464" s="675" t="s">
        <v>1150</v>
      </c>
      <c r="Q464" s="675">
        <v>303</v>
      </c>
      <c r="R464" s="675" t="s">
        <v>1265</v>
      </c>
      <c r="S464" s="741">
        <v>2729093000</v>
      </c>
      <c r="T464" s="741">
        <v>3580012102.9521713</v>
      </c>
    </row>
    <row r="465" spans="1:20">
      <c r="A465" s="675">
        <v>3</v>
      </c>
      <c r="B465" s="675" t="s">
        <v>1048</v>
      </c>
      <c r="C465" s="675">
        <v>2010</v>
      </c>
      <c r="D465" s="675">
        <v>126</v>
      </c>
      <c r="E465" s="675" t="s">
        <v>771</v>
      </c>
      <c r="F465" s="675">
        <v>1</v>
      </c>
      <c r="G465" s="675" t="s">
        <v>1050</v>
      </c>
      <c r="H465" s="675">
        <v>94</v>
      </c>
      <c r="I465" s="675" t="s">
        <v>1264</v>
      </c>
      <c r="J465" s="675" t="s">
        <v>1052</v>
      </c>
      <c r="K465" s="741">
        <v>59880181000</v>
      </c>
      <c r="L465" s="741">
        <v>78550556066.417175</v>
      </c>
      <c r="M465" s="675">
        <v>1</v>
      </c>
      <c r="N465" s="675" t="s">
        <v>1053</v>
      </c>
      <c r="O465" s="675">
        <v>10</v>
      </c>
      <c r="P465" s="675" t="s">
        <v>1266</v>
      </c>
      <c r="Q465" s="675">
        <v>549</v>
      </c>
      <c r="R465" s="675" t="s">
        <v>1267</v>
      </c>
      <c r="S465" s="741">
        <v>2995457000</v>
      </c>
      <c r="T465" s="741">
        <v>3929427217.7140179</v>
      </c>
    </row>
    <row r="466" spans="1:20">
      <c r="A466" s="675">
        <v>3</v>
      </c>
      <c r="B466" s="675" t="s">
        <v>1048</v>
      </c>
      <c r="C466" s="675">
        <v>2010</v>
      </c>
      <c r="D466" s="675">
        <v>126</v>
      </c>
      <c r="E466" s="675" t="s">
        <v>771</v>
      </c>
      <c r="F466" s="675">
        <v>1</v>
      </c>
      <c r="G466" s="675" t="s">
        <v>1050</v>
      </c>
      <c r="H466" s="675">
        <v>94</v>
      </c>
      <c r="I466" s="675" t="s">
        <v>1264</v>
      </c>
      <c r="J466" s="675" t="s">
        <v>1052</v>
      </c>
      <c r="K466" s="741">
        <v>59880181000</v>
      </c>
      <c r="L466" s="741">
        <v>78550556066.417175</v>
      </c>
      <c r="M466" s="675">
        <v>1</v>
      </c>
      <c r="N466" s="675" t="s">
        <v>1053</v>
      </c>
      <c r="O466" s="675">
        <v>10</v>
      </c>
      <c r="P466" s="675" t="s">
        <v>1266</v>
      </c>
      <c r="Q466" s="675">
        <v>569</v>
      </c>
      <c r="R466" s="675" t="s">
        <v>1268</v>
      </c>
      <c r="S466" s="741">
        <v>3449609000</v>
      </c>
      <c r="T466" s="741">
        <v>4525181798.6608505</v>
      </c>
    </row>
    <row r="467" spans="1:20">
      <c r="A467" s="675">
        <v>3</v>
      </c>
      <c r="B467" s="675" t="s">
        <v>1048</v>
      </c>
      <c r="C467" s="675">
        <v>2010</v>
      </c>
      <c r="D467" s="675">
        <v>126</v>
      </c>
      <c r="E467" s="675" t="s">
        <v>771</v>
      </c>
      <c r="F467" s="675">
        <v>1</v>
      </c>
      <c r="G467" s="675" t="s">
        <v>1050</v>
      </c>
      <c r="H467" s="675">
        <v>94</v>
      </c>
      <c r="I467" s="675" t="s">
        <v>1264</v>
      </c>
      <c r="J467" s="675" t="s">
        <v>1052</v>
      </c>
      <c r="K467" s="741">
        <v>59880181000</v>
      </c>
      <c r="L467" s="741">
        <v>78550556066.417175</v>
      </c>
      <c r="M467" s="675">
        <v>1</v>
      </c>
      <c r="N467" s="675" t="s">
        <v>1053</v>
      </c>
      <c r="O467" s="675">
        <v>10</v>
      </c>
      <c r="P467" s="675" t="s">
        <v>1266</v>
      </c>
      <c r="Q467" s="675">
        <v>574</v>
      </c>
      <c r="R467" s="675" t="s">
        <v>1269</v>
      </c>
      <c r="S467" s="741">
        <v>9343637000</v>
      </c>
      <c r="T467" s="741">
        <v>12256941608.655958</v>
      </c>
    </row>
    <row r="468" spans="1:20">
      <c r="A468" s="675">
        <v>3</v>
      </c>
      <c r="B468" s="675" t="s">
        <v>1048</v>
      </c>
      <c r="C468" s="675">
        <v>2010</v>
      </c>
      <c r="D468" s="675">
        <v>126</v>
      </c>
      <c r="E468" s="675" t="s">
        <v>771</v>
      </c>
      <c r="F468" s="675">
        <v>1</v>
      </c>
      <c r="G468" s="675" t="s">
        <v>1050</v>
      </c>
      <c r="H468" s="675">
        <v>94</v>
      </c>
      <c r="I468" s="675" t="s">
        <v>1264</v>
      </c>
      <c r="J468" s="675" t="s">
        <v>1052</v>
      </c>
      <c r="K468" s="741">
        <v>59880181000</v>
      </c>
      <c r="L468" s="741">
        <v>78550556066.417175</v>
      </c>
      <c r="M468" s="675">
        <v>1</v>
      </c>
      <c r="N468" s="675" t="s">
        <v>1053</v>
      </c>
      <c r="O468" s="675">
        <v>10</v>
      </c>
      <c r="P468" s="675" t="s">
        <v>1266</v>
      </c>
      <c r="Q468" s="675">
        <v>578</v>
      </c>
      <c r="R468" s="675" t="s">
        <v>1270</v>
      </c>
      <c r="S468" s="741">
        <v>2508237000</v>
      </c>
      <c r="T468" s="741">
        <v>3290294180.9137483</v>
      </c>
    </row>
    <row r="469" spans="1:20">
      <c r="A469" s="675">
        <v>3</v>
      </c>
      <c r="B469" s="675" t="s">
        <v>1048</v>
      </c>
      <c r="C469" s="675">
        <v>2010</v>
      </c>
      <c r="D469" s="675">
        <v>126</v>
      </c>
      <c r="E469" s="675" t="s">
        <v>771</v>
      </c>
      <c r="F469" s="675">
        <v>1</v>
      </c>
      <c r="G469" s="675" t="s">
        <v>1050</v>
      </c>
      <c r="H469" s="675">
        <v>94</v>
      </c>
      <c r="I469" s="675" t="s">
        <v>1264</v>
      </c>
      <c r="J469" s="675" t="s">
        <v>1052</v>
      </c>
      <c r="K469" s="741">
        <v>59880181000</v>
      </c>
      <c r="L469" s="741">
        <v>78550556066.417175</v>
      </c>
      <c r="M469" s="675">
        <v>2</v>
      </c>
      <c r="N469" s="675" t="s">
        <v>1103</v>
      </c>
      <c r="O469" s="675">
        <v>18</v>
      </c>
      <c r="P469" s="675" t="s">
        <v>1205</v>
      </c>
      <c r="Q469" s="675">
        <v>577</v>
      </c>
      <c r="R469" s="675" t="s">
        <v>1271</v>
      </c>
      <c r="S469" s="741">
        <v>2239570000</v>
      </c>
      <c r="T469" s="741">
        <v>2937858000.9580445</v>
      </c>
    </row>
    <row r="470" spans="1:20">
      <c r="A470" s="675">
        <v>3</v>
      </c>
      <c r="B470" s="675" t="s">
        <v>1048</v>
      </c>
      <c r="C470" s="675">
        <v>2010</v>
      </c>
      <c r="D470" s="675">
        <v>126</v>
      </c>
      <c r="E470" s="675" t="s">
        <v>771</v>
      </c>
      <c r="F470" s="675">
        <v>1</v>
      </c>
      <c r="G470" s="675" t="s">
        <v>1050</v>
      </c>
      <c r="H470" s="675">
        <v>94</v>
      </c>
      <c r="I470" s="675" t="s">
        <v>1264</v>
      </c>
      <c r="J470" s="675" t="s">
        <v>1052</v>
      </c>
      <c r="K470" s="741">
        <v>59880181000</v>
      </c>
      <c r="L470" s="741">
        <v>78550556066.417175</v>
      </c>
      <c r="M470" s="675">
        <v>2</v>
      </c>
      <c r="N470" s="675" t="s">
        <v>1103</v>
      </c>
      <c r="O470" s="675">
        <v>20</v>
      </c>
      <c r="P470" s="675" t="s">
        <v>1272</v>
      </c>
      <c r="Q470" s="675">
        <v>296</v>
      </c>
      <c r="R470" s="675" t="s">
        <v>1273</v>
      </c>
      <c r="S470" s="741">
        <v>5234815000</v>
      </c>
      <c r="T470" s="741">
        <v>6867007118.0115776</v>
      </c>
    </row>
    <row r="471" spans="1:20">
      <c r="A471" s="675">
        <v>3</v>
      </c>
      <c r="B471" s="675" t="s">
        <v>1048</v>
      </c>
      <c r="C471" s="675">
        <v>2010</v>
      </c>
      <c r="D471" s="675">
        <v>126</v>
      </c>
      <c r="E471" s="675" t="s">
        <v>771</v>
      </c>
      <c r="F471" s="675">
        <v>1</v>
      </c>
      <c r="G471" s="675" t="s">
        <v>1050</v>
      </c>
      <c r="H471" s="675">
        <v>94</v>
      </c>
      <c r="I471" s="675" t="s">
        <v>1264</v>
      </c>
      <c r="J471" s="675" t="s">
        <v>1052</v>
      </c>
      <c r="K471" s="741">
        <v>59880181000</v>
      </c>
      <c r="L471" s="741">
        <v>78550556066.417175</v>
      </c>
      <c r="M471" s="675">
        <v>2</v>
      </c>
      <c r="N471" s="675" t="s">
        <v>1103</v>
      </c>
      <c r="O471" s="675">
        <v>20</v>
      </c>
      <c r="P471" s="675" t="s">
        <v>1272</v>
      </c>
      <c r="Q471" s="675">
        <v>565</v>
      </c>
      <c r="R471" s="675" t="s">
        <v>1274</v>
      </c>
      <c r="S471" s="741">
        <v>1845249000</v>
      </c>
      <c r="T471" s="741">
        <v>2420589460.6597834</v>
      </c>
    </row>
    <row r="472" spans="1:20">
      <c r="A472" s="675">
        <v>3</v>
      </c>
      <c r="B472" s="675" t="s">
        <v>1048</v>
      </c>
      <c r="C472" s="675">
        <v>2010</v>
      </c>
      <c r="D472" s="675">
        <v>126</v>
      </c>
      <c r="E472" s="675" t="s">
        <v>771</v>
      </c>
      <c r="F472" s="675">
        <v>1</v>
      </c>
      <c r="G472" s="675" t="s">
        <v>1050</v>
      </c>
      <c r="H472" s="675">
        <v>94</v>
      </c>
      <c r="I472" s="675" t="s">
        <v>1264</v>
      </c>
      <c r="J472" s="675" t="s">
        <v>1052</v>
      </c>
      <c r="K472" s="741">
        <v>59880181000</v>
      </c>
      <c r="L472" s="741">
        <v>78550556066.417175</v>
      </c>
      <c r="M472" s="675">
        <v>2</v>
      </c>
      <c r="N472" s="675" t="s">
        <v>1103</v>
      </c>
      <c r="O472" s="675">
        <v>20</v>
      </c>
      <c r="P472" s="675" t="s">
        <v>1272</v>
      </c>
      <c r="Q472" s="675">
        <v>567</v>
      </c>
      <c r="R472" s="675" t="s">
        <v>1275</v>
      </c>
      <c r="S472" s="741">
        <v>3267134000</v>
      </c>
      <c r="T472" s="741">
        <v>4285811902.3303857</v>
      </c>
    </row>
    <row r="473" spans="1:20">
      <c r="A473" s="675">
        <v>3</v>
      </c>
      <c r="B473" s="675" t="s">
        <v>1048</v>
      </c>
      <c r="C473" s="675">
        <v>2010</v>
      </c>
      <c r="D473" s="675">
        <v>126</v>
      </c>
      <c r="E473" s="675" t="s">
        <v>771</v>
      </c>
      <c r="F473" s="675">
        <v>1</v>
      </c>
      <c r="G473" s="675" t="s">
        <v>1050</v>
      </c>
      <c r="H473" s="675">
        <v>94</v>
      </c>
      <c r="I473" s="675" t="s">
        <v>1264</v>
      </c>
      <c r="J473" s="675" t="s">
        <v>1052</v>
      </c>
      <c r="K473" s="741">
        <v>59880181000</v>
      </c>
      <c r="L473" s="741">
        <v>78550556066.417175</v>
      </c>
      <c r="M473" s="675">
        <v>2</v>
      </c>
      <c r="N473" s="675" t="s">
        <v>1103</v>
      </c>
      <c r="O473" s="675">
        <v>20</v>
      </c>
      <c r="P473" s="675" t="s">
        <v>1272</v>
      </c>
      <c r="Q473" s="675">
        <v>572</v>
      </c>
      <c r="R473" s="675" t="s">
        <v>1276</v>
      </c>
      <c r="S473" s="741">
        <v>8292368000</v>
      </c>
      <c r="T473" s="741">
        <v>10877891593.336428</v>
      </c>
    </row>
    <row r="474" spans="1:20">
      <c r="A474" s="675">
        <v>3</v>
      </c>
      <c r="B474" s="675" t="s">
        <v>1048</v>
      </c>
      <c r="C474" s="675">
        <v>2010</v>
      </c>
      <c r="D474" s="675">
        <v>126</v>
      </c>
      <c r="E474" s="675" t="s">
        <v>771</v>
      </c>
      <c r="F474" s="675">
        <v>1</v>
      </c>
      <c r="G474" s="675" t="s">
        <v>1050</v>
      </c>
      <c r="H474" s="675">
        <v>94</v>
      </c>
      <c r="I474" s="675" t="s">
        <v>1264</v>
      </c>
      <c r="J474" s="675" t="s">
        <v>1052</v>
      </c>
      <c r="K474" s="741">
        <v>59880181000</v>
      </c>
      <c r="L474" s="741">
        <v>78550556066.417175</v>
      </c>
      <c r="M474" s="675">
        <v>3</v>
      </c>
      <c r="N474" s="675" t="s">
        <v>1066</v>
      </c>
      <c r="O474" s="675">
        <v>32</v>
      </c>
      <c r="P474" s="675" t="s">
        <v>1236</v>
      </c>
      <c r="Q474" s="675">
        <v>568</v>
      </c>
      <c r="R474" s="675" t="s">
        <v>1277</v>
      </c>
      <c r="S474" s="741">
        <v>945840000</v>
      </c>
      <c r="T474" s="741">
        <v>1240748720.3463867</v>
      </c>
    </row>
    <row r="475" spans="1:20">
      <c r="A475" s="675">
        <v>3</v>
      </c>
      <c r="B475" s="675" t="s">
        <v>1048</v>
      </c>
      <c r="C475" s="675">
        <v>2010</v>
      </c>
      <c r="D475" s="675">
        <v>126</v>
      </c>
      <c r="E475" s="675" t="s">
        <v>771</v>
      </c>
      <c r="F475" s="675">
        <v>1</v>
      </c>
      <c r="G475" s="675" t="s">
        <v>1050</v>
      </c>
      <c r="H475" s="675">
        <v>94</v>
      </c>
      <c r="I475" s="675" t="s">
        <v>1264</v>
      </c>
      <c r="J475" s="675" t="s">
        <v>1052</v>
      </c>
      <c r="K475" s="741">
        <v>59880181000</v>
      </c>
      <c r="L475" s="741">
        <v>78550556066.417175</v>
      </c>
      <c r="M475" s="675">
        <v>4</v>
      </c>
      <c r="N475" s="675" t="s">
        <v>1056</v>
      </c>
      <c r="O475" s="675">
        <v>37</v>
      </c>
      <c r="P475" s="675" t="s">
        <v>1177</v>
      </c>
      <c r="Q475" s="675">
        <v>285</v>
      </c>
      <c r="R475" s="675" t="s">
        <v>1278</v>
      </c>
      <c r="S475" s="741">
        <v>1012564000</v>
      </c>
      <c r="T475" s="741">
        <v>1328276967.847436</v>
      </c>
    </row>
    <row r="476" spans="1:20">
      <c r="A476" s="675">
        <v>3</v>
      </c>
      <c r="B476" s="675" t="s">
        <v>1048</v>
      </c>
      <c r="C476" s="675">
        <v>2010</v>
      </c>
      <c r="D476" s="675">
        <v>126</v>
      </c>
      <c r="E476" s="675" t="s">
        <v>771</v>
      </c>
      <c r="F476" s="675">
        <v>1</v>
      </c>
      <c r="G476" s="675" t="s">
        <v>1050</v>
      </c>
      <c r="H476" s="675">
        <v>94</v>
      </c>
      <c r="I476" s="675" t="s">
        <v>1264</v>
      </c>
      <c r="J476" s="675" t="s">
        <v>1052</v>
      </c>
      <c r="K476" s="741">
        <v>59880181000</v>
      </c>
      <c r="L476" s="741">
        <v>78550556066.417175</v>
      </c>
      <c r="M476" s="675">
        <v>5</v>
      </c>
      <c r="N476" s="675" t="s">
        <v>1117</v>
      </c>
      <c r="O476" s="675">
        <v>42</v>
      </c>
      <c r="P476" s="675" t="s">
        <v>1123</v>
      </c>
      <c r="Q476" s="675">
        <v>573</v>
      </c>
      <c r="R476" s="675" t="s">
        <v>1279</v>
      </c>
      <c r="S476" s="741">
        <v>668000000</v>
      </c>
      <c r="T476" s="741">
        <v>876279439.6424197</v>
      </c>
    </row>
    <row r="477" spans="1:20">
      <c r="A477" s="675">
        <v>3</v>
      </c>
      <c r="B477" s="675" t="s">
        <v>1048</v>
      </c>
      <c r="C477" s="675">
        <v>2010</v>
      </c>
      <c r="D477" s="675">
        <v>126</v>
      </c>
      <c r="E477" s="675" t="s">
        <v>771</v>
      </c>
      <c r="F477" s="675">
        <v>1</v>
      </c>
      <c r="G477" s="675" t="s">
        <v>1050</v>
      </c>
      <c r="H477" s="675">
        <v>94</v>
      </c>
      <c r="I477" s="675" t="s">
        <v>1264</v>
      </c>
      <c r="J477" s="675" t="s">
        <v>1052</v>
      </c>
      <c r="K477" s="741">
        <v>59880181000</v>
      </c>
      <c r="L477" s="741">
        <v>78550556066.417175</v>
      </c>
      <c r="M477" s="675">
        <v>6</v>
      </c>
      <c r="N477" s="675" t="s">
        <v>1059</v>
      </c>
      <c r="O477" s="675">
        <v>45</v>
      </c>
      <c r="P477" s="675" t="s">
        <v>1073</v>
      </c>
      <c r="Q477" s="675">
        <v>576</v>
      </c>
      <c r="R477" s="675" t="s">
        <v>1280</v>
      </c>
      <c r="S477" s="741">
        <v>2038132000</v>
      </c>
      <c r="T477" s="741">
        <v>2673612525.2653947</v>
      </c>
    </row>
    <row r="478" spans="1:20">
      <c r="A478" s="675">
        <v>3</v>
      </c>
      <c r="B478" s="675" t="s">
        <v>1048</v>
      </c>
      <c r="C478" s="675">
        <v>2010</v>
      </c>
      <c r="D478" s="675">
        <v>126</v>
      </c>
      <c r="E478" s="675" t="s">
        <v>771</v>
      </c>
      <c r="F478" s="675">
        <v>1</v>
      </c>
      <c r="G478" s="675" t="s">
        <v>1050</v>
      </c>
      <c r="H478" s="675">
        <v>94</v>
      </c>
      <c r="I478" s="675" t="s">
        <v>1264</v>
      </c>
      <c r="J478" s="675" t="s">
        <v>1052</v>
      </c>
      <c r="K478" s="741">
        <v>59880181000</v>
      </c>
      <c r="L478" s="741">
        <v>78550556066.417175</v>
      </c>
      <c r="M478" s="675">
        <v>6</v>
      </c>
      <c r="N478" s="675" t="s">
        <v>1059</v>
      </c>
      <c r="O478" s="675">
        <v>49</v>
      </c>
      <c r="P478" s="675" t="s">
        <v>1063</v>
      </c>
      <c r="Q478" s="675">
        <v>321</v>
      </c>
      <c r="R478" s="675" t="s">
        <v>1281</v>
      </c>
      <c r="S478" s="741">
        <v>8376604000</v>
      </c>
      <c r="T478" s="741">
        <v>10988392004.830017</v>
      </c>
    </row>
    <row r="479" spans="1:20">
      <c r="A479" s="675">
        <v>3</v>
      </c>
      <c r="B479" s="675" t="s">
        <v>1048</v>
      </c>
      <c r="C479" s="675">
        <v>2010</v>
      </c>
      <c r="D479" s="675">
        <v>126</v>
      </c>
      <c r="E479" s="675" t="s">
        <v>771</v>
      </c>
      <c r="F479" s="675">
        <v>1</v>
      </c>
      <c r="G479" s="675" t="s">
        <v>1050</v>
      </c>
      <c r="H479" s="675">
        <v>94</v>
      </c>
      <c r="I479" s="675" t="s">
        <v>1264</v>
      </c>
      <c r="J479" s="675" t="s">
        <v>1052</v>
      </c>
      <c r="K479" s="741">
        <v>59880181000</v>
      </c>
      <c r="L479" s="741">
        <v>78550556066.417175</v>
      </c>
      <c r="M479" s="675">
        <v>6</v>
      </c>
      <c r="N479" s="675" t="s">
        <v>1059</v>
      </c>
      <c r="O479" s="675">
        <v>49</v>
      </c>
      <c r="P479" s="675" t="s">
        <v>1063</v>
      </c>
      <c r="Q479" s="675">
        <v>575</v>
      </c>
      <c r="R479" s="675" t="s">
        <v>1282</v>
      </c>
      <c r="S479" s="741">
        <v>4933872000</v>
      </c>
      <c r="T479" s="741">
        <v>6472231424.2925539</v>
      </c>
    </row>
    <row r="480" spans="1:20">
      <c r="A480" s="675">
        <v>3</v>
      </c>
      <c r="B480" s="675" t="s">
        <v>1048</v>
      </c>
      <c r="C480" s="675">
        <v>2010</v>
      </c>
      <c r="D480" s="675">
        <v>127</v>
      </c>
      <c r="E480" s="675" t="s">
        <v>162</v>
      </c>
      <c r="F480" s="675">
        <v>1</v>
      </c>
      <c r="G480" s="675" t="s">
        <v>1050</v>
      </c>
      <c r="H480" s="675">
        <v>86</v>
      </c>
      <c r="I480" s="675" t="s">
        <v>1088</v>
      </c>
      <c r="J480" s="675" t="s">
        <v>1052</v>
      </c>
      <c r="K480" s="741">
        <v>8110000000</v>
      </c>
      <c r="L480" s="741">
        <v>10638662059.131773</v>
      </c>
      <c r="M480" s="675">
        <v>2</v>
      </c>
      <c r="N480" s="675" t="s">
        <v>1103</v>
      </c>
      <c r="O480" s="675">
        <v>26</v>
      </c>
      <c r="P480" s="675" t="s">
        <v>1283</v>
      </c>
      <c r="Q480" s="675">
        <v>589</v>
      </c>
      <c r="R480" s="675" t="s">
        <v>1284</v>
      </c>
      <c r="S480" s="741">
        <v>580000000</v>
      </c>
      <c r="T480" s="741">
        <v>760841429.62964606</v>
      </c>
    </row>
    <row r="481" spans="1:20">
      <c r="A481" s="675">
        <v>3</v>
      </c>
      <c r="B481" s="675" t="s">
        <v>1048</v>
      </c>
      <c r="C481" s="675">
        <v>2010</v>
      </c>
      <c r="D481" s="675">
        <v>127</v>
      </c>
      <c r="E481" s="675" t="s">
        <v>162</v>
      </c>
      <c r="F481" s="675">
        <v>1</v>
      </c>
      <c r="G481" s="675" t="s">
        <v>1050</v>
      </c>
      <c r="H481" s="675">
        <v>86</v>
      </c>
      <c r="I481" s="675" t="s">
        <v>1088</v>
      </c>
      <c r="J481" s="675" t="s">
        <v>1052</v>
      </c>
      <c r="K481" s="741">
        <v>8110000000</v>
      </c>
      <c r="L481" s="741">
        <v>10638662059.131773</v>
      </c>
      <c r="M481" s="675">
        <v>2</v>
      </c>
      <c r="N481" s="675" t="s">
        <v>1103</v>
      </c>
      <c r="O481" s="675">
        <v>26</v>
      </c>
      <c r="P481" s="675" t="s">
        <v>1283</v>
      </c>
      <c r="Q481" s="675">
        <v>590</v>
      </c>
      <c r="R481" s="675" t="s">
        <v>1285</v>
      </c>
      <c r="S481" s="741">
        <v>140000000</v>
      </c>
      <c r="T481" s="741">
        <v>183651379.56577659</v>
      </c>
    </row>
    <row r="482" spans="1:20">
      <c r="A482" s="675">
        <v>3</v>
      </c>
      <c r="B482" s="675" t="s">
        <v>1048</v>
      </c>
      <c r="C482" s="675">
        <v>2010</v>
      </c>
      <c r="D482" s="675">
        <v>127</v>
      </c>
      <c r="E482" s="675" t="s">
        <v>162</v>
      </c>
      <c r="F482" s="675">
        <v>1</v>
      </c>
      <c r="G482" s="675" t="s">
        <v>1050</v>
      </c>
      <c r="H482" s="675">
        <v>86</v>
      </c>
      <c r="I482" s="675" t="s">
        <v>1088</v>
      </c>
      <c r="J482" s="675" t="s">
        <v>1052</v>
      </c>
      <c r="K482" s="741">
        <v>8110000000</v>
      </c>
      <c r="L482" s="741">
        <v>10638662059.131773</v>
      </c>
      <c r="M482" s="675">
        <v>2</v>
      </c>
      <c r="N482" s="675" t="s">
        <v>1103</v>
      </c>
      <c r="O482" s="675">
        <v>26</v>
      </c>
      <c r="P482" s="675" t="s">
        <v>1283</v>
      </c>
      <c r="Q482" s="675">
        <v>591</v>
      </c>
      <c r="R482" s="675" t="s">
        <v>1286</v>
      </c>
      <c r="S482" s="741">
        <v>1584000000</v>
      </c>
      <c r="T482" s="741">
        <v>2077884180.2299297</v>
      </c>
    </row>
    <row r="483" spans="1:20">
      <c r="A483" s="675">
        <v>3</v>
      </c>
      <c r="B483" s="675" t="s">
        <v>1048</v>
      </c>
      <c r="C483" s="675">
        <v>2010</v>
      </c>
      <c r="D483" s="675">
        <v>127</v>
      </c>
      <c r="E483" s="675" t="s">
        <v>162</v>
      </c>
      <c r="F483" s="675">
        <v>1</v>
      </c>
      <c r="G483" s="675" t="s">
        <v>1050</v>
      </c>
      <c r="H483" s="675">
        <v>86</v>
      </c>
      <c r="I483" s="675" t="s">
        <v>1088</v>
      </c>
      <c r="J483" s="675" t="s">
        <v>1052</v>
      </c>
      <c r="K483" s="741">
        <v>8110000000</v>
      </c>
      <c r="L483" s="741">
        <v>10638662059.131773</v>
      </c>
      <c r="M483" s="675">
        <v>2</v>
      </c>
      <c r="N483" s="675" t="s">
        <v>1103</v>
      </c>
      <c r="O483" s="675">
        <v>26</v>
      </c>
      <c r="P483" s="675" t="s">
        <v>1283</v>
      </c>
      <c r="Q483" s="675">
        <v>7227</v>
      </c>
      <c r="R483" s="675" t="s">
        <v>1287</v>
      </c>
      <c r="S483" s="741">
        <v>2115000000</v>
      </c>
      <c r="T483" s="741">
        <v>2774447627.0115538</v>
      </c>
    </row>
    <row r="484" spans="1:20">
      <c r="A484" s="675">
        <v>3</v>
      </c>
      <c r="B484" s="675" t="s">
        <v>1048</v>
      </c>
      <c r="C484" s="675">
        <v>2010</v>
      </c>
      <c r="D484" s="675">
        <v>127</v>
      </c>
      <c r="E484" s="675" t="s">
        <v>162</v>
      </c>
      <c r="F484" s="675">
        <v>1</v>
      </c>
      <c r="G484" s="675" t="s">
        <v>1050</v>
      </c>
      <c r="H484" s="675">
        <v>86</v>
      </c>
      <c r="I484" s="675" t="s">
        <v>1088</v>
      </c>
      <c r="J484" s="675" t="s">
        <v>1052</v>
      </c>
      <c r="K484" s="741">
        <v>8110000000</v>
      </c>
      <c r="L484" s="741">
        <v>10638662059.131773</v>
      </c>
      <c r="M484" s="675">
        <v>2</v>
      </c>
      <c r="N484" s="675" t="s">
        <v>1103</v>
      </c>
      <c r="O484" s="675">
        <v>30</v>
      </c>
      <c r="P484" s="675" t="s">
        <v>1110</v>
      </c>
      <c r="Q484" s="675">
        <v>7229</v>
      </c>
      <c r="R484" s="675" t="s">
        <v>1288</v>
      </c>
      <c r="S484" s="741">
        <v>1145000000</v>
      </c>
      <c r="T484" s="741">
        <v>1502005925.7343872</v>
      </c>
    </row>
    <row r="485" spans="1:20">
      <c r="A485" s="675">
        <v>3</v>
      </c>
      <c r="B485" s="675" t="s">
        <v>1048</v>
      </c>
      <c r="C485" s="675">
        <v>2010</v>
      </c>
      <c r="D485" s="675">
        <v>127</v>
      </c>
      <c r="E485" s="675" t="s">
        <v>162</v>
      </c>
      <c r="F485" s="675">
        <v>1</v>
      </c>
      <c r="G485" s="675" t="s">
        <v>1050</v>
      </c>
      <c r="H485" s="675">
        <v>86</v>
      </c>
      <c r="I485" s="675" t="s">
        <v>1088</v>
      </c>
      <c r="J485" s="675" t="s">
        <v>1052</v>
      </c>
      <c r="K485" s="741">
        <v>8110000000</v>
      </c>
      <c r="L485" s="741">
        <v>10638662059.131773</v>
      </c>
      <c r="M485" s="675">
        <v>5</v>
      </c>
      <c r="N485" s="675" t="s">
        <v>1117</v>
      </c>
      <c r="O485" s="675">
        <v>41</v>
      </c>
      <c r="P485" s="675" t="s">
        <v>1120</v>
      </c>
      <c r="Q485" s="675">
        <v>7400</v>
      </c>
      <c r="R485" s="675" t="s">
        <v>1289</v>
      </c>
      <c r="S485" s="741">
        <v>590000000</v>
      </c>
      <c r="T485" s="741">
        <v>773959385.31291556</v>
      </c>
    </row>
    <row r="486" spans="1:20">
      <c r="A486" s="675">
        <v>3</v>
      </c>
      <c r="B486" s="675" t="s">
        <v>1048</v>
      </c>
      <c r="C486" s="675">
        <v>2010</v>
      </c>
      <c r="D486" s="675">
        <v>127</v>
      </c>
      <c r="E486" s="675" t="s">
        <v>162</v>
      </c>
      <c r="F486" s="675">
        <v>1</v>
      </c>
      <c r="G486" s="675" t="s">
        <v>1050</v>
      </c>
      <c r="H486" s="675">
        <v>86</v>
      </c>
      <c r="I486" s="675" t="s">
        <v>1088</v>
      </c>
      <c r="J486" s="675" t="s">
        <v>1052</v>
      </c>
      <c r="K486" s="741">
        <v>8110000000</v>
      </c>
      <c r="L486" s="741">
        <v>10638662059.131773</v>
      </c>
      <c r="M486" s="675">
        <v>6</v>
      </c>
      <c r="N486" s="675" t="s">
        <v>1059</v>
      </c>
      <c r="O486" s="675">
        <v>46</v>
      </c>
      <c r="P486" s="675" t="s">
        <v>1242</v>
      </c>
      <c r="Q486" s="675">
        <v>333</v>
      </c>
      <c r="R486" s="675" t="s">
        <v>1290</v>
      </c>
      <c r="S486" s="741">
        <v>609000000</v>
      </c>
      <c r="T486" s="741">
        <v>798883501.11112821</v>
      </c>
    </row>
    <row r="487" spans="1:20">
      <c r="A487" s="675">
        <v>3</v>
      </c>
      <c r="B487" s="675" t="s">
        <v>1048</v>
      </c>
      <c r="C487" s="675">
        <v>2010</v>
      </c>
      <c r="D487" s="675">
        <v>127</v>
      </c>
      <c r="E487" s="675" t="s">
        <v>162</v>
      </c>
      <c r="F487" s="675">
        <v>1</v>
      </c>
      <c r="G487" s="675" t="s">
        <v>1050</v>
      </c>
      <c r="H487" s="675">
        <v>86</v>
      </c>
      <c r="I487" s="675" t="s">
        <v>1088</v>
      </c>
      <c r="J487" s="675" t="s">
        <v>1052</v>
      </c>
      <c r="K487" s="741">
        <v>8110000000</v>
      </c>
      <c r="L487" s="741">
        <v>10638662059.131773</v>
      </c>
      <c r="M487" s="675">
        <v>6</v>
      </c>
      <c r="N487" s="675" t="s">
        <v>1059</v>
      </c>
      <c r="O487" s="675">
        <v>48</v>
      </c>
      <c r="P487" s="675" t="s">
        <v>1078</v>
      </c>
      <c r="Q487" s="675">
        <v>587</v>
      </c>
      <c r="R487" s="675" t="s">
        <v>1291</v>
      </c>
      <c r="S487" s="741">
        <v>109000000</v>
      </c>
      <c r="T487" s="741">
        <v>142985716.94764036</v>
      </c>
    </row>
    <row r="488" spans="1:20">
      <c r="A488" s="675">
        <v>3</v>
      </c>
      <c r="B488" s="675" t="s">
        <v>1048</v>
      </c>
      <c r="C488" s="675">
        <v>2010</v>
      </c>
      <c r="D488" s="675">
        <v>127</v>
      </c>
      <c r="E488" s="675" t="s">
        <v>162</v>
      </c>
      <c r="F488" s="675">
        <v>1</v>
      </c>
      <c r="G488" s="675" t="s">
        <v>1050</v>
      </c>
      <c r="H488" s="675">
        <v>86</v>
      </c>
      <c r="I488" s="675" t="s">
        <v>1088</v>
      </c>
      <c r="J488" s="675" t="s">
        <v>1052</v>
      </c>
      <c r="K488" s="741">
        <v>8110000000</v>
      </c>
      <c r="L488" s="741">
        <v>10638662059.131773</v>
      </c>
      <c r="M488" s="675">
        <v>6</v>
      </c>
      <c r="N488" s="675" t="s">
        <v>1059</v>
      </c>
      <c r="O488" s="675">
        <v>49</v>
      </c>
      <c r="P488" s="675" t="s">
        <v>1063</v>
      </c>
      <c r="Q488" s="675">
        <v>332</v>
      </c>
      <c r="R488" s="675" t="s">
        <v>994</v>
      </c>
      <c r="S488" s="741">
        <v>210000000</v>
      </c>
      <c r="T488" s="741">
        <v>275477069.34866488</v>
      </c>
    </row>
    <row r="489" spans="1:20">
      <c r="A489" s="675">
        <v>3</v>
      </c>
      <c r="B489" s="675" t="s">
        <v>1048</v>
      </c>
      <c r="C489" s="675">
        <v>2010</v>
      </c>
      <c r="D489" s="675">
        <v>127</v>
      </c>
      <c r="E489" s="675" t="s">
        <v>162</v>
      </c>
      <c r="F489" s="675">
        <v>1</v>
      </c>
      <c r="G489" s="675" t="s">
        <v>1050</v>
      </c>
      <c r="H489" s="675">
        <v>86</v>
      </c>
      <c r="I489" s="675" t="s">
        <v>1088</v>
      </c>
      <c r="J489" s="675" t="s">
        <v>1052</v>
      </c>
      <c r="K489" s="741">
        <v>8110000000</v>
      </c>
      <c r="L489" s="741">
        <v>10638662059.131773</v>
      </c>
      <c r="M489" s="675">
        <v>6</v>
      </c>
      <c r="N489" s="675" t="s">
        <v>1059</v>
      </c>
      <c r="O489" s="675">
        <v>49</v>
      </c>
      <c r="P489" s="675" t="s">
        <v>1063</v>
      </c>
      <c r="Q489" s="675">
        <v>7401</v>
      </c>
      <c r="R489" s="675" t="s">
        <v>1292</v>
      </c>
      <c r="S489" s="741">
        <v>1028000000</v>
      </c>
      <c r="T489" s="741">
        <v>1348525844.2401311</v>
      </c>
    </row>
    <row r="490" spans="1:20">
      <c r="A490" s="675">
        <v>3</v>
      </c>
      <c r="B490" s="675" t="s">
        <v>1048</v>
      </c>
      <c r="C490" s="675">
        <v>2010</v>
      </c>
      <c r="D490" s="675">
        <v>131</v>
      </c>
      <c r="E490" s="675" t="s">
        <v>1293</v>
      </c>
      <c r="F490" s="675">
        <v>1</v>
      </c>
      <c r="G490" s="675" t="s">
        <v>1050</v>
      </c>
      <c r="H490" s="675">
        <v>86</v>
      </c>
      <c r="I490" s="675" t="s">
        <v>1088</v>
      </c>
      <c r="J490" s="675" t="s">
        <v>1052</v>
      </c>
      <c r="K490" s="741">
        <v>30161784000</v>
      </c>
      <c r="L490" s="741">
        <v>39566094584.035484</v>
      </c>
      <c r="M490" s="675">
        <v>2</v>
      </c>
      <c r="N490" s="675" t="s">
        <v>1103</v>
      </c>
      <c r="O490" s="675">
        <v>31</v>
      </c>
      <c r="P490" s="675" t="s">
        <v>1115</v>
      </c>
      <c r="Q490" s="675">
        <v>412</v>
      </c>
      <c r="R490" s="675" t="s">
        <v>1294</v>
      </c>
      <c r="S490" s="741">
        <v>30161784000</v>
      </c>
      <c r="T490" s="741">
        <v>39566094584.035484</v>
      </c>
    </row>
    <row r="491" spans="1:20">
      <c r="A491" s="675">
        <v>3</v>
      </c>
      <c r="B491" s="675" t="s">
        <v>1048</v>
      </c>
      <c r="C491" s="675">
        <v>2010</v>
      </c>
      <c r="D491" s="675">
        <v>200</v>
      </c>
      <c r="E491" s="675" t="s">
        <v>1295</v>
      </c>
      <c r="F491" s="675">
        <v>2</v>
      </c>
      <c r="G491" s="675" t="s">
        <v>1296</v>
      </c>
      <c r="H491" s="675">
        <v>89</v>
      </c>
      <c r="I491" s="675" t="s">
        <v>1182</v>
      </c>
      <c r="J491" s="675" t="s">
        <v>1052</v>
      </c>
      <c r="K491" s="741">
        <v>48541000000</v>
      </c>
      <c r="L491" s="741">
        <v>63675868682.159721</v>
      </c>
      <c r="M491" s="675">
        <v>1</v>
      </c>
      <c r="N491" s="675" t="s">
        <v>1053</v>
      </c>
      <c r="O491" s="675">
        <v>4</v>
      </c>
      <c r="P491" s="675" t="s">
        <v>1148</v>
      </c>
      <c r="Q491" s="675">
        <v>431</v>
      </c>
      <c r="R491" s="675" t="s">
        <v>1297</v>
      </c>
      <c r="S491" s="741">
        <v>7011976000</v>
      </c>
      <c r="T491" s="741">
        <v>9198279042.0151138</v>
      </c>
    </row>
    <row r="492" spans="1:20">
      <c r="A492" s="675">
        <v>3</v>
      </c>
      <c r="B492" s="675" t="s">
        <v>1048</v>
      </c>
      <c r="C492" s="675">
        <v>2010</v>
      </c>
      <c r="D492" s="675">
        <v>200</v>
      </c>
      <c r="E492" s="675" t="s">
        <v>1295</v>
      </c>
      <c r="F492" s="675">
        <v>2</v>
      </c>
      <c r="G492" s="675" t="s">
        <v>1296</v>
      </c>
      <c r="H492" s="675">
        <v>89</v>
      </c>
      <c r="I492" s="675" t="s">
        <v>1182</v>
      </c>
      <c r="J492" s="675" t="s">
        <v>1052</v>
      </c>
      <c r="K492" s="741">
        <v>48541000000</v>
      </c>
      <c r="L492" s="741">
        <v>63675868682.159721</v>
      </c>
      <c r="M492" s="675">
        <v>1</v>
      </c>
      <c r="N492" s="675" t="s">
        <v>1053</v>
      </c>
      <c r="O492" s="675">
        <v>5</v>
      </c>
      <c r="P492" s="675" t="s">
        <v>1298</v>
      </c>
      <c r="Q492" s="675">
        <v>414</v>
      </c>
      <c r="R492" s="675" t="s">
        <v>1299</v>
      </c>
      <c r="S492" s="741">
        <v>15861892000</v>
      </c>
      <c r="T492" s="741">
        <v>20807559630.881107</v>
      </c>
    </row>
    <row r="493" spans="1:20">
      <c r="A493" s="675">
        <v>3</v>
      </c>
      <c r="B493" s="675" t="s">
        <v>1048</v>
      </c>
      <c r="C493" s="675">
        <v>2010</v>
      </c>
      <c r="D493" s="675">
        <v>200</v>
      </c>
      <c r="E493" s="675" t="s">
        <v>1295</v>
      </c>
      <c r="F493" s="675">
        <v>2</v>
      </c>
      <c r="G493" s="675" t="s">
        <v>1296</v>
      </c>
      <c r="H493" s="675">
        <v>89</v>
      </c>
      <c r="I493" s="675" t="s">
        <v>1182</v>
      </c>
      <c r="J493" s="675" t="s">
        <v>1052</v>
      </c>
      <c r="K493" s="741">
        <v>48541000000</v>
      </c>
      <c r="L493" s="741">
        <v>63675868682.159721</v>
      </c>
      <c r="M493" s="675">
        <v>1</v>
      </c>
      <c r="N493" s="675" t="s">
        <v>1053</v>
      </c>
      <c r="O493" s="675">
        <v>5</v>
      </c>
      <c r="P493" s="675" t="s">
        <v>1298</v>
      </c>
      <c r="Q493" s="675">
        <v>604</v>
      </c>
      <c r="R493" s="675" t="s">
        <v>1300</v>
      </c>
      <c r="S493" s="741">
        <v>2188591000</v>
      </c>
      <c r="T493" s="741">
        <v>2870983974.6803031</v>
      </c>
    </row>
    <row r="494" spans="1:20">
      <c r="A494" s="675">
        <v>3</v>
      </c>
      <c r="B494" s="675" t="s">
        <v>1048</v>
      </c>
      <c r="C494" s="675">
        <v>2010</v>
      </c>
      <c r="D494" s="675">
        <v>200</v>
      </c>
      <c r="E494" s="675" t="s">
        <v>1295</v>
      </c>
      <c r="F494" s="675">
        <v>2</v>
      </c>
      <c r="G494" s="675" t="s">
        <v>1296</v>
      </c>
      <c r="H494" s="675">
        <v>89</v>
      </c>
      <c r="I494" s="675" t="s">
        <v>1182</v>
      </c>
      <c r="J494" s="675" t="s">
        <v>1052</v>
      </c>
      <c r="K494" s="741">
        <v>48541000000</v>
      </c>
      <c r="L494" s="741">
        <v>63675868682.159721</v>
      </c>
      <c r="M494" s="675">
        <v>1</v>
      </c>
      <c r="N494" s="675" t="s">
        <v>1053</v>
      </c>
      <c r="O494" s="675">
        <v>5</v>
      </c>
      <c r="P494" s="675" t="s">
        <v>1298</v>
      </c>
      <c r="Q494" s="675">
        <v>609</v>
      </c>
      <c r="R494" s="675" t="s">
        <v>1301</v>
      </c>
      <c r="S494" s="741">
        <v>3138532000</v>
      </c>
      <c r="T494" s="741">
        <v>4117112368.6523995</v>
      </c>
    </row>
    <row r="495" spans="1:20">
      <c r="A495" s="675">
        <v>3</v>
      </c>
      <c r="B495" s="675" t="s">
        <v>1048</v>
      </c>
      <c r="C495" s="675">
        <v>2010</v>
      </c>
      <c r="D495" s="675">
        <v>200</v>
      </c>
      <c r="E495" s="675" t="s">
        <v>1295</v>
      </c>
      <c r="F495" s="675">
        <v>2</v>
      </c>
      <c r="G495" s="675" t="s">
        <v>1296</v>
      </c>
      <c r="H495" s="675">
        <v>89</v>
      </c>
      <c r="I495" s="675" t="s">
        <v>1182</v>
      </c>
      <c r="J495" s="675" t="s">
        <v>1052</v>
      </c>
      <c r="K495" s="741">
        <v>48541000000</v>
      </c>
      <c r="L495" s="741">
        <v>63675868682.159721</v>
      </c>
      <c r="M495" s="675">
        <v>1</v>
      </c>
      <c r="N495" s="675" t="s">
        <v>1053</v>
      </c>
      <c r="O495" s="675">
        <v>5</v>
      </c>
      <c r="P495" s="675" t="s">
        <v>1298</v>
      </c>
      <c r="Q495" s="675">
        <v>7081</v>
      </c>
      <c r="R495" s="675" t="s">
        <v>1302</v>
      </c>
      <c r="S495" s="741">
        <v>17884811000</v>
      </c>
      <c r="T495" s="741">
        <v>23461215810.165543</v>
      </c>
    </row>
    <row r="496" spans="1:20">
      <c r="A496" s="675">
        <v>3</v>
      </c>
      <c r="B496" s="675" t="s">
        <v>1048</v>
      </c>
      <c r="C496" s="675">
        <v>2010</v>
      </c>
      <c r="D496" s="675">
        <v>200</v>
      </c>
      <c r="E496" s="675" t="s">
        <v>1295</v>
      </c>
      <c r="F496" s="675">
        <v>2</v>
      </c>
      <c r="G496" s="675" t="s">
        <v>1296</v>
      </c>
      <c r="H496" s="675">
        <v>89</v>
      </c>
      <c r="I496" s="675" t="s">
        <v>1182</v>
      </c>
      <c r="J496" s="675" t="s">
        <v>1052</v>
      </c>
      <c r="K496" s="741">
        <v>48541000000</v>
      </c>
      <c r="L496" s="741">
        <v>63675868682.159721</v>
      </c>
      <c r="M496" s="675">
        <v>6</v>
      </c>
      <c r="N496" s="675" t="s">
        <v>1059</v>
      </c>
      <c r="O496" s="675">
        <v>49</v>
      </c>
      <c r="P496" s="675" t="s">
        <v>1063</v>
      </c>
      <c r="Q496" s="675">
        <v>611</v>
      </c>
      <c r="R496" s="675" t="s">
        <v>994</v>
      </c>
      <c r="S496" s="741">
        <v>2455198000</v>
      </c>
      <c r="T496" s="741">
        <v>3220717855.7652535</v>
      </c>
    </row>
    <row r="497" spans="1:20">
      <c r="A497" s="675">
        <v>3</v>
      </c>
      <c r="B497" s="675" t="s">
        <v>1048</v>
      </c>
      <c r="C497" s="675">
        <v>2010</v>
      </c>
      <c r="D497" s="675">
        <v>201</v>
      </c>
      <c r="E497" s="675" t="s">
        <v>1303</v>
      </c>
      <c r="F497" s="675">
        <v>2</v>
      </c>
      <c r="G497" s="675" t="s">
        <v>1296</v>
      </c>
      <c r="H497" s="675">
        <v>91</v>
      </c>
      <c r="I497" s="675" t="s">
        <v>1304</v>
      </c>
      <c r="J497" s="675" t="s">
        <v>1052</v>
      </c>
      <c r="K497" s="741">
        <v>1489318260000</v>
      </c>
      <c r="L497" s="741">
        <v>1953681093296.4424</v>
      </c>
      <c r="M497" s="675">
        <v>1</v>
      </c>
      <c r="N497" s="675" t="s">
        <v>1053</v>
      </c>
      <c r="O497" s="675">
        <v>1</v>
      </c>
      <c r="P497" s="675" t="s">
        <v>1305</v>
      </c>
      <c r="Q497" s="675">
        <v>623</v>
      </c>
      <c r="R497" s="675" t="s">
        <v>1306</v>
      </c>
      <c r="S497" s="741">
        <v>28000000000</v>
      </c>
      <c r="T497" s="741">
        <v>36730275913.155319</v>
      </c>
    </row>
    <row r="498" spans="1:20">
      <c r="A498" s="675">
        <v>3</v>
      </c>
      <c r="B498" s="675" t="s">
        <v>1048</v>
      </c>
      <c r="C498" s="675">
        <v>2010</v>
      </c>
      <c r="D498" s="675">
        <v>201</v>
      </c>
      <c r="E498" s="675" t="s">
        <v>1303</v>
      </c>
      <c r="F498" s="675">
        <v>2</v>
      </c>
      <c r="G498" s="675" t="s">
        <v>1296</v>
      </c>
      <c r="H498" s="675">
        <v>91</v>
      </c>
      <c r="I498" s="675" t="s">
        <v>1304</v>
      </c>
      <c r="J498" s="675" t="s">
        <v>1052</v>
      </c>
      <c r="K498" s="741">
        <v>1489318260000</v>
      </c>
      <c r="L498" s="741">
        <v>1953681093296.4424</v>
      </c>
      <c r="M498" s="675">
        <v>1</v>
      </c>
      <c r="N498" s="675" t="s">
        <v>1053</v>
      </c>
      <c r="O498" s="675">
        <v>1</v>
      </c>
      <c r="P498" s="675" t="s">
        <v>1305</v>
      </c>
      <c r="Q498" s="675">
        <v>624</v>
      </c>
      <c r="R498" s="675" t="s">
        <v>1307</v>
      </c>
      <c r="S498" s="741">
        <v>21936169000</v>
      </c>
      <c r="T498" s="741">
        <v>28775769280.271587</v>
      </c>
    </row>
    <row r="499" spans="1:20">
      <c r="A499" s="675">
        <v>3</v>
      </c>
      <c r="B499" s="675" t="s">
        <v>1048</v>
      </c>
      <c r="C499" s="675">
        <v>2010</v>
      </c>
      <c r="D499" s="675">
        <v>201</v>
      </c>
      <c r="E499" s="675" t="s">
        <v>1303</v>
      </c>
      <c r="F499" s="675">
        <v>2</v>
      </c>
      <c r="G499" s="675" t="s">
        <v>1296</v>
      </c>
      <c r="H499" s="675">
        <v>91</v>
      </c>
      <c r="I499" s="675" t="s">
        <v>1304</v>
      </c>
      <c r="J499" s="675" t="s">
        <v>1052</v>
      </c>
      <c r="K499" s="741">
        <v>1489318260000</v>
      </c>
      <c r="L499" s="741">
        <v>1953681093296.4424</v>
      </c>
      <c r="M499" s="675">
        <v>1</v>
      </c>
      <c r="N499" s="675" t="s">
        <v>1053</v>
      </c>
      <c r="O499" s="675">
        <v>1</v>
      </c>
      <c r="P499" s="675" t="s">
        <v>1305</v>
      </c>
      <c r="Q499" s="675">
        <v>625</v>
      </c>
      <c r="R499" s="675" t="s">
        <v>1308</v>
      </c>
      <c r="S499" s="741">
        <v>44962035000</v>
      </c>
      <c r="T499" s="741">
        <v>58980998255.962379</v>
      </c>
    </row>
    <row r="500" spans="1:20">
      <c r="A500" s="675">
        <v>3</v>
      </c>
      <c r="B500" s="675" t="s">
        <v>1048</v>
      </c>
      <c r="C500" s="675">
        <v>2010</v>
      </c>
      <c r="D500" s="675">
        <v>201</v>
      </c>
      <c r="E500" s="675" t="s">
        <v>1303</v>
      </c>
      <c r="F500" s="675">
        <v>2</v>
      </c>
      <c r="G500" s="675" t="s">
        <v>1296</v>
      </c>
      <c r="H500" s="675">
        <v>91</v>
      </c>
      <c r="I500" s="675" t="s">
        <v>1304</v>
      </c>
      <c r="J500" s="675" t="s">
        <v>1052</v>
      </c>
      <c r="K500" s="741">
        <v>1489318260000</v>
      </c>
      <c r="L500" s="741">
        <v>1953681093296.4424</v>
      </c>
      <c r="M500" s="675">
        <v>1</v>
      </c>
      <c r="N500" s="675" t="s">
        <v>1053</v>
      </c>
      <c r="O500" s="675">
        <v>1</v>
      </c>
      <c r="P500" s="675" t="s">
        <v>1305</v>
      </c>
      <c r="Q500" s="675">
        <v>626</v>
      </c>
      <c r="R500" s="675" t="s">
        <v>1309</v>
      </c>
      <c r="S500" s="741">
        <v>15742239000</v>
      </c>
      <c r="T500" s="741">
        <v>20650599355.74408</v>
      </c>
    </row>
    <row r="501" spans="1:20">
      <c r="A501" s="675">
        <v>3</v>
      </c>
      <c r="B501" s="675" t="s">
        <v>1048</v>
      </c>
      <c r="C501" s="675">
        <v>2010</v>
      </c>
      <c r="D501" s="675">
        <v>201</v>
      </c>
      <c r="E501" s="675" t="s">
        <v>1303</v>
      </c>
      <c r="F501" s="675">
        <v>2</v>
      </c>
      <c r="G501" s="675" t="s">
        <v>1296</v>
      </c>
      <c r="H501" s="675">
        <v>91</v>
      </c>
      <c r="I501" s="675" t="s">
        <v>1304</v>
      </c>
      <c r="J501" s="675" t="s">
        <v>1052</v>
      </c>
      <c r="K501" s="741">
        <v>1489318260000</v>
      </c>
      <c r="L501" s="741">
        <v>1953681093296.4424</v>
      </c>
      <c r="M501" s="675">
        <v>1</v>
      </c>
      <c r="N501" s="675" t="s">
        <v>1053</v>
      </c>
      <c r="O501" s="675">
        <v>1</v>
      </c>
      <c r="P501" s="675" t="s">
        <v>1305</v>
      </c>
      <c r="Q501" s="675">
        <v>627</v>
      </c>
      <c r="R501" s="675" t="s">
        <v>1310</v>
      </c>
      <c r="S501" s="741">
        <v>15500000000</v>
      </c>
      <c r="T501" s="741">
        <v>20332831309.068119</v>
      </c>
    </row>
    <row r="502" spans="1:20">
      <c r="A502" s="675">
        <v>3</v>
      </c>
      <c r="B502" s="675" t="s">
        <v>1048</v>
      </c>
      <c r="C502" s="675">
        <v>2010</v>
      </c>
      <c r="D502" s="675">
        <v>201</v>
      </c>
      <c r="E502" s="675" t="s">
        <v>1303</v>
      </c>
      <c r="F502" s="675">
        <v>2</v>
      </c>
      <c r="G502" s="675" t="s">
        <v>1296</v>
      </c>
      <c r="H502" s="675">
        <v>91</v>
      </c>
      <c r="I502" s="675" t="s">
        <v>1304</v>
      </c>
      <c r="J502" s="675" t="s">
        <v>1052</v>
      </c>
      <c r="K502" s="741">
        <v>1489318260000</v>
      </c>
      <c r="L502" s="741">
        <v>1953681093296.4424</v>
      </c>
      <c r="M502" s="675">
        <v>1</v>
      </c>
      <c r="N502" s="675" t="s">
        <v>1053</v>
      </c>
      <c r="O502" s="675">
        <v>1</v>
      </c>
      <c r="P502" s="675" t="s">
        <v>1305</v>
      </c>
      <c r="Q502" s="675">
        <v>628</v>
      </c>
      <c r="R502" s="675" t="s">
        <v>1311</v>
      </c>
      <c r="S502" s="741">
        <v>22500000000</v>
      </c>
      <c r="T502" s="741">
        <v>29515400287.356953</v>
      </c>
    </row>
    <row r="503" spans="1:20">
      <c r="A503" s="675">
        <v>3</v>
      </c>
      <c r="B503" s="675" t="s">
        <v>1048</v>
      </c>
      <c r="C503" s="675">
        <v>2010</v>
      </c>
      <c r="D503" s="675">
        <v>201</v>
      </c>
      <c r="E503" s="675" t="s">
        <v>1303</v>
      </c>
      <c r="F503" s="675">
        <v>2</v>
      </c>
      <c r="G503" s="675" t="s">
        <v>1296</v>
      </c>
      <c r="H503" s="675">
        <v>91</v>
      </c>
      <c r="I503" s="675" t="s">
        <v>1304</v>
      </c>
      <c r="J503" s="675" t="s">
        <v>1052</v>
      </c>
      <c r="K503" s="741">
        <v>1489318260000</v>
      </c>
      <c r="L503" s="741">
        <v>1953681093296.4424</v>
      </c>
      <c r="M503" s="675">
        <v>1</v>
      </c>
      <c r="N503" s="675" t="s">
        <v>1053</v>
      </c>
      <c r="O503" s="675">
        <v>1</v>
      </c>
      <c r="P503" s="675" t="s">
        <v>1305</v>
      </c>
      <c r="Q503" s="675">
        <v>629</v>
      </c>
      <c r="R503" s="675" t="s">
        <v>1312</v>
      </c>
      <c r="S503" s="741">
        <v>15407921000</v>
      </c>
      <c r="T503" s="741">
        <v>20212042484.932144</v>
      </c>
    </row>
    <row r="504" spans="1:20">
      <c r="A504" s="675">
        <v>3</v>
      </c>
      <c r="B504" s="675" t="s">
        <v>1048</v>
      </c>
      <c r="C504" s="675">
        <v>2010</v>
      </c>
      <c r="D504" s="675">
        <v>201</v>
      </c>
      <c r="E504" s="675" t="s">
        <v>1303</v>
      </c>
      <c r="F504" s="675">
        <v>2</v>
      </c>
      <c r="G504" s="675" t="s">
        <v>1296</v>
      </c>
      <c r="H504" s="675">
        <v>91</v>
      </c>
      <c r="I504" s="675" t="s">
        <v>1304</v>
      </c>
      <c r="J504" s="675" t="s">
        <v>1052</v>
      </c>
      <c r="K504" s="741">
        <v>1489318260000</v>
      </c>
      <c r="L504" s="741">
        <v>1953681093296.4424</v>
      </c>
      <c r="M504" s="675">
        <v>1</v>
      </c>
      <c r="N504" s="675" t="s">
        <v>1053</v>
      </c>
      <c r="O504" s="675">
        <v>1</v>
      </c>
      <c r="P504" s="675" t="s">
        <v>1305</v>
      </c>
      <c r="Q504" s="675">
        <v>630</v>
      </c>
      <c r="R504" s="675" t="s">
        <v>1313</v>
      </c>
      <c r="S504" s="741">
        <v>6302000000</v>
      </c>
      <c r="T504" s="741">
        <v>8266935671.5966005</v>
      </c>
    </row>
    <row r="505" spans="1:20">
      <c r="A505" s="675">
        <v>3</v>
      </c>
      <c r="B505" s="675" t="s">
        <v>1048</v>
      </c>
      <c r="C505" s="675">
        <v>2010</v>
      </c>
      <c r="D505" s="675">
        <v>201</v>
      </c>
      <c r="E505" s="675" t="s">
        <v>1303</v>
      </c>
      <c r="F505" s="675">
        <v>2</v>
      </c>
      <c r="G505" s="675" t="s">
        <v>1296</v>
      </c>
      <c r="H505" s="675">
        <v>91</v>
      </c>
      <c r="I505" s="675" t="s">
        <v>1304</v>
      </c>
      <c r="J505" s="675" t="s">
        <v>1052</v>
      </c>
      <c r="K505" s="741">
        <v>1489318260000</v>
      </c>
      <c r="L505" s="741">
        <v>1953681093296.4424</v>
      </c>
      <c r="M505" s="675">
        <v>1</v>
      </c>
      <c r="N505" s="675" t="s">
        <v>1053</v>
      </c>
      <c r="O505" s="675">
        <v>2</v>
      </c>
      <c r="P505" s="675" t="s">
        <v>1314</v>
      </c>
      <c r="Q505" s="675">
        <v>618</v>
      </c>
      <c r="R505" s="675" t="s">
        <v>1315</v>
      </c>
      <c r="S505" s="741">
        <v>743429153000</v>
      </c>
      <c r="T505" s="741">
        <v>975227068270.47705</v>
      </c>
    </row>
    <row r="506" spans="1:20">
      <c r="A506" s="675">
        <v>3</v>
      </c>
      <c r="B506" s="675" t="s">
        <v>1048</v>
      </c>
      <c r="C506" s="675">
        <v>2010</v>
      </c>
      <c r="D506" s="675">
        <v>201</v>
      </c>
      <c r="E506" s="675" t="s">
        <v>1303</v>
      </c>
      <c r="F506" s="675">
        <v>2</v>
      </c>
      <c r="G506" s="675" t="s">
        <v>1296</v>
      </c>
      <c r="H506" s="675">
        <v>91</v>
      </c>
      <c r="I506" s="675" t="s">
        <v>1304</v>
      </c>
      <c r="J506" s="675" t="s">
        <v>1052</v>
      </c>
      <c r="K506" s="741">
        <v>1489318260000</v>
      </c>
      <c r="L506" s="741">
        <v>1953681093296.4424</v>
      </c>
      <c r="M506" s="675">
        <v>1</v>
      </c>
      <c r="N506" s="675" t="s">
        <v>1053</v>
      </c>
      <c r="O506" s="675">
        <v>2</v>
      </c>
      <c r="P506" s="675" t="s">
        <v>1314</v>
      </c>
      <c r="Q506" s="675">
        <v>620</v>
      </c>
      <c r="R506" s="675" t="s">
        <v>1316</v>
      </c>
      <c r="S506" s="741">
        <v>351741319000</v>
      </c>
      <c r="T506" s="741">
        <v>461412703461.685</v>
      </c>
    </row>
    <row r="507" spans="1:20">
      <c r="A507" s="675">
        <v>3</v>
      </c>
      <c r="B507" s="675" t="s">
        <v>1048</v>
      </c>
      <c r="C507" s="675">
        <v>2010</v>
      </c>
      <c r="D507" s="675">
        <v>201</v>
      </c>
      <c r="E507" s="675" t="s">
        <v>1303</v>
      </c>
      <c r="F507" s="675">
        <v>2</v>
      </c>
      <c r="G507" s="675" t="s">
        <v>1296</v>
      </c>
      <c r="H507" s="675">
        <v>91</v>
      </c>
      <c r="I507" s="675" t="s">
        <v>1304</v>
      </c>
      <c r="J507" s="675" t="s">
        <v>1052</v>
      </c>
      <c r="K507" s="741">
        <v>1489318260000</v>
      </c>
      <c r="L507" s="741">
        <v>1953681093296.4424</v>
      </c>
      <c r="M507" s="675">
        <v>1</v>
      </c>
      <c r="N507" s="675" t="s">
        <v>1053</v>
      </c>
      <c r="O507" s="675">
        <v>3</v>
      </c>
      <c r="P507" s="675" t="s">
        <v>1318</v>
      </c>
      <c r="Q507" s="675">
        <v>631</v>
      </c>
      <c r="R507" s="675" t="s">
        <v>1319</v>
      </c>
      <c r="S507" s="741">
        <v>700000000</v>
      </c>
      <c r="T507" s="741">
        <v>918256897.82888293</v>
      </c>
    </row>
    <row r="508" spans="1:20">
      <c r="A508" s="675">
        <v>3</v>
      </c>
      <c r="B508" s="675" t="s">
        <v>1048</v>
      </c>
      <c r="C508" s="675">
        <v>2010</v>
      </c>
      <c r="D508" s="675">
        <v>201</v>
      </c>
      <c r="E508" s="675" t="s">
        <v>1303</v>
      </c>
      <c r="F508" s="675">
        <v>2</v>
      </c>
      <c r="G508" s="675" t="s">
        <v>1296</v>
      </c>
      <c r="H508" s="675">
        <v>91</v>
      </c>
      <c r="I508" s="675" t="s">
        <v>1304</v>
      </c>
      <c r="J508" s="675" t="s">
        <v>1052</v>
      </c>
      <c r="K508" s="741">
        <v>1489318260000</v>
      </c>
      <c r="L508" s="741">
        <v>1953681093296.4424</v>
      </c>
      <c r="M508" s="675">
        <v>1</v>
      </c>
      <c r="N508" s="675" t="s">
        <v>1053</v>
      </c>
      <c r="O508" s="675">
        <v>3</v>
      </c>
      <c r="P508" s="675" t="s">
        <v>1318</v>
      </c>
      <c r="Q508" s="675">
        <v>632</v>
      </c>
      <c r="R508" s="675" t="s">
        <v>1320</v>
      </c>
      <c r="S508" s="741">
        <v>5533294000</v>
      </c>
      <c r="T508" s="741">
        <v>7258550547.4502439</v>
      </c>
    </row>
    <row r="509" spans="1:20">
      <c r="A509" s="675">
        <v>3</v>
      </c>
      <c r="B509" s="675" t="s">
        <v>1048</v>
      </c>
      <c r="C509" s="675">
        <v>2010</v>
      </c>
      <c r="D509" s="675">
        <v>201</v>
      </c>
      <c r="E509" s="675" t="s">
        <v>1303</v>
      </c>
      <c r="F509" s="675">
        <v>2</v>
      </c>
      <c r="G509" s="675" t="s">
        <v>1296</v>
      </c>
      <c r="H509" s="675">
        <v>91</v>
      </c>
      <c r="I509" s="675" t="s">
        <v>1304</v>
      </c>
      <c r="J509" s="675" t="s">
        <v>1052</v>
      </c>
      <c r="K509" s="741">
        <v>1489318260000</v>
      </c>
      <c r="L509" s="741">
        <v>1953681093296.4424</v>
      </c>
      <c r="M509" s="675">
        <v>1</v>
      </c>
      <c r="N509" s="675" t="s">
        <v>1053</v>
      </c>
      <c r="O509" s="675">
        <v>3</v>
      </c>
      <c r="P509" s="675" t="s">
        <v>1318</v>
      </c>
      <c r="Q509" s="675">
        <v>633</v>
      </c>
      <c r="R509" s="675" t="s">
        <v>1321</v>
      </c>
      <c r="S509" s="741">
        <v>163086171000</v>
      </c>
      <c r="T509" s="741">
        <v>213935716373.21533</v>
      </c>
    </row>
    <row r="510" spans="1:20">
      <c r="A510" s="675">
        <v>3</v>
      </c>
      <c r="B510" s="675" t="s">
        <v>1048</v>
      </c>
      <c r="C510" s="675">
        <v>2010</v>
      </c>
      <c r="D510" s="675">
        <v>201</v>
      </c>
      <c r="E510" s="675" t="s">
        <v>1303</v>
      </c>
      <c r="F510" s="675">
        <v>2</v>
      </c>
      <c r="G510" s="675" t="s">
        <v>1296</v>
      </c>
      <c r="H510" s="675">
        <v>91</v>
      </c>
      <c r="I510" s="675" t="s">
        <v>1304</v>
      </c>
      <c r="J510" s="675" t="s">
        <v>1052</v>
      </c>
      <c r="K510" s="741">
        <v>1489318260000</v>
      </c>
      <c r="L510" s="741">
        <v>1953681093296.4424</v>
      </c>
      <c r="M510" s="675">
        <v>1</v>
      </c>
      <c r="N510" s="675" t="s">
        <v>1053</v>
      </c>
      <c r="O510" s="675">
        <v>3</v>
      </c>
      <c r="P510" s="675" t="s">
        <v>1318</v>
      </c>
      <c r="Q510" s="675">
        <v>634</v>
      </c>
      <c r="R510" s="675" t="s">
        <v>1322</v>
      </c>
      <c r="S510" s="741">
        <v>39732209000</v>
      </c>
      <c r="T510" s="741">
        <v>52120535686.041183</v>
      </c>
    </row>
    <row r="511" spans="1:20">
      <c r="A511" s="675">
        <v>3</v>
      </c>
      <c r="B511" s="675" t="s">
        <v>1048</v>
      </c>
      <c r="C511" s="675">
        <v>2010</v>
      </c>
      <c r="D511" s="675">
        <v>201</v>
      </c>
      <c r="E511" s="675" t="s">
        <v>1303</v>
      </c>
      <c r="F511" s="675">
        <v>2</v>
      </c>
      <c r="G511" s="675" t="s">
        <v>1296</v>
      </c>
      <c r="H511" s="675">
        <v>91</v>
      </c>
      <c r="I511" s="675" t="s">
        <v>1304</v>
      </c>
      <c r="J511" s="675" t="s">
        <v>1052</v>
      </c>
      <c r="K511" s="741">
        <v>1489318260000</v>
      </c>
      <c r="L511" s="741">
        <v>1953681093296.4424</v>
      </c>
      <c r="M511" s="675">
        <v>1</v>
      </c>
      <c r="N511" s="675" t="s">
        <v>1053</v>
      </c>
      <c r="O511" s="675">
        <v>3</v>
      </c>
      <c r="P511" s="675" t="s">
        <v>1318</v>
      </c>
      <c r="Q511" s="675">
        <v>635</v>
      </c>
      <c r="R511" s="675" t="s">
        <v>1323</v>
      </c>
      <c r="S511" s="741">
        <v>300000000</v>
      </c>
      <c r="T511" s="741">
        <v>393538670.49809271</v>
      </c>
    </row>
    <row r="512" spans="1:20">
      <c r="A512" s="675">
        <v>3</v>
      </c>
      <c r="B512" s="675" t="s">
        <v>1048</v>
      </c>
      <c r="C512" s="675">
        <v>2010</v>
      </c>
      <c r="D512" s="675">
        <v>201</v>
      </c>
      <c r="E512" s="675" t="s">
        <v>1303</v>
      </c>
      <c r="F512" s="675">
        <v>2</v>
      </c>
      <c r="G512" s="675" t="s">
        <v>1296</v>
      </c>
      <c r="H512" s="675">
        <v>91</v>
      </c>
      <c r="I512" s="675" t="s">
        <v>1304</v>
      </c>
      <c r="J512" s="675" t="s">
        <v>1052</v>
      </c>
      <c r="K512" s="741">
        <v>1489318260000</v>
      </c>
      <c r="L512" s="741">
        <v>1953681093296.4424</v>
      </c>
      <c r="M512" s="675">
        <v>1</v>
      </c>
      <c r="N512" s="675" t="s">
        <v>1053</v>
      </c>
      <c r="O512" s="675">
        <v>3</v>
      </c>
      <c r="P512" s="675" t="s">
        <v>1318</v>
      </c>
      <c r="Q512" s="675">
        <v>636</v>
      </c>
      <c r="R512" s="675" t="s">
        <v>1324</v>
      </c>
      <c r="S512" s="741">
        <v>299000000</v>
      </c>
      <c r="T512" s="741">
        <v>392226874.92976564</v>
      </c>
    </row>
    <row r="513" spans="1:20">
      <c r="A513" s="675">
        <v>3</v>
      </c>
      <c r="B513" s="675" t="s">
        <v>1048</v>
      </c>
      <c r="C513" s="675">
        <v>2010</v>
      </c>
      <c r="D513" s="675">
        <v>201</v>
      </c>
      <c r="E513" s="675" t="s">
        <v>1303</v>
      </c>
      <c r="F513" s="675">
        <v>2</v>
      </c>
      <c r="G513" s="675" t="s">
        <v>1296</v>
      </c>
      <c r="H513" s="675">
        <v>91</v>
      </c>
      <c r="I513" s="675" t="s">
        <v>1304</v>
      </c>
      <c r="J513" s="675" t="s">
        <v>1052</v>
      </c>
      <c r="K513" s="741">
        <v>1489318260000</v>
      </c>
      <c r="L513" s="741">
        <v>1953681093296.4424</v>
      </c>
      <c r="M513" s="675">
        <v>1</v>
      </c>
      <c r="N513" s="675" t="s">
        <v>1053</v>
      </c>
      <c r="O513" s="675">
        <v>3</v>
      </c>
      <c r="P513" s="675" t="s">
        <v>1318</v>
      </c>
      <c r="Q513" s="675">
        <v>637</v>
      </c>
      <c r="R513" s="675" t="s">
        <v>1325</v>
      </c>
      <c r="S513" s="741">
        <v>3000000000</v>
      </c>
      <c r="T513" s="741">
        <v>3935386704.9809265</v>
      </c>
    </row>
    <row r="514" spans="1:20">
      <c r="A514" s="675">
        <v>3</v>
      </c>
      <c r="B514" s="675" t="s">
        <v>1048</v>
      </c>
      <c r="C514" s="675">
        <v>2010</v>
      </c>
      <c r="D514" s="675">
        <v>201</v>
      </c>
      <c r="E514" s="675" t="s">
        <v>1303</v>
      </c>
      <c r="F514" s="675">
        <v>2</v>
      </c>
      <c r="G514" s="675" t="s">
        <v>1296</v>
      </c>
      <c r="H514" s="675">
        <v>91</v>
      </c>
      <c r="I514" s="675" t="s">
        <v>1304</v>
      </c>
      <c r="J514" s="675" t="s">
        <v>1052</v>
      </c>
      <c r="K514" s="741">
        <v>1489318260000</v>
      </c>
      <c r="L514" s="741">
        <v>1953681093296.4424</v>
      </c>
      <c r="M514" s="675">
        <v>3</v>
      </c>
      <c r="N514" s="675" t="s">
        <v>1066</v>
      </c>
      <c r="O514" s="675">
        <v>34</v>
      </c>
      <c r="P514" s="675" t="s">
        <v>1191</v>
      </c>
      <c r="Q514" s="675">
        <v>613</v>
      </c>
      <c r="R514" s="675" t="s">
        <v>1326</v>
      </c>
      <c r="S514" s="741">
        <v>350000000</v>
      </c>
      <c r="T514" s="741">
        <v>459128448.91444147</v>
      </c>
    </row>
    <row r="515" spans="1:20">
      <c r="A515" s="675">
        <v>3</v>
      </c>
      <c r="B515" s="675" t="s">
        <v>1048</v>
      </c>
      <c r="C515" s="675">
        <v>2010</v>
      </c>
      <c r="D515" s="675">
        <v>201</v>
      </c>
      <c r="E515" s="675" t="s">
        <v>1303</v>
      </c>
      <c r="F515" s="675">
        <v>2</v>
      </c>
      <c r="G515" s="675" t="s">
        <v>1296</v>
      </c>
      <c r="H515" s="675">
        <v>91</v>
      </c>
      <c r="I515" s="675" t="s">
        <v>1304</v>
      </c>
      <c r="J515" s="675" t="s">
        <v>1052</v>
      </c>
      <c r="K515" s="741">
        <v>1489318260000</v>
      </c>
      <c r="L515" s="741">
        <v>1953681093296.4424</v>
      </c>
      <c r="M515" s="675">
        <v>3</v>
      </c>
      <c r="N515" s="675" t="s">
        <v>1066</v>
      </c>
      <c r="O515" s="675">
        <v>35</v>
      </c>
      <c r="P515" s="675" t="s">
        <v>1067</v>
      </c>
      <c r="Q515" s="675">
        <v>615</v>
      </c>
      <c r="R515" s="675" t="s">
        <v>1327</v>
      </c>
      <c r="S515" s="741">
        <v>300000000</v>
      </c>
      <c r="T515" s="741">
        <v>393538670.49809271</v>
      </c>
    </row>
    <row r="516" spans="1:20">
      <c r="A516" s="675">
        <v>3</v>
      </c>
      <c r="B516" s="675" t="s">
        <v>1048</v>
      </c>
      <c r="C516" s="675">
        <v>2010</v>
      </c>
      <c r="D516" s="675">
        <v>201</v>
      </c>
      <c r="E516" s="675" t="s">
        <v>1303</v>
      </c>
      <c r="F516" s="675">
        <v>2</v>
      </c>
      <c r="G516" s="675" t="s">
        <v>1296</v>
      </c>
      <c r="H516" s="675">
        <v>91</v>
      </c>
      <c r="I516" s="675" t="s">
        <v>1304</v>
      </c>
      <c r="J516" s="675" t="s">
        <v>1052</v>
      </c>
      <c r="K516" s="741">
        <v>1489318260000</v>
      </c>
      <c r="L516" s="741">
        <v>1953681093296.4424</v>
      </c>
      <c r="M516" s="675">
        <v>4</v>
      </c>
      <c r="N516" s="675" t="s">
        <v>1056</v>
      </c>
      <c r="O516" s="675">
        <v>37</v>
      </c>
      <c r="P516" s="675" t="s">
        <v>1177</v>
      </c>
      <c r="Q516" s="675">
        <v>617</v>
      </c>
      <c r="R516" s="675" t="s">
        <v>1328</v>
      </c>
      <c r="S516" s="741">
        <v>800000000</v>
      </c>
      <c r="T516" s="741">
        <v>1049436454.6615806</v>
      </c>
    </row>
    <row r="517" spans="1:20">
      <c r="A517" s="675">
        <v>3</v>
      </c>
      <c r="B517" s="675" t="s">
        <v>1048</v>
      </c>
      <c r="C517" s="675">
        <v>2010</v>
      </c>
      <c r="D517" s="675">
        <v>201</v>
      </c>
      <c r="E517" s="675" t="s">
        <v>1303</v>
      </c>
      <c r="F517" s="675">
        <v>2</v>
      </c>
      <c r="G517" s="675" t="s">
        <v>1296</v>
      </c>
      <c r="H517" s="675">
        <v>91</v>
      </c>
      <c r="I517" s="675" t="s">
        <v>1304</v>
      </c>
      <c r="J517" s="675" t="s">
        <v>1052</v>
      </c>
      <c r="K517" s="741">
        <v>1489318260000</v>
      </c>
      <c r="L517" s="741">
        <v>1953681093296.4424</v>
      </c>
      <c r="M517" s="675">
        <v>6</v>
      </c>
      <c r="N517" s="675" t="s">
        <v>1059</v>
      </c>
      <c r="O517" s="675">
        <v>46</v>
      </c>
      <c r="P517" s="675" t="s">
        <v>1242</v>
      </c>
      <c r="Q517" s="675">
        <v>616</v>
      </c>
      <c r="R517" s="675" t="s">
        <v>1329</v>
      </c>
      <c r="S517" s="741">
        <v>5070000000</v>
      </c>
      <c r="T517" s="741">
        <v>6650803531.4177656</v>
      </c>
    </row>
    <row r="518" spans="1:20">
      <c r="A518" s="675">
        <v>3</v>
      </c>
      <c r="B518" s="675" t="s">
        <v>1048</v>
      </c>
      <c r="C518" s="675">
        <v>2010</v>
      </c>
      <c r="D518" s="675">
        <v>201</v>
      </c>
      <c r="E518" s="675" t="s">
        <v>1303</v>
      </c>
      <c r="F518" s="675">
        <v>2</v>
      </c>
      <c r="G518" s="675" t="s">
        <v>1296</v>
      </c>
      <c r="H518" s="675">
        <v>91</v>
      </c>
      <c r="I518" s="675" t="s">
        <v>1304</v>
      </c>
      <c r="J518" s="675" t="s">
        <v>1052</v>
      </c>
      <c r="K518" s="741">
        <v>1489318260000</v>
      </c>
      <c r="L518" s="741">
        <v>1953681093296.4424</v>
      </c>
      <c r="M518" s="675">
        <v>6</v>
      </c>
      <c r="N518" s="675" t="s">
        <v>1059</v>
      </c>
      <c r="O518" s="675">
        <v>49</v>
      </c>
      <c r="P518" s="675" t="s">
        <v>1063</v>
      </c>
      <c r="Q518" s="675">
        <v>614</v>
      </c>
      <c r="R518" s="675" t="s">
        <v>1330</v>
      </c>
      <c r="S518" s="741">
        <v>3226750000</v>
      </c>
      <c r="T518" s="741">
        <v>4232836350.0990686</v>
      </c>
    </row>
    <row r="519" spans="1:20">
      <c r="A519" s="675">
        <v>3</v>
      </c>
      <c r="B519" s="675" t="s">
        <v>1048</v>
      </c>
      <c r="C519" s="675">
        <v>2010</v>
      </c>
      <c r="D519" s="675">
        <v>201</v>
      </c>
      <c r="E519" s="675" t="s">
        <v>1303</v>
      </c>
      <c r="F519" s="675">
        <v>2</v>
      </c>
      <c r="G519" s="675" t="s">
        <v>1296</v>
      </c>
      <c r="H519" s="675">
        <v>91</v>
      </c>
      <c r="I519" s="675" t="s">
        <v>1304</v>
      </c>
      <c r="J519" s="675" t="s">
        <v>1052</v>
      </c>
      <c r="K519" s="741">
        <v>1489318260000</v>
      </c>
      <c r="L519" s="741">
        <v>1953681093296.4424</v>
      </c>
      <c r="M519" s="675">
        <v>6</v>
      </c>
      <c r="N519" s="675" t="s">
        <v>1059</v>
      </c>
      <c r="O519" s="675">
        <v>49</v>
      </c>
      <c r="P519" s="675" t="s">
        <v>1063</v>
      </c>
      <c r="Q519" s="675">
        <v>622</v>
      </c>
      <c r="R519" s="675" t="s">
        <v>1331</v>
      </c>
      <c r="S519" s="741">
        <v>1400000000</v>
      </c>
      <c r="T519" s="741">
        <v>1836513795.6577659</v>
      </c>
    </row>
    <row r="520" spans="1:20">
      <c r="A520" s="675">
        <v>3</v>
      </c>
      <c r="B520" s="675" t="s">
        <v>1048</v>
      </c>
      <c r="C520" s="675">
        <v>2010</v>
      </c>
      <c r="D520" s="675">
        <v>203</v>
      </c>
      <c r="E520" s="675" t="s">
        <v>773</v>
      </c>
      <c r="F520" s="675">
        <v>2</v>
      </c>
      <c r="G520" s="675" t="s">
        <v>1296</v>
      </c>
      <c r="H520" s="675">
        <v>86</v>
      </c>
      <c r="I520" s="675" t="s">
        <v>1088</v>
      </c>
      <c r="J520" s="675" t="s">
        <v>1052</v>
      </c>
      <c r="K520" s="741">
        <v>36725856000</v>
      </c>
      <c r="L520" s="741">
        <v>48176815143.814682</v>
      </c>
      <c r="M520" s="675">
        <v>2</v>
      </c>
      <c r="N520" s="675" t="s">
        <v>1103</v>
      </c>
      <c r="O520" s="675">
        <v>31</v>
      </c>
      <c r="P520" s="675" t="s">
        <v>1115</v>
      </c>
      <c r="Q520" s="675">
        <v>560</v>
      </c>
      <c r="R520" s="675" t="s">
        <v>1332</v>
      </c>
      <c r="S520" s="741">
        <v>8722053000</v>
      </c>
      <c r="T520" s="741">
        <v>11441550472.113007</v>
      </c>
    </row>
    <row r="521" spans="1:20">
      <c r="A521" s="675">
        <v>3</v>
      </c>
      <c r="B521" s="675" t="s">
        <v>1048</v>
      </c>
      <c r="C521" s="675">
        <v>2010</v>
      </c>
      <c r="D521" s="675">
        <v>203</v>
      </c>
      <c r="E521" s="675" t="s">
        <v>773</v>
      </c>
      <c r="F521" s="675">
        <v>2</v>
      </c>
      <c r="G521" s="675" t="s">
        <v>1296</v>
      </c>
      <c r="H521" s="675">
        <v>86</v>
      </c>
      <c r="I521" s="675" t="s">
        <v>1088</v>
      </c>
      <c r="J521" s="675" t="s">
        <v>1052</v>
      </c>
      <c r="K521" s="741">
        <v>36725856000</v>
      </c>
      <c r="L521" s="741">
        <v>48176815143.814682</v>
      </c>
      <c r="M521" s="675">
        <v>2</v>
      </c>
      <c r="N521" s="675" t="s">
        <v>1103</v>
      </c>
      <c r="O521" s="675">
        <v>31</v>
      </c>
      <c r="P521" s="675" t="s">
        <v>1115</v>
      </c>
      <c r="Q521" s="675">
        <v>561</v>
      </c>
      <c r="R521" s="675" t="s">
        <v>1333</v>
      </c>
      <c r="S521" s="741">
        <v>4432052000</v>
      </c>
      <c r="T521" s="741">
        <v>5813946172.1947079</v>
      </c>
    </row>
    <row r="522" spans="1:20">
      <c r="A522" s="675">
        <v>3</v>
      </c>
      <c r="B522" s="675" t="s">
        <v>1048</v>
      </c>
      <c r="C522" s="675">
        <v>2010</v>
      </c>
      <c r="D522" s="675">
        <v>203</v>
      </c>
      <c r="E522" s="675" t="s">
        <v>773</v>
      </c>
      <c r="F522" s="675">
        <v>2</v>
      </c>
      <c r="G522" s="675" t="s">
        <v>1296</v>
      </c>
      <c r="H522" s="675">
        <v>86</v>
      </c>
      <c r="I522" s="675" t="s">
        <v>1088</v>
      </c>
      <c r="J522" s="675" t="s">
        <v>1052</v>
      </c>
      <c r="K522" s="741">
        <v>36725856000</v>
      </c>
      <c r="L522" s="741">
        <v>48176815143.814682</v>
      </c>
      <c r="M522" s="675">
        <v>2</v>
      </c>
      <c r="N522" s="675" t="s">
        <v>1103</v>
      </c>
      <c r="O522" s="675">
        <v>31</v>
      </c>
      <c r="P522" s="675" t="s">
        <v>1115</v>
      </c>
      <c r="Q522" s="675">
        <v>566</v>
      </c>
      <c r="R522" s="675" t="s">
        <v>1334</v>
      </c>
      <c r="S522" s="741">
        <v>6754455000</v>
      </c>
      <c r="T522" s="741">
        <v>8860464135.4639835</v>
      </c>
    </row>
    <row r="523" spans="1:20">
      <c r="A523" s="675">
        <v>3</v>
      </c>
      <c r="B523" s="675" t="s">
        <v>1048</v>
      </c>
      <c r="C523" s="675">
        <v>2010</v>
      </c>
      <c r="D523" s="675">
        <v>203</v>
      </c>
      <c r="E523" s="675" t="s">
        <v>773</v>
      </c>
      <c r="F523" s="675">
        <v>2</v>
      </c>
      <c r="G523" s="675" t="s">
        <v>1296</v>
      </c>
      <c r="H523" s="675">
        <v>86</v>
      </c>
      <c r="I523" s="675" t="s">
        <v>1088</v>
      </c>
      <c r="J523" s="675" t="s">
        <v>1052</v>
      </c>
      <c r="K523" s="741">
        <v>36725856000</v>
      </c>
      <c r="L523" s="741">
        <v>48176815143.814682</v>
      </c>
      <c r="M523" s="675">
        <v>2</v>
      </c>
      <c r="N523" s="675" t="s">
        <v>1103</v>
      </c>
      <c r="O523" s="675">
        <v>31</v>
      </c>
      <c r="P523" s="675" t="s">
        <v>1115</v>
      </c>
      <c r="Q523" s="675">
        <v>570</v>
      </c>
      <c r="R523" s="675" t="s">
        <v>1335</v>
      </c>
      <c r="S523" s="741">
        <v>5109856000</v>
      </c>
      <c r="T523" s="741">
        <v>6703086455.5890074</v>
      </c>
    </row>
    <row r="524" spans="1:20">
      <c r="A524" s="675">
        <v>3</v>
      </c>
      <c r="B524" s="675" t="s">
        <v>1048</v>
      </c>
      <c r="C524" s="675">
        <v>2010</v>
      </c>
      <c r="D524" s="675">
        <v>203</v>
      </c>
      <c r="E524" s="675" t="s">
        <v>773</v>
      </c>
      <c r="F524" s="675">
        <v>2</v>
      </c>
      <c r="G524" s="675" t="s">
        <v>1296</v>
      </c>
      <c r="H524" s="675">
        <v>86</v>
      </c>
      <c r="I524" s="675" t="s">
        <v>1088</v>
      </c>
      <c r="J524" s="675" t="s">
        <v>1052</v>
      </c>
      <c r="K524" s="741">
        <v>36725856000</v>
      </c>
      <c r="L524" s="741">
        <v>48176815143.814682</v>
      </c>
      <c r="M524" s="675">
        <v>2</v>
      </c>
      <c r="N524" s="675" t="s">
        <v>1103</v>
      </c>
      <c r="O524" s="675">
        <v>31</v>
      </c>
      <c r="P524" s="675" t="s">
        <v>1115</v>
      </c>
      <c r="Q524" s="675">
        <v>7240</v>
      </c>
      <c r="R524" s="675" t="s">
        <v>1336</v>
      </c>
      <c r="S524" s="741">
        <v>4500000000</v>
      </c>
      <c r="T524" s="741">
        <v>5903080057.4713907</v>
      </c>
    </row>
    <row r="525" spans="1:20">
      <c r="A525" s="675">
        <v>3</v>
      </c>
      <c r="B525" s="675" t="s">
        <v>1048</v>
      </c>
      <c r="C525" s="675">
        <v>2010</v>
      </c>
      <c r="D525" s="675">
        <v>203</v>
      </c>
      <c r="E525" s="675" t="s">
        <v>773</v>
      </c>
      <c r="F525" s="675">
        <v>2</v>
      </c>
      <c r="G525" s="675" t="s">
        <v>1296</v>
      </c>
      <c r="H525" s="675">
        <v>86</v>
      </c>
      <c r="I525" s="675" t="s">
        <v>1088</v>
      </c>
      <c r="J525" s="675" t="s">
        <v>1052</v>
      </c>
      <c r="K525" s="741">
        <v>36725856000</v>
      </c>
      <c r="L525" s="741">
        <v>48176815143.814682</v>
      </c>
      <c r="M525" s="675">
        <v>5</v>
      </c>
      <c r="N525" s="675" t="s">
        <v>1117</v>
      </c>
      <c r="O525" s="675">
        <v>40</v>
      </c>
      <c r="P525" s="675" t="s">
        <v>1118</v>
      </c>
      <c r="Q525" s="675">
        <v>546</v>
      </c>
      <c r="R525" s="675" t="s">
        <v>1337</v>
      </c>
      <c r="S525" s="741">
        <v>1010133000</v>
      </c>
      <c r="T525" s="741">
        <v>1325087992.8208332</v>
      </c>
    </row>
    <row r="526" spans="1:20">
      <c r="A526" s="675">
        <v>3</v>
      </c>
      <c r="B526" s="675" t="s">
        <v>1048</v>
      </c>
      <c r="C526" s="675">
        <v>2010</v>
      </c>
      <c r="D526" s="675">
        <v>203</v>
      </c>
      <c r="E526" s="675" t="s">
        <v>773</v>
      </c>
      <c r="F526" s="675">
        <v>2</v>
      </c>
      <c r="G526" s="675" t="s">
        <v>1296</v>
      </c>
      <c r="H526" s="675">
        <v>86</v>
      </c>
      <c r="I526" s="675" t="s">
        <v>1088</v>
      </c>
      <c r="J526" s="675" t="s">
        <v>1052</v>
      </c>
      <c r="K526" s="741">
        <v>36725856000</v>
      </c>
      <c r="L526" s="741">
        <v>48176815143.814682</v>
      </c>
      <c r="M526" s="675">
        <v>6</v>
      </c>
      <c r="N526" s="675" t="s">
        <v>1059</v>
      </c>
      <c r="O526" s="675">
        <v>49</v>
      </c>
      <c r="P526" s="675" t="s">
        <v>1063</v>
      </c>
      <c r="Q526" s="675">
        <v>544</v>
      </c>
      <c r="R526" s="675" t="s">
        <v>1338</v>
      </c>
      <c r="S526" s="741">
        <v>6197307000</v>
      </c>
      <c r="T526" s="741">
        <v>8129599858.1617441</v>
      </c>
    </row>
    <row r="527" spans="1:20">
      <c r="A527" s="675">
        <v>3</v>
      </c>
      <c r="B527" s="675" t="s">
        <v>1048</v>
      </c>
      <c r="C527" s="675">
        <v>2010</v>
      </c>
      <c r="D527" s="675">
        <v>204</v>
      </c>
      <c r="E527" s="675" t="s">
        <v>781</v>
      </c>
      <c r="F527" s="675">
        <v>2</v>
      </c>
      <c r="G527" s="675" t="s">
        <v>1296</v>
      </c>
      <c r="H527" s="675">
        <v>95</v>
      </c>
      <c r="I527" s="675" t="s">
        <v>1170</v>
      </c>
      <c r="J527" s="675" t="s">
        <v>1052</v>
      </c>
      <c r="K527" s="741">
        <v>742584890000</v>
      </c>
      <c r="L527" s="741">
        <v>974119567808.57483</v>
      </c>
      <c r="M527" s="675">
        <v>2</v>
      </c>
      <c r="N527" s="675" t="s">
        <v>1103</v>
      </c>
      <c r="O527" s="675">
        <v>17</v>
      </c>
      <c r="P527" s="675" t="s">
        <v>1203</v>
      </c>
      <c r="Q527" s="675">
        <v>234</v>
      </c>
      <c r="R527" s="675" t="s">
        <v>1339</v>
      </c>
      <c r="S527" s="741">
        <v>35304106000</v>
      </c>
      <c r="T527" s="741">
        <v>46311769794.545799</v>
      </c>
    </row>
    <row r="528" spans="1:20">
      <c r="A528" s="675">
        <v>3</v>
      </c>
      <c r="B528" s="675" t="s">
        <v>1048</v>
      </c>
      <c r="C528" s="675">
        <v>2010</v>
      </c>
      <c r="D528" s="675">
        <v>204</v>
      </c>
      <c r="E528" s="675" t="s">
        <v>781</v>
      </c>
      <c r="F528" s="675">
        <v>2</v>
      </c>
      <c r="G528" s="675" t="s">
        <v>1296</v>
      </c>
      <c r="H528" s="675">
        <v>95</v>
      </c>
      <c r="I528" s="675" t="s">
        <v>1170</v>
      </c>
      <c r="J528" s="675" t="s">
        <v>1052</v>
      </c>
      <c r="K528" s="741">
        <v>742584890000</v>
      </c>
      <c r="L528" s="741">
        <v>974119567808.57483</v>
      </c>
      <c r="M528" s="675">
        <v>2</v>
      </c>
      <c r="N528" s="675" t="s">
        <v>1103</v>
      </c>
      <c r="O528" s="675">
        <v>21</v>
      </c>
      <c r="P528" s="675" t="s">
        <v>1184</v>
      </c>
      <c r="Q528" s="675">
        <v>247</v>
      </c>
      <c r="R528" s="675" t="s">
        <v>1340</v>
      </c>
      <c r="S528" s="741">
        <v>1409478000</v>
      </c>
      <c r="T528" s="741">
        <v>1848946994.0543692</v>
      </c>
    </row>
    <row r="529" spans="1:20">
      <c r="A529" s="675">
        <v>3</v>
      </c>
      <c r="B529" s="675" t="s">
        <v>1048</v>
      </c>
      <c r="C529" s="675">
        <v>2010</v>
      </c>
      <c r="D529" s="675">
        <v>204</v>
      </c>
      <c r="E529" s="675" t="s">
        <v>781</v>
      </c>
      <c r="F529" s="675">
        <v>2</v>
      </c>
      <c r="G529" s="675" t="s">
        <v>1296</v>
      </c>
      <c r="H529" s="675">
        <v>95</v>
      </c>
      <c r="I529" s="675" t="s">
        <v>1170</v>
      </c>
      <c r="J529" s="675" t="s">
        <v>1052</v>
      </c>
      <c r="K529" s="741">
        <v>742584890000</v>
      </c>
      <c r="L529" s="741">
        <v>974119567808.57483</v>
      </c>
      <c r="M529" s="675">
        <v>2</v>
      </c>
      <c r="N529" s="675" t="s">
        <v>1103</v>
      </c>
      <c r="O529" s="675">
        <v>22</v>
      </c>
      <c r="P529" s="675" t="s">
        <v>1171</v>
      </c>
      <c r="Q529" s="675">
        <v>543</v>
      </c>
      <c r="R529" s="675" t="s">
        <v>1341</v>
      </c>
      <c r="S529" s="741">
        <v>203141373000</v>
      </c>
      <c r="T529" s="741">
        <v>266479952845.25714</v>
      </c>
    </row>
    <row r="530" spans="1:20">
      <c r="A530" s="675">
        <v>3</v>
      </c>
      <c r="B530" s="675" t="s">
        <v>1048</v>
      </c>
      <c r="C530" s="675">
        <v>2010</v>
      </c>
      <c r="D530" s="675">
        <v>204</v>
      </c>
      <c r="E530" s="675" t="s">
        <v>781</v>
      </c>
      <c r="F530" s="675">
        <v>2</v>
      </c>
      <c r="G530" s="675" t="s">
        <v>1296</v>
      </c>
      <c r="H530" s="675">
        <v>95</v>
      </c>
      <c r="I530" s="675" t="s">
        <v>1170</v>
      </c>
      <c r="J530" s="675" t="s">
        <v>1052</v>
      </c>
      <c r="K530" s="741">
        <v>742584890000</v>
      </c>
      <c r="L530" s="741">
        <v>974119567808.57483</v>
      </c>
      <c r="M530" s="675">
        <v>2</v>
      </c>
      <c r="N530" s="675" t="s">
        <v>1103</v>
      </c>
      <c r="O530" s="675">
        <v>23</v>
      </c>
      <c r="P530" s="675" t="s">
        <v>1342</v>
      </c>
      <c r="Q530" s="675">
        <v>520</v>
      </c>
      <c r="R530" s="675" t="s">
        <v>1343</v>
      </c>
      <c r="S530" s="741">
        <v>382303768000</v>
      </c>
      <c r="T530" s="741">
        <v>501504388617.10419</v>
      </c>
    </row>
    <row r="531" spans="1:20">
      <c r="A531" s="675">
        <v>3</v>
      </c>
      <c r="B531" s="675" t="s">
        <v>1048</v>
      </c>
      <c r="C531" s="675">
        <v>2010</v>
      </c>
      <c r="D531" s="675">
        <v>204</v>
      </c>
      <c r="E531" s="675" t="s">
        <v>781</v>
      </c>
      <c r="F531" s="675">
        <v>2</v>
      </c>
      <c r="G531" s="675" t="s">
        <v>1296</v>
      </c>
      <c r="H531" s="675">
        <v>95</v>
      </c>
      <c r="I531" s="675" t="s">
        <v>1170</v>
      </c>
      <c r="J531" s="675" t="s">
        <v>1052</v>
      </c>
      <c r="K531" s="741">
        <v>742584890000</v>
      </c>
      <c r="L531" s="741">
        <v>974119567808.57483</v>
      </c>
      <c r="M531" s="675">
        <v>2</v>
      </c>
      <c r="N531" s="675" t="s">
        <v>1103</v>
      </c>
      <c r="O531" s="675">
        <v>25</v>
      </c>
      <c r="P531" s="675" t="s">
        <v>1344</v>
      </c>
      <c r="Q531" s="675">
        <v>541</v>
      </c>
      <c r="R531" s="675" t="s">
        <v>1345</v>
      </c>
      <c r="S531" s="741">
        <v>73350269000</v>
      </c>
      <c r="T531" s="741">
        <v>96220557809.79155</v>
      </c>
    </row>
    <row r="532" spans="1:20">
      <c r="A532" s="675">
        <v>3</v>
      </c>
      <c r="B532" s="675" t="s">
        <v>1048</v>
      </c>
      <c r="C532" s="675">
        <v>2010</v>
      </c>
      <c r="D532" s="675">
        <v>204</v>
      </c>
      <c r="E532" s="675" t="s">
        <v>781</v>
      </c>
      <c r="F532" s="675">
        <v>2</v>
      </c>
      <c r="G532" s="675" t="s">
        <v>1296</v>
      </c>
      <c r="H532" s="675">
        <v>95</v>
      </c>
      <c r="I532" s="675" t="s">
        <v>1170</v>
      </c>
      <c r="J532" s="675" t="s">
        <v>1052</v>
      </c>
      <c r="K532" s="741">
        <v>742584890000</v>
      </c>
      <c r="L532" s="741">
        <v>974119567808.57483</v>
      </c>
      <c r="M532" s="675">
        <v>2</v>
      </c>
      <c r="N532" s="675" t="s">
        <v>1103</v>
      </c>
      <c r="O532" s="675">
        <v>25</v>
      </c>
      <c r="P532" s="675" t="s">
        <v>1344</v>
      </c>
      <c r="Q532" s="675">
        <v>7193</v>
      </c>
      <c r="R532" s="675" t="s">
        <v>1346</v>
      </c>
      <c r="S532" s="741">
        <v>500000000</v>
      </c>
      <c r="T532" s="741">
        <v>655897784.16348791</v>
      </c>
    </row>
    <row r="533" spans="1:20">
      <c r="A533" s="675">
        <v>3</v>
      </c>
      <c r="B533" s="675" t="s">
        <v>1048</v>
      </c>
      <c r="C533" s="675">
        <v>2010</v>
      </c>
      <c r="D533" s="675">
        <v>204</v>
      </c>
      <c r="E533" s="675" t="s">
        <v>781</v>
      </c>
      <c r="F533" s="675">
        <v>2</v>
      </c>
      <c r="G533" s="675" t="s">
        <v>1296</v>
      </c>
      <c r="H533" s="675">
        <v>95</v>
      </c>
      <c r="I533" s="675" t="s">
        <v>1170</v>
      </c>
      <c r="J533" s="675" t="s">
        <v>1052</v>
      </c>
      <c r="K533" s="741">
        <v>742584890000</v>
      </c>
      <c r="L533" s="741">
        <v>974119567808.57483</v>
      </c>
      <c r="M533" s="675">
        <v>6</v>
      </c>
      <c r="N533" s="675" t="s">
        <v>1059</v>
      </c>
      <c r="O533" s="675">
        <v>49</v>
      </c>
      <c r="P533" s="675" t="s">
        <v>1063</v>
      </c>
      <c r="Q533" s="675">
        <v>232</v>
      </c>
      <c r="R533" s="675" t="s">
        <v>1347</v>
      </c>
      <c r="S533" s="741">
        <v>46575896000</v>
      </c>
      <c r="T533" s="741">
        <v>61098053963.658104</v>
      </c>
    </row>
    <row r="534" spans="1:20">
      <c r="A534" s="675">
        <v>3</v>
      </c>
      <c r="B534" s="675" t="s">
        <v>1048</v>
      </c>
      <c r="C534" s="675">
        <v>2010</v>
      </c>
      <c r="D534" s="675">
        <v>206</v>
      </c>
      <c r="E534" s="675" t="s">
        <v>1348</v>
      </c>
      <c r="F534" s="675">
        <v>2</v>
      </c>
      <c r="G534" s="675" t="s">
        <v>1296</v>
      </c>
      <c r="H534" s="675">
        <v>87</v>
      </c>
      <c r="I534" s="675" t="s">
        <v>1131</v>
      </c>
      <c r="J534" s="675" t="s">
        <v>1052</v>
      </c>
      <c r="K534" s="741">
        <v>5491688000</v>
      </c>
      <c r="L534" s="741">
        <v>7203971981.0344315</v>
      </c>
      <c r="M534" s="675">
        <v>6</v>
      </c>
      <c r="N534" s="675" t="s">
        <v>1059</v>
      </c>
      <c r="O534" s="675">
        <v>49</v>
      </c>
      <c r="P534" s="675" t="s">
        <v>1063</v>
      </c>
      <c r="Q534" s="675">
        <v>368</v>
      </c>
      <c r="R534" s="675" t="s">
        <v>994</v>
      </c>
      <c r="S534" s="741">
        <v>906000000</v>
      </c>
      <c r="T534" s="741">
        <v>1188486784.9042399</v>
      </c>
    </row>
    <row r="535" spans="1:20">
      <c r="A535" s="675">
        <v>3</v>
      </c>
      <c r="B535" s="675" t="s">
        <v>1048</v>
      </c>
      <c r="C535" s="675">
        <v>2010</v>
      </c>
      <c r="D535" s="675">
        <v>206</v>
      </c>
      <c r="E535" s="675" t="s">
        <v>1348</v>
      </c>
      <c r="F535" s="675">
        <v>2</v>
      </c>
      <c r="G535" s="675" t="s">
        <v>1296</v>
      </c>
      <c r="H535" s="675">
        <v>87</v>
      </c>
      <c r="I535" s="675" t="s">
        <v>1131</v>
      </c>
      <c r="J535" s="675" t="s">
        <v>1052</v>
      </c>
      <c r="K535" s="741">
        <v>5491688000</v>
      </c>
      <c r="L535" s="741">
        <v>7203971981.0344315</v>
      </c>
      <c r="M535" s="675">
        <v>7</v>
      </c>
      <c r="N535" s="675" t="s">
        <v>1136</v>
      </c>
      <c r="O535" s="675">
        <v>52</v>
      </c>
      <c r="P535" s="675" t="s">
        <v>1140</v>
      </c>
      <c r="Q535" s="675">
        <v>465</v>
      </c>
      <c r="R535" s="675" t="s">
        <v>1349</v>
      </c>
      <c r="S535" s="741">
        <v>4585688000</v>
      </c>
      <c r="T535" s="741">
        <v>6015485196.1301928</v>
      </c>
    </row>
    <row r="536" spans="1:20">
      <c r="A536" s="675">
        <v>3</v>
      </c>
      <c r="B536" s="675" t="s">
        <v>1048</v>
      </c>
      <c r="C536" s="675">
        <v>2010</v>
      </c>
      <c r="D536" s="675">
        <v>208</v>
      </c>
      <c r="E536" s="675" t="s">
        <v>83</v>
      </c>
      <c r="F536" s="675">
        <v>2</v>
      </c>
      <c r="G536" s="675" t="s">
        <v>1296</v>
      </c>
      <c r="H536" s="675">
        <v>96</v>
      </c>
      <c r="I536" s="675" t="s">
        <v>1199</v>
      </c>
      <c r="J536" s="675" t="s">
        <v>1052</v>
      </c>
      <c r="K536" s="741">
        <v>37196820000</v>
      </c>
      <c r="L536" s="741">
        <v>48794623631.856224</v>
      </c>
      <c r="M536" s="675">
        <v>1</v>
      </c>
      <c r="N536" s="675" t="s">
        <v>1053</v>
      </c>
      <c r="O536" s="675">
        <v>9</v>
      </c>
      <c r="P536" s="675" t="s">
        <v>1200</v>
      </c>
      <c r="Q536" s="675">
        <v>471</v>
      </c>
      <c r="R536" s="675" t="s">
        <v>1350</v>
      </c>
      <c r="S536" s="741">
        <v>2535740000</v>
      </c>
      <c r="T536" s="741">
        <v>3326372494.4294453</v>
      </c>
    </row>
    <row r="537" spans="1:20">
      <c r="A537" s="675">
        <v>3</v>
      </c>
      <c r="B537" s="675" t="s">
        <v>1048</v>
      </c>
      <c r="C537" s="675">
        <v>2010</v>
      </c>
      <c r="D537" s="675">
        <v>208</v>
      </c>
      <c r="E537" s="675" t="s">
        <v>83</v>
      </c>
      <c r="F537" s="675">
        <v>2</v>
      </c>
      <c r="G537" s="675" t="s">
        <v>1296</v>
      </c>
      <c r="H537" s="675">
        <v>96</v>
      </c>
      <c r="I537" s="675" t="s">
        <v>1199</v>
      </c>
      <c r="J537" s="675" t="s">
        <v>1052</v>
      </c>
      <c r="K537" s="741">
        <v>37196820000</v>
      </c>
      <c r="L537" s="741">
        <v>48794623631.856224</v>
      </c>
      <c r="M537" s="675">
        <v>1</v>
      </c>
      <c r="N537" s="675" t="s">
        <v>1053</v>
      </c>
      <c r="O537" s="675">
        <v>9</v>
      </c>
      <c r="P537" s="675" t="s">
        <v>1200</v>
      </c>
      <c r="Q537" s="675">
        <v>3075</v>
      </c>
      <c r="R537" s="675" t="s">
        <v>1351</v>
      </c>
      <c r="S537" s="741">
        <v>21121584000</v>
      </c>
      <c r="T537" s="741">
        <v>27707200287.245953</v>
      </c>
    </row>
    <row r="538" spans="1:20">
      <c r="A538" s="675">
        <v>3</v>
      </c>
      <c r="B538" s="675" t="s">
        <v>1048</v>
      </c>
      <c r="C538" s="675">
        <v>2010</v>
      </c>
      <c r="D538" s="675">
        <v>208</v>
      </c>
      <c r="E538" s="675" t="s">
        <v>83</v>
      </c>
      <c r="F538" s="675">
        <v>2</v>
      </c>
      <c r="G538" s="675" t="s">
        <v>1296</v>
      </c>
      <c r="H538" s="675">
        <v>96</v>
      </c>
      <c r="I538" s="675" t="s">
        <v>1199</v>
      </c>
      <c r="J538" s="675" t="s">
        <v>1052</v>
      </c>
      <c r="K538" s="741">
        <v>37196820000</v>
      </c>
      <c r="L538" s="741">
        <v>48794623631.856224</v>
      </c>
      <c r="M538" s="675">
        <v>1</v>
      </c>
      <c r="N538" s="675" t="s">
        <v>1053</v>
      </c>
      <c r="O538" s="675">
        <v>9</v>
      </c>
      <c r="P538" s="675" t="s">
        <v>1200</v>
      </c>
      <c r="Q538" s="675">
        <v>7328</v>
      </c>
      <c r="R538" s="675" t="s">
        <v>1463</v>
      </c>
      <c r="S538" s="741">
        <v>2320782000</v>
      </c>
      <c r="T538" s="741">
        <v>3044391542.6530151</v>
      </c>
    </row>
    <row r="539" spans="1:20">
      <c r="A539" s="675">
        <v>3</v>
      </c>
      <c r="B539" s="675" t="s">
        <v>1048</v>
      </c>
      <c r="C539" s="675">
        <v>2010</v>
      </c>
      <c r="D539" s="675">
        <v>208</v>
      </c>
      <c r="E539" s="675" t="s">
        <v>83</v>
      </c>
      <c r="F539" s="675">
        <v>2</v>
      </c>
      <c r="G539" s="675" t="s">
        <v>1296</v>
      </c>
      <c r="H539" s="675">
        <v>96</v>
      </c>
      <c r="I539" s="675" t="s">
        <v>1199</v>
      </c>
      <c r="J539" s="675" t="s">
        <v>1052</v>
      </c>
      <c r="K539" s="741">
        <v>37196820000</v>
      </c>
      <c r="L539" s="741">
        <v>48794623631.856224</v>
      </c>
      <c r="M539" s="675">
        <v>2</v>
      </c>
      <c r="N539" s="675" t="s">
        <v>1103</v>
      </c>
      <c r="O539" s="675">
        <v>17</v>
      </c>
      <c r="P539" s="675" t="s">
        <v>1203</v>
      </c>
      <c r="Q539" s="675">
        <v>208</v>
      </c>
      <c r="R539" s="675" t="s">
        <v>1464</v>
      </c>
      <c r="S539" s="741">
        <v>6748168000</v>
      </c>
      <c r="T539" s="741">
        <v>8852216876.7259102</v>
      </c>
    </row>
    <row r="540" spans="1:20">
      <c r="A540" s="675">
        <v>3</v>
      </c>
      <c r="B540" s="675" t="s">
        <v>1048</v>
      </c>
      <c r="C540" s="675">
        <v>2010</v>
      </c>
      <c r="D540" s="675">
        <v>208</v>
      </c>
      <c r="E540" s="675" t="s">
        <v>83</v>
      </c>
      <c r="F540" s="675">
        <v>2</v>
      </c>
      <c r="G540" s="675" t="s">
        <v>1296</v>
      </c>
      <c r="H540" s="675">
        <v>96</v>
      </c>
      <c r="I540" s="675" t="s">
        <v>1199</v>
      </c>
      <c r="J540" s="675" t="s">
        <v>1052</v>
      </c>
      <c r="K540" s="741">
        <v>37196820000</v>
      </c>
      <c r="L540" s="741">
        <v>48794623631.856224</v>
      </c>
      <c r="M540" s="675">
        <v>6</v>
      </c>
      <c r="N540" s="675" t="s">
        <v>1059</v>
      </c>
      <c r="O540" s="675">
        <v>49</v>
      </c>
      <c r="P540" s="675" t="s">
        <v>1063</v>
      </c>
      <c r="Q540" s="675">
        <v>404</v>
      </c>
      <c r="R540" s="675" t="s">
        <v>1354</v>
      </c>
      <c r="S540" s="741">
        <v>4470546000</v>
      </c>
      <c r="T540" s="741">
        <v>5864442430.8018875</v>
      </c>
    </row>
    <row r="541" spans="1:20">
      <c r="A541" s="675">
        <v>3</v>
      </c>
      <c r="B541" s="675" t="s">
        <v>1048</v>
      </c>
      <c r="C541" s="675">
        <v>2010</v>
      </c>
      <c r="D541" s="675">
        <v>211</v>
      </c>
      <c r="E541" s="675" t="s">
        <v>1355</v>
      </c>
      <c r="F541" s="675">
        <v>2</v>
      </c>
      <c r="G541" s="675" t="s">
        <v>1296</v>
      </c>
      <c r="H541" s="675">
        <v>93</v>
      </c>
      <c r="I541" s="675" t="s">
        <v>1211</v>
      </c>
      <c r="J541" s="675" t="s">
        <v>1052</v>
      </c>
      <c r="K541" s="741">
        <v>119864604000</v>
      </c>
      <c r="L541" s="741">
        <v>157237856326.46786</v>
      </c>
      <c r="M541" s="675">
        <v>1</v>
      </c>
      <c r="N541" s="675" t="s">
        <v>1053</v>
      </c>
      <c r="O541" s="675">
        <v>12</v>
      </c>
      <c r="P541" s="675" t="s">
        <v>1212</v>
      </c>
      <c r="Q541" s="675">
        <v>564</v>
      </c>
      <c r="R541" s="675" t="s">
        <v>1356</v>
      </c>
      <c r="S541" s="741">
        <v>21004870000</v>
      </c>
      <c r="T541" s="741">
        <v>27554095379.284245</v>
      </c>
    </row>
    <row r="542" spans="1:20">
      <c r="A542" s="675">
        <v>3</v>
      </c>
      <c r="B542" s="675" t="s">
        <v>1048</v>
      </c>
      <c r="C542" s="675">
        <v>2010</v>
      </c>
      <c r="D542" s="675">
        <v>211</v>
      </c>
      <c r="E542" s="675" t="s">
        <v>1355</v>
      </c>
      <c r="F542" s="675">
        <v>2</v>
      </c>
      <c r="G542" s="675" t="s">
        <v>1296</v>
      </c>
      <c r="H542" s="675">
        <v>93</v>
      </c>
      <c r="I542" s="675" t="s">
        <v>1211</v>
      </c>
      <c r="J542" s="675" t="s">
        <v>1052</v>
      </c>
      <c r="K542" s="741">
        <v>119864604000</v>
      </c>
      <c r="L542" s="741">
        <v>157237856326.46786</v>
      </c>
      <c r="M542" s="675">
        <v>1</v>
      </c>
      <c r="N542" s="675" t="s">
        <v>1053</v>
      </c>
      <c r="O542" s="675">
        <v>12</v>
      </c>
      <c r="P542" s="675" t="s">
        <v>1212</v>
      </c>
      <c r="Q542" s="675">
        <v>596</v>
      </c>
      <c r="R542" s="675" t="s">
        <v>1357</v>
      </c>
      <c r="S542" s="741">
        <v>15040000000</v>
      </c>
      <c r="T542" s="741">
        <v>19729405347.637711</v>
      </c>
    </row>
    <row r="543" spans="1:20">
      <c r="A543" s="675">
        <v>3</v>
      </c>
      <c r="B543" s="675" t="s">
        <v>1048</v>
      </c>
      <c r="C543" s="675">
        <v>2010</v>
      </c>
      <c r="D543" s="675">
        <v>211</v>
      </c>
      <c r="E543" s="675" t="s">
        <v>1355</v>
      </c>
      <c r="F543" s="675">
        <v>2</v>
      </c>
      <c r="G543" s="675" t="s">
        <v>1296</v>
      </c>
      <c r="H543" s="675">
        <v>93</v>
      </c>
      <c r="I543" s="675" t="s">
        <v>1211</v>
      </c>
      <c r="J543" s="675" t="s">
        <v>1052</v>
      </c>
      <c r="K543" s="741">
        <v>119864604000</v>
      </c>
      <c r="L543" s="741">
        <v>157237856326.46786</v>
      </c>
      <c r="M543" s="675">
        <v>2</v>
      </c>
      <c r="N543" s="675" t="s">
        <v>1103</v>
      </c>
      <c r="O543" s="675">
        <v>27</v>
      </c>
      <c r="P543" s="675" t="s">
        <v>1215</v>
      </c>
      <c r="Q543" s="675">
        <v>554</v>
      </c>
      <c r="R543" s="675" t="s">
        <v>1358</v>
      </c>
      <c r="S543" s="741">
        <v>38742734000</v>
      </c>
      <c r="T543" s="741">
        <v>50822546766.070847</v>
      </c>
    </row>
    <row r="544" spans="1:20">
      <c r="A544" s="675">
        <v>3</v>
      </c>
      <c r="B544" s="675" t="s">
        <v>1048</v>
      </c>
      <c r="C544" s="675">
        <v>2010</v>
      </c>
      <c r="D544" s="675">
        <v>211</v>
      </c>
      <c r="E544" s="675" t="s">
        <v>1355</v>
      </c>
      <c r="F544" s="675">
        <v>2</v>
      </c>
      <c r="G544" s="675" t="s">
        <v>1296</v>
      </c>
      <c r="H544" s="675">
        <v>93</v>
      </c>
      <c r="I544" s="675" t="s">
        <v>1211</v>
      </c>
      <c r="J544" s="675" t="s">
        <v>1052</v>
      </c>
      <c r="K544" s="741">
        <v>119864604000</v>
      </c>
      <c r="L544" s="741">
        <v>157237856326.46786</v>
      </c>
      <c r="M544" s="675">
        <v>2</v>
      </c>
      <c r="N544" s="675" t="s">
        <v>1103</v>
      </c>
      <c r="O544" s="675">
        <v>27</v>
      </c>
      <c r="P544" s="675" t="s">
        <v>1215</v>
      </c>
      <c r="Q544" s="675">
        <v>619</v>
      </c>
      <c r="R544" s="675" t="s">
        <v>1359</v>
      </c>
      <c r="S544" s="741">
        <v>40000000000</v>
      </c>
      <c r="T544" s="741">
        <v>52471822733.079025</v>
      </c>
    </row>
    <row r="545" spans="1:20">
      <c r="A545" s="675">
        <v>3</v>
      </c>
      <c r="B545" s="675" t="s">
        <v>1048</v>
      </c>
      <c r="C545" s="675">
        <v>2010</v>
      </c>
      <c r="D545" s="675">
        <v>211</v>
      </c>
      <c r="E545" s="675" t="s">
        <v>1355</v>
      </c>
      <c r="F545" s="675">
        <v>2</v>
      </c>
      <c r="G545" s="675" t="s">
        <v>1296</v>
      </c>
      <c r="H545" s="675">
        <v>93</v>
      </c>
      <c r="I545" s="675" t="s">
        <v>1211</v>
      </c>
      <c r="J545" s="675" t="s">
        <v>1052</v>
      </c>
      <c r="K545" s="741">
        <v>119864604000</v>
      </c>
      <c r="L545" s="741">
        <v>157237856326.46786</v>
      </c>
      <c r="M545" s="675">
        <v>3</v>
      </c>
      <c r="N545" s="675" t="s">
        <v>1066</v>
      </c>
      <c r="O545" s="675">
        <v>32</v>
      </c>
      <c r="P545" s="675" t="s">
        <v>1236</v>
      </c>
      <c r="Q545" s="675">
        <v>647</v>
      </c>
      <c r="R545" s="675" t="s">
        <v>1360</v>
      </c>
      <c r="S545" s="741">
        <v>2500000000</v>
      </c>
      <c r="T545" s="741">
        <v>3279488920.8174391</v>
      </c>
    </row>
    <row r="546" spans="1:20">
      <c r="A546" s="675">
        <v>3</v>
      </c>
      <c r="B546" s="675" t="s">
        <v>1048</v>
      </c>
      <c r="C546" s="675">
        <v>2010</v>
      </c>
      <c r="D546" s="675">
        <v>211</v>
      </c>
      <c r="E546" s="675" t="s">
        <v>1355</v>
      </c>
      <c r="F546" s="675">
        <v>2</v>
      </c>
      <c r="G546" s="675" t="s">
        <v>1296</v>
      </c>
      <c r="H546" s="675">
        <v>93</v>
      </c>
      <c r="I546" s="675" t="s">
        <v>1211</v>
      </c>
      <c r="J546" s="675" t="s">
        <v>1052</v>
      </c>
      <c r="K546" s="741">
        <v>119864604000</v>
      </c>
      <c r="L546" s="741">
        <v>157237856326.46786</v>
      </c>
      <c r="M546" s="675">
        <v>6</v>
      </c>
      <c r="N546" s="675" t="s">
        <v>1059</v>
      </c>
      <c r="O546" s="675">
        <v>49</v>
      </c>
      <c r="P546" s="675" t="s">
        <v>1063</v>
      </c>
      <c r="Q546" s="675">
        <v>6205</v>
      </c>
      <c r="R546" s="675" t="s">
        <v>1361</v>
      </c>
      <c r="S546" s="741">
        <v>2577000000</v>
      </c>
      <c r="T546" s="741">
        <v>3380497179.5786161</v>
      </c>
    </row>
    <row r="547" spans="1:20">
      <c r="A547" s="675">
        <v>3</v>
      </c>
      <c r="B547" s="675" t="s">
        <v>1048</v>
      </c>
      <c r="C547" s="675">
        <v>2010</v>
      </c>
      <c r="D547" s="675">
        <v>213</v>
      </c>
      <c r="E547" s="675" t="s">
        <v>1362</v>
      </c>
      <c r="F547" s="675">
        <v>2</v>
      </c>
      <c r="G547" s="675" t="s">
        <v>1296</v>
      </c>
      <c r="H547" s="675">
        <v>93</v>
      </c>
      <c r="I547" s="675" t="s">
        <v>1211</v>
      </c>
      <c r="J547" s="675" t="s">
        <v>1052</v>
      </c>
      <c r="K547" s="741">
        <v>11323079000</v>
      </c>
      <c r="L547" s="741">
        <v>14853564852.016245</v>
      </c>
      <c r="M547" s="675">
        <v>1</v>
      </c>
      <c r="N547" s="675" t="s">
        <v>1053</v>
      </c>
      <c r="O547" s="675">
        <v>12</v>
      </c>
      <c r="P547" s="675" t="s">
        <v>1212</v>
      </c>
      <c r="Q547" s="675">
        <v>506</v>
      </c>
      <c r="R547" s="675" t="s">
        <v>1363</v>
      </c>
      <c r="S547" s="741">
        <v>3565000000</v>
      </c>
      <c r="T547" s="741">
        <v>4676551201.0856676</v>
      </c>
    </row>
    <row r="548" spans="1:20">
      <c r="A548" s="675">
        <v>3</v>
      </c>
      <c r="B548" s="675" t="s">
        <v>1048</v>
      </c>
      <c r="C548" s="675">
        <v>2010</v>
      </c>
      <c r="D548" s="675">
        <v>213</v>
      </c>
      <c r="E548" s="675" t="s">
        <v>1362</v>
      </c>
      <c r="F548" s="675">
        <v>2</v>
      </c>
      <c r="G548" s="675" t="s">
        <v>1296</v>
      </c>
      <c r="H548" s="675">
        <v>93</v>
      </c>
      <c r="I548" s="675" t="s">
        <v>1211</v>
      </c>
      <c r="J548" s="675" t="s">
        <v>1052</v>
      </c>
      <c r="K548" s="741">
        <v>11323079000</v>
      </c>
      <c r="L548" s="741">
        <v>14853564852.016245</v>
      </c>
      <c r="M548" s="675">
        <v>2</v>
      </c>
      <c r="N548" s="675" t="s">
        <v>1103</v>
      </c>
      <c r="O548" s="675">
        <v>27</v>
      </c>
      <c r="P548" s="675" t="s">
        <v>1215</v>
      </c>
      <c r="Q548" s="675">
        <v>499</v>
      </c>
      <c r="R548" s="675" t="s">
        <v>1364</v>
      </c>
      <c r="S548" s="741">
        <v>5580000000</v>
      </c>
      <c r="T548" s="741">
        <v>7319819271.2645245</v>
      </c>
    </row>
    <row r="549" spans="1:20">
      <c r="A549" s="675">
        <v>3</v>
      </c>
      <c r="B549" s="675" t="s">
        <v>1048</v>
      </c>
      <c r="C549" s="675">
        <v>2010</v>
      </c>
      <c r="D549" s="675">
        <v>213</v>
      </c>
      <c r="E549" s="675" t="s">
        <v>1362</v>
      </c>
      <c r="F549" s="675">
        <v>2</v>
      </c>
      <c r="G549" s="675" t="s">
        <v>1296</v>
      </c>
      <c r="H549" s="675">
        <v>93</v>
      </c>
      <c r="I549" s="675" t="s">
        <v>1211</v>
      </c>
      <c r="J549" s="675" t="s">
        <v>1052</v>
      </c>
      <c r="K549" s="741">
        <v>11323079000</v>
      </c>
      <c r="L549" s="741">
        <v>14853564852.016245</v>
      </c>
      <c r="M549" s="675">
        <v>2</v>
      </c>
      <c r="N549" s="675" t="s">
        <v>1103</v>
      </c>
      <c r="O549" s="675">
        <v>27</v>
      </c>
      <c r="P549" s="675" t="s">
        <v>1215</v>
      </c>
      <c r="Q549" s="675">
        <v>519</v>
      </c>
      <c r="R549" s="675" t="s">
        <v>1365</v>
      </c>
      <c r="S549" s="741">
        <v>2063000000</v>
      </c>
      <c r="T549" s="741">
        <v>2706234257.4585505</v>
      </c>
    </row>
    <row r="550" spans="1:20">
      <c r="A550" s="675">
        <v>3</v>
      </c>
      <c r="B550" s="675" t="s">
        <v>1048</v>
      </c>
      <c r="C550" s="675">
        <v>2010</v>
      </c>
      <c r="D550" s="675">
        <v>213</v>
      </c>
      <c r="E550" s="675" t="s">
        <v>1362</v>
      </c>
      <c r="F550" s="675">
        <v>2</v>
      </c>
      <c r="G550" s="675" t="s">
        <v>1296</v>
      </c>
      <c r="H550" s="675">
        <v>93</v>
      </c>
      <c r="I550" s="675" t="s">
        <v>1211</v>
      </c>
      <c r="J550" s="675" t="s">
        <v>1052</v>
      </c>
      <c r="K550" s="741">
        <v>11323079000</v>
      </c>
      <c r="L550" s="741">
        <v>14853564852.016245</v>
      </c>
      <c r="M550" s="675">
        <v>6</v>
      </c>
      <c r="N550" s="675" t="s">
        <v>1059</v>
      </c>
      <c r="O550" s="675">
        <v>49</v>
      </c>
      <c r="P550" s="675" t="s">
        <v>1063</v>
      </c>
      <c r="Q550" s="675">
        <v>527</v>
      </c>
      <c r="R550" s="675" t="s">
        <v>994</v>
      </c>
      <c r="S550" s="741">
        <v>115079000</v>
      </c>
      <c r="T550" s="741">
        <v>150960122.20750004</v>
      </c>
    </row>
    <row r="551" spans="1:20">
      <c r="A551" s="675">
        <v>3</v>
      </c>
      <c r="B551" s="675" t="s">
        <v>1048</v>
      </c>
      <c r="C551" s="675">
        <v>2010</v>
      </c>
      <c r="D551" s="675">
        <v>214</v>
      </c>
      <c r="E551" s="675" t="s">
        <v>1366</v>
      </c>
      <c r="F551" s="675">
        <v>2</v>
      </c>
      <c r="G551" s="675" t="s">
        <v>1296</v>
      </c>
      <c r="H551" s="675">
        <v>92</v>
      </c>
      <c r="I551" s="675" t="s">
        <v>1248</v>
      </c>
      <c r="J551" s="675" t="s">
        <v>1052</v>
      </c>
      <c r="K551" s="741">
        <v>123249671000</v>
      </c>
      <c r="L551" s="741">
        <v>161678372215.55774</v>
      </c>
      <c r="M551" s="675">
        <v>1</v>
      </c>
      <c r="N551" s="675" t="s">
        <v>1053</v>
      </c>
      <c r="O551" s="675">
        <v>4</v>
      </c>
      <c r="P551" s="675" t="s">
        <v>1148</v>
      </c>
      <c r="Q551" s="675">
        <v>198</v>
      </c>
      <c r="R551" s="675" t="s">
        <v>1367</v>
      </c>
      <c r="S551" s="741">
        <v>20733500000</v>
      </c>
      <c r="T551" s="741">
        <v>27198113415.907349</v>
      </c>
    </row>
    <row r="552" spans="1:20">
      <c r="A552" s="675">
        <v>3</v>
      </c>
      <c r="B552" s="675" t="s">
        <v>1048</v>
      </c>
      <c r="C552" s="675">
        <v>2010</v>
      </c>
      <c r="D552" s="675">
        <v>214</v>
      </c>
      <c r="E552" s="675" t="s">
        <v>1366</v>
      </c>
      <c r="F552" s="675">
        <v>2</v>
      </c>
      <c r="G552" s="675" t="s">
        <v>1296</v>
      </c>
      <c r="H552" s="675">
        <v>92</v>
      </c>
      <c r="I552" s="675" t="s">
        <v>1248</v>
      </c>
      <c r="J552" s="675" t="s">
        <v>1052</v>
      </c>
      <c r="K552" s="741">
        <v>123249671000</v>
      </c>
      <c r="L552" s="741">
        <v>161678372215.55774</v>
      </c>
      <c r="M552" s="675">
        <v>1</v>
      </c>
      <c r="N552" s="675" t="s">
        <v>1053</v>
      </c>
      <c r="O552" s="675">
        <v>4</v>
      </c>
      <c r="P552" s="675" t="s">
        <v>1148</v>
      </c>
      <c r="Q552" s="675">
        <v>7194</v>
      </c>
      <c r="R552" s="675" t="s">
        <v>1368</v>
      </c>
      <c r="S552" s="741">
        <v>11273000000</v>
      </c>
      <c r="T552" s="741">
        <v>14787871441.749996</v>
      </c>
    </row>
    <row r="553" spans="1:20">
      <c r="A553" s="675">
        <v>3</v>
      </c>
      <c r="B553" s="675" t="s">
        <v>1048</v>
      </c>
      <c r="C553" s="675">
        <v>2010</v>
      </c>
      <c r="D553" s="675">
        <v>214</v>
      </c>
      <c r="E553" s="675" t="s">
        <v>1366</v>
      </c>
      <c r="F553" s="675">
        <v>2</v>
      </c>
      <c r="G553" s="675" t="s">
        <v>1296</v>
      </c>
      <c r="H553" s="675">
        <v>92</v>
      </c>
      <c r="I553" s="675" t="s">
        <v>1248</v>
      </c>
      <c r="J553" s="675" t="s">
        <v>1052</v>
      </c>
      <c r="K553" s="741">
        <v>123249671000</v>
      </c>
      <c r="L553" s="741">
        <v>161678372215.55774</v>
      </c>
      <c r="M553" s="675">
        <v>1</v>
      </c>
      <c r="N553" s="675" t="s">
        <v>1053</v>
      </c>
      <c r="O553" s="675">
        <v>14</v>
      </c>
      <c r="P553" s="675" t="s">
        <v>1054</v>
      </c>
      <c r="Q553" s="675">
        <v>547</v>
      </c>
      <c r="R553" s="675" t="s">
        <v>1369</v>
      </c>
      <c r="S553" s="741">
        <v>6465000000</v>
      </c>
      <c r="T553" s="741">
        <v>8480758349.2338991</v>
      </c>
    </row>
    <row r="554" spans="1:20">
      <c r="A554" s="675">
        <v>3</v>
      </c>
      <c r="B554" s="675" t="s">
        <v>1048</v>
      </c>
      <c r="C554" s="675">
        <v>2010</v>
      </c>
      <c r="D554" s="675">
        <v>214</v>
      </c>
      <c r="E554" s="675" t="s">
        <v>1366</v>
      </c>
      <c r="F554" s="675">
        <v>2</v>
      </c>
      <c r="G554" s="675" t="s">
        <v>1296</v>
      </c>
      <c r="H554" s="675">
        <v>92</v>
      </c>
      <c r="I554" s="675" t="s">
        <v>1248</v>
      </c>
      <c r="J554" s="675" t="s">
        <v>1052</v>
      </c>
      <c r="K554" s="741">
        <v>123249671000</v>
      </c>
      <c r="L554" s="741">
        <v>161678372215.55774</v>
      </c>
      <c r="M554" s="675">
        <v>1</v>
      </c>
      <c r="N554" s="675" t="s">
        <v>1053</v>
      </c>
      <c r="O554" s="675">
        <v>14</v>
      </c>
      <c r="P554" s="675" t="s">
        <v>1054</v>
      </c>
      <c r="Q554" s="675">
        <v>548</v>
      </c>
      <c r="R554" s="675" t="s">
        <v>1370</v>
      </c>
      <c r="S554" s="741">
        <v>23900000000</v>
      </c>
      <c r="T554" s="741">
        <v>31351914083.014717</v>
      </c>
    </row>
    <row r="555" spans="1:20">
      <c r="A555" s="675">
        <v>3</v>
      </c>
      <c r="B555" s="675" t="s">
        <v>1048</v>
      </c>
      <c r="C555" s="675">
        <v>2010</v>
      </c>
      <c r="D555" s="675">
        <v>214</v>
      </c>
      <c r="E555" s="675" t="s">
        <v>1366</v>
      </c>
      <c r="F555" s="675">
        <v>2</v>
      </c>
      <c r="G555" s="675" t="s">
        <v>1296</v>
      </c>
      <c r="H555" s="675">
        <v>92</v>
      </c>
      <c r="I555" s="675" t="s">
        <v>1248</v>
      </c>
      <c r="J555" s="675" t="s">
        <v>1052</v>
      </c>
      <c r="K555" s="741">
        <v>123249671000</v>
      </c>
      <c r="L555" s="741">
        <v>161678372215.55774</v>
      </c>
      <c r="M555" s="675">
        <v>1</v>
      </c>
      <c r="N555" s="675" t="s">
        <v>1053</v>
      </c>
      <c r="O555" s="675">
        <v>14</v>
      </c>
      <c r="P555" s="675" t="s">
        <v>1054</v>
      </c>
      <c r="Q555" s="675">
        <v>550</v>
      </c>
      <c r="R555" s="675" t="s">
        <v>1371</v>
      </c>
      <c r="S555" s="741">
        <v>5518467000</v>
      </c>
      <c r="T555" s="741">
        <v>7239100554.5586605</v>
      </c>
    </row>
    <row r="556" spans="1:20">
      <c r="A556" s="675">
        <v>3</v>
      </c>
      <c r="B556" s="675" t="s">
        <v>1048</v>
      </c>
      <c r="C556" s="675">
        <v>2010</v>
      </c>
      <c r="D556" s="675">
        <v>214</v>
      </c>
      <c r="E556" s="675" t="s">
        <v>1366</v>
      </c>
      <c r="F556" s="675">
        <v>2</v>
      </c>
      <c r="G556" s="675" t="s">
        <v>1296</v>
      </c>
      <c r="H556" s="675">
        <v>92</v>
      </c>
      <c r="I556" s="675" t="s">
        <v>1248</v>
      </c>
      <c r="J556" s="675" t="s">
        <v>1052</v>
      </c>
      <c r="K556" s="741">
        <v>123249671000</v>
      </c>
      <c r="L556" s="741">
        <v>161678372215.55774</v>
      </c>
      <c r="M556" s="675">
        <v>1</v>
      </c>
      <c r="N556" s="675" t="s">
        <v>1053</v>
      </c>
      <c r="O556" s="675">
        <v>14</v>
      </c>
      <c r="P556" s="675" t="s">
        <v>1054</v>
      </c>
      <c r="Q556" s="675">
        <v>4021</v>
      </c>
      <c r="R556" s="675" t="s">
        <v>1372</v>
      </c>
      <c r="S556" s="741">
        <v>36557600000</v>
      </c>
      <c r="T556" s="741">
        <v>47956097668.670242</v>
      </c>
    </row>
    <row r="557" spans="1:20">
      <c r="A557" s="675">
        <v>3</v>
      </c>
      <c r="B557" s="675" t="s">
        <v>1048</v>
      </c>
      <c r="C557" s="675">
        <v>2010</v>
      </c>
      <c r="D557" s="675">
        <v>214</v>
      </c>
      <c r="E557" s="675" t="s">
        <v>1366</v>
      </c>
      <c r="F557" s="675">
        <v>2</v>
      </c>
      <c r="G557" s="675" t="s">
        <v>1296</v>
      </c>
      <c r="H557" s="675">
        <v>92</v>
      </c>
      <c r="I557" s="675" t="s">
        <v>1248</v>
      </c>
      <c r="J557" s="675" t="s">
        <v>1052</v>
      </c>
      <c r="K557" s="741">
        <v>123249671000</v>
      </c>
      <c r="L557" s="741">
        <v>161678372215.55774</v>
      </c>
      <c r="M557" s="675">
        <v>3</v>
      </c>
      <c r="N557" s="675" t="s">
        <v>1066</v>
      </c>
      <c r="O557" s="675">
        <v>34</v>
      </c>
      <c r="P557" s="675" t="s">
        <v>1191</v>
      </c>
      <c r="Q557" s="675">
        <v>7055</v>
      </c>
      <c r="R557" s="675" t="s">
        <v>1373</v>
      </c>
      <c r="S557" s="741">
        <v>190000000</v>
      </c>
      <c r="T557" s="741">
        <v>249241157.9821254</v>
      </c>
    </row>
    <row r="558" spans="1:20">
      <c r="A558" s="675">
        <v>3</v>
      </c>
      <c r="B558" s="675" t="s">
        <v>1048</v>
      </c>
      <c r="C558" s="675">
        <v>2010</v>
      </c>
      <c r="D558" s="675">
        <v>214</v>
      </c>
      <c r="E558" s="675" t="s">
        <v>1366</v>
      </c>
      <c r="F558" s="675">
        <v>2</v>
      </c>
      <c r="G558" s="675" t="s">
        <v>1296</v>
      </c>
      <c r="H558" s="675">
        <v>92</v>
      </c>
      <c r="I558" s="675" t="s">
        <v>1248</v>
      </c>
      <c r="J558" s="675" t="s">
        <v>1052</v>
      </c>
      <c r="K558" s="741">
        <v>123249671000</v>
      </c>
      <c r="L558" s="741">
        <v>161678372215.55774</v>
      </c>
      <c r="M558" s="675">
        <v>6</v>
      </c>
      <c r="N558" s="675" t="s">
        <v>1059</v>
      </c>
      <c r="O558" s="675">
        <v>49</v>
      </c>
      <c r="P558" s="675" t="s">
        <v>1063</v>
      </c>
      <c r="Q558" s="675">
        <v>640</v>
      </c>
      <c r="R558" s="675" t="s">
        <v>1374</v>
      </c>
      <c r="S558" s="741">
        <v>2300000000</v>
      </c>
      <c r="T558" s="741">
        <v>3017129807.1520443</v>
      </c>
    </row>
    <row r="559" spans="1:20">
      <c r="A559" s="675">
        <v>3</v>
      </c>
      <c r="B559" s="675" t="s">
        <v>1048</v>
      </c>
      <c r="C559" s="675">
        <v>2010</v>
      </c>
      <c r="D559" s="675">
        <v>214</v>
      </c>
      <c r="E559" s="675" t="s">
        <v>1366</v>
      </c>
      <c r="F559" s="675">
        <v>2</v>
      </c>
      <c r="G559" s="675" t="s">
        <v>1296</v>
      </c>
      <c r="H559" s="675">
        <v>92</v>
      </c>
      <c r="I559" s="675" t="s">
        <v>1248</v>
      </c>
      <c r="J559" s="675" t="s">
        <v>1052</v>
      </c>
      <c r="K559" s="741">
        <v>123249671000</v>
      </c>
      <c r="L559" s="741">
        <v>161678372215.55774</v>
      </c>
      <c r="M559" s="675">
        <v>6</v>
      </c>
      <c r="N559" s="675" t="s">
        <v>1059</v>
      </c>
      <c r="O559" s="675">
        <v>49</v>
      </c>
      <c r="P559" s="675" t="s">
        <v>1063</v>
      </c>
      <c r="Q559" s="675">
        <v>4006</v>
      </c>
      <c r="R559" s="675" t="s">
        <v>1375</v>
      </c>
      <c r="S559" s="741">
        <v>7112104000</v>
      </c>
      <c r="T559" s="741">
        <v>9329626508.6805592</v>
      </c>
    </row>
    <row r="560" spans="1:20">
      <c r="A560" s="675">
        <v>3</v>
      </c>
      <c r="B560" s="675" t="s">
        <v>1048</v>
      </c>
      <c r="C560" s="675">
        <v>2010</v>
      </c>
      <c r="D560" s="675">
        <v>214</v>
      </c>
      <c r="E560" s="675" t="s">
        <v>1366</v>
      </c>
      <c r="F560" s="675">
        <v>2</v>
      </c>
      <c r="G560" s="675" t="s">
        <v>1296</v>
      </c>
      <c r="H560" s="675">
        <v>92</v>
      </c>
      <c r="I560" s="675" t="s">
        <v>1248</v>
      </c>
      <c r="J560" s="675" t="s">
        <v>1052</v>
      </c>
      <c r="K560" s="741">
        <v>123249671000</v>
      </c>
      <c r="L560" s="741">
        <v>161678372215.55774</v>
      </c>
      <c r="M560" s="675">
        <v>6</v>
      </c>
      <c r="N560" s="675" t="s">
        <v>1059</v>
      </c>
      <c r="O560" s="675">
        <v>49</v>
      </c>
      <c r="P560" s="675" t="s">
        <v>1063</v>
      </c>
      <c r="Q560" s="675">
        <v>7243</v>
      </c>
      <c r="R560" s="675" t="s">
        <v>1376</v>
      </c>
      <c r="S560" s="741">
        <v>9200000000</v>
      </c>
      <c r="T560" s="741">
        <v>12068519228.608177</v>
      </c>
    </row>
    <row r="561" spans="1:20">
      <c r="A561" s="675">
        <v>3</v>
      </c>
      <c r="B561" s="675" t="s">
        <v>1048</v>
      </c>
      <c r="C561" s="675">
        <v>2010</v>
      </c>
      <c r="D561" s="675">
        <v>215</v>
      </c>
      <c r="E561" s="675" t="s">
        <v>66</v>
      </c>
      <c r="F561" s="675">
        <v>2</v>
      </c>
      <c r="G561" s="675" t="s">
        <v>1296</v>
      </c>
      <c r="H561" s="675">
        <v>93</v>
      </c>
      <c r="I561" s="675" t="s">
        <v>1211</v>
      </c>
      <c r="J561" s="675" t="s">
        <v>1052</v>
      </c>
      <c r="K561" s="741">
        <v>5897261000</v>
      </c>
      <c r="L561" s="741">
        <v>7736000845.0675077</v>
      </c>
      <c r="M561" s="675">
        <v>1</v>
      </c>
      <c r="N561" s="675" t="s">
        <v>1053</v>
      </c>
      <c r="O561" s="675">
        <v>12</v>
      </c>
      <c r="P561" s="675" t="s">
        <v>1212</v>
      </c>
      <c r="Q561" s="675">
        <v>478</v>
      </c>
      <c r="R561" s="675" t="s">
        <v>1377</v>
      </c>
      <c r="S561" s="741">
        <v>3704305000</v>
      </c>
      <c r="T561" s="741">
        <v>4859290882.7314568</v>
      </c>
    </row>
    <row r="562" spans="1:20">
      <c r="A562" s="675">
        <v>3</v>
      </c>
      <c r="B562" s="675" t="s">
        <v>1048</v>
      </c>
      <c r="C562" s="675">
        <v>2010</v>
      </c>
      <c r="D562" s="675">
        <v>215</v>
      </c>
      <c r="E562" s="675" t="s">
        <v>66</v>
      </c>
      <c r="F562" s="675">
        <v>2</v>
      </c>
      <c r="G562" s="675" t="s">
        <v>1296</v>
      </c>
      <c r="H562" s="675">
        <v>93</v>
      </c>
      <c r="I562" s="675" t="s">
        <v>1211</v>
      </c>
      <c r="J562" s="675" t="s">
        <v>1052</v>
      </c>
      <c r="K562" s="741">
        <v>5897261000</v>
      </c>
      <c r="L562" s="741">
        <v>7736000845.0675077</v>
      </c>
      <c r="M562" s="675">
        <v>1</v>
      </c>
      <c r="N562" s="675" t="s">
        <v>1053</v>
      </c>
      <c r="O562" s="675">
        <v>12</v>
      </c>
      <c r="P562" s="675" t="s">
        <v>1212</v>
      </c>
      <c r="Q562" s="675">
        <v>656</v>
      </c>
      <c r="R562" s="675" t="s">
        <v>1465</v>
      </c>
      <c r="S562" s="741">
        <v>1528222000</v>
      </c>
      <c r="T562" s="741">
        <v>2004714847.0197873</v>
      </c>
    </row>
    <row r="563" spans="1:20">
      <c r="A563" s="675">
        <v>3</v>
      </c>
      <c r="B563" s="675" t="s">
        <v>1048</v>
      </c>
      <c r="C563" s="675">
        <v>2010</v>
      </c>
      <c r="D563" s="675">
        <v>215</v>
      </c>
      <c r="E563" s="675" t="s">
        <v>66</v>
      </c>
      <c r="F563" s="675">
        <v>2</v>
      </c>
      <c r="G563" s="675" t="s">
        <v>1296</v>
      </c>
      <c r="H563" s="675">
        <v>93</v>
      </c>
      <c r="I563" s="675" t="s">
        <v>1211</v>
      </c>
      <c r="J563" s="675" t="s">
        <v>1052</v>
      </c>
      <c r="K563" s="741">
        <v>5897261000</v>
      </c>
      <c r="L563" s="741">
        <v>7736000845.0675077</v>
      </c>
      <c r="M563" s="675">
        <v>2</v>
      </c>
      <c r="N563" s="675" t="s">
        <v>1103</v>
      </c>
      <c r="O563" s="675">
        <v>27</v>
      </c>
      <c r="P563" s="675" t="s">
        <v>1215</v>
      </c>
      <c r="Q563" s="675">
        <v>7032</v>
      </c>
      <c r="R563" s="675" t="s">
        <v>1378</v>
      </c>
      <c r="S563" s="741">
        <v>435629000</v>
      </c>
      <c r="T563" s="741">
        <v>571456191.6347121</v>
      </c>
    </row>
    <row r="564" spans="1:20">
      <c r="A564" s="675">
        <v>3</v>
      </c>
      <c r="B564" s="675" t="s">
        <v>1048</v>
      </c>
      <c r="C564" s="675">
        <v>2010</v>
      </c>
      <c r="D564" s="675">
        <v>215</v>
      </c>
      <c r="E564" s="675" t="s">
        <v>66</v>
      </c>
      <c r="F564" s="675">
        <v>2</v>
      </c>
      <c r="G564" s="675" t="s">
        <v>1296</v>
      </c>
      <c r="H564" s="675">
        <v>93</v>
      </c>
      <c r="I564" s="675" t="s">
        <v>1211</v>
      </c>
      <c r="J564" s="675" t="s">
        <v>1052</v>
      </c>
      <c r="K564" s="741">
        <v>5897261000</v>
      </c>
      <c r="L564" s="741">
        <v>7736000845.0675077</v>
      </c>
      <c r="M564" s="675">
        <v>4</v>
      </c>
      <c r="N564" s="675" t="s">
        <v>1056</v>
      </c>
      <c r="O564" s="675">
        <v>37</v>
      </c>
      <c r="P564" s="675" t="s">
        <v>1177</v>
      </c>
      <c r="Q564" s="675">
        <v>477</v>
      </c>
      <c r="R564" s="675" t="s">
        <v>1379</v>
      </c>
      <c r="S564" s="741">
        <v>162832000</v>
      </c>
      <c r="T564" s="741">
        <v>213602295.98181814</v>
      </c>
    </row>
    <row r="565" spans="1:20">
      <c r="A565" s="675">
        <v>3</v>
      </c>
      <c r="B565" s="675" t="s">
        <v>1048</v>
      </c>
      <c r="C565" s="675">
        <v>2010</v>
      </c>
      <c r="D565" s="675">
        <v>215</v>
      </c>
      <c r="E565" s="675" t="s">
        <v>66</v>
      </c>
      <c r="F565" s="675">
        <v>2</v>
      </c>
      <c r="G565" s="675" t="s">
        <v>1296</v>
      </c>
      <c r="H565" s="675">
        <v>93</v>
      </c>
      <c r="I565" s="675" t="s">
        <v>1211</v>
      </c>
      <c r="J565" s="675" t="s">
        <v>1052</v>
      </c>
      <c r="K565" s="741">
        <v>5897261000</v>
      </c>
      <c r="L565" s="741">
        <v>7736000845.0675077</v>
      </c>
      <c r="M565" s="675">
        <v>6</v>
      </c>
      <c r="N565" s="675" t="s">
        <v>1059</v>
      </c>
      <c r="O565" s="675">
        <v>49</v>
      </c>
      <c r="P565" s="675" t="s">
        <v>1063</v>
      </c>
      <c r="Q565" s="675">
        <v>475</v>
      </c>
      <c r="R565" s="675" t="s">
        <v>994</v>
      </c>
      <c r="S565" s="741">
        <v>66273000</v>
      </c>
      <c r="T565" s="741">
        <v>86936627.69973366</v>
      </c>
    </row>
    <row r="566" spans="1:20">
      <c r="A566" s="675">
        <v>3</v>
      </c>
      <c r="B566" s="675" t="s">
        <v>1048</v>
      </c>
      <c r="C566" s="675">
        <v>2010</v>
      </c>
      <c r="D566" s="675">
        <v>216</v>
      </c>
      <c r="E566" s="675" t="s">
        <v>63</v>
      </c>
      <c r="F566" s="675">
        <v>2</v>
      </c>
      <c r="G566" s="675" t="s">
        <v>1296</v>
      </c>
      <c r="H566" s="675">
        <v>93</v>
      </c>
      <c r="I566" s="675" t="s">
        <v>1211</v>
      </c>
      <c r="J566" s="675" t="s">
        <v>1052</v>
      </c>
      <c r="K566" s="741">
        <v>19009935000</v>
      </c>
      <c r="L566" s="741">
        <v>24937148487.183861</v>
      </c>
      <c r="M566" s="675">
        <v>1</v>
      </c>
      <c r="N566" s="675" t="s">
        <v>1053</v>
      </c>
      <c r="O566" s="675">
        <v>12</v>
      </c>
      <c r="P566" s="675" t="s">
        <v>1212</v>
      </c>
      <c r="Q566" s="675">
        <v>509</v>
      </c>
      <c r="R566" s="675" t="s">
        <v>1380</v>
      </c>
      <c r="S566" s="741">
        <v>9760859000</v>
      </c>
      <c r="T566" s="741">
        <v>12804251579.264475</v>
      </c>
    </row>
    <row r="567" spans="1:20">
      <c r="A567" s="675">
        <v>3</v>
      </c>
      <c r="B567" s="675" t="s">
        <v>1048</v>
      </c>
      <c r="C567" s="675">
        <v>2010</v>
      </c>
      <c r="D567" s="675">
        <v>216</v>
      </c>
      <c r="E567" s="675" t="s">
        <v>63</v>
      </c>
      <c r="F567" s="675">
        <v>2</v>
      </c>
      <c r="G567" s="675" t="s">
        <v>1296</v>
      </c>
      <c r="H567" s="675">
        <v>93</v>
      </c>
      <c r="I567" s="675" t="s">
        <v>1211</v>
      </c>
      <c r="J567" s="675" t="s">
        <v>1052</v>
      </c>
      <c r="K567" s="741">
        <v>19009935000</v>
      </c>
      <c r="L567" s="741">
        <v>24937148487.183861</v>
      </c>
      <c r="M567" s="675">
        <v>1</v>
      </c>
      <c r="N567" s="675" t="s">
        <v>1053</v>
      </c>
      <c r="O567" s="675">
        <v>12</v>
      </c>
      <c r="P567" s="675" t="s">
        <v>1212</v>
      </c>
      <c r="Q567" s="675">
        <v>513</v>
      </c>
      <c r="R567" s="675" t="s">
        <v>1381</v>
      </c>
      <c r="S567" s="741">
        <v>4614612000</v>
      </c>
      <c r="T567" s="741">
        <v>6053427571.1484814</v>
      </c>
    </row>
    <row r="568" spans="1:20">
      <c r="A568" s="675">
        <v>3</v>
      </c>
      <c r="B568" s="675" t="s">
        <v>1048</v>
      </c>
      <c r="C568" s="675">
        <v>2010</v>
      </c>
      <c r="D568" s="675">
        <v>216</v>
      </c>
      <c r="E568" s="675" t="s">
        <v>63</v>
      </c>
      <c r="F568" s="675">
        <v>2</v>
      </c>
      <c r="G568" s="675" t="s">
        <v>1296</v>
      </c>
      <c r="H568" s="675">
        <v>93</v>
      </c>
      <c r="I568" s="675" t="s">
        <v>1211</v>
      </c>
      <c r="J568" s="675" t="s">
        <v>1052</v>
      </c>
      <c r="K568" s="741">
        <v>19009935000</v>
      </c>
      <c r="L568" s="741">
        <v>24937148487.183861</v>
      </c>
      <c r="M568" s="675">
        <v>2</v>
      </c>
      <c r="N568" s="675" t="s">
        <v>1103</v>
      </c>
      <c r="O568" s="675">
        <v>27</v>
      </c>
      <c r="P568" s="675" t="s">
        <v>1215</v>
      </c>
      <c r="Q568" s="675">
        <v>450</v>
      </c>
      <c r="R568" s="675" t="s">
        <v>1382</v>
      </c>
      <c r="S568" s="741">
        <v>3952464000</v>
      </c>
      <c r="T568" s="741">
        <v>5184824759.1719122</v>
      </c>
    </row>
    <row r="569" spans="1:20">
      <c r="A569" s="675">
        <v>3</v>
      </c>
      <c r="B569" s="675" t="s">
        <v>1048</v>
      </c>
      <c r="C569" s="675">
        <v>2010</v>
      </c>
      <c r="D569" s="675">
        <v>216</v>
      </c>
      <c r="E569" s="675" t="s">
        <v>63</v>
      </c>
      <c r="F569" s="675">
        <v>2</v>
      </c>
      <c r="G569" s="675" t="s">
        <v>1296</v>
      </c>
      <c r="H569" s="675">
        <v>93</v>
      </c>
      <c r="I569" s="675" t="s">
        <v>1211</v>
      </c>
      <c r="J569" s="675" t="s">
        <v>1052</v>
      </c>
      <c r="K569" s="741">
        <v>19009935000</v>
      </c>
      <c r="L569" s="741">
        <v>24937148487.183861</v>
      </c>
      <c r="M569" s="675">
        <v>6</v>
      </c>
      <c r="N569" s="675" t="s">
        <v>1059</v>
      </c>
      <c r="O569" s="675">
        <v>49</v>
      </c>
      <c r="P569" s="675" t="s">
        <v>1063</v>
      </c>
      <c r="Q569" s="675">
        <v>518</v>
      </c>
      <c r="R569" s="675" t="s">
        <v>994</v>
      </c>
      <c r="S569" s="741">
        <v>682000000</v>
      </c>
      <c r="T569" s="741">
        <v>894644577.59899747</v>
      </c>
    </row>
    <row r="570" spans="1:20">
      <c r="A570" s="675">
        <v>3</v>
      </c>
      <c r="B570" s="675" t="s">
        <v>1048</v>
      </c>
      <c r="C570" s="675">
        <v>2010</v>
      </c>
      <c r="D570" s="675">
        <v>217</v>
      </c>
      <c r="E570" s="675" t="s">
        <v>1383</v>
      </c>
      <c r="F570" s="675">
        <v>2</v>
      </c>
      <c r="G570" s="675" t="s">
        <v>1296</v>
      </c>
      <c r="H570" s="675">
        <v>86</v>
      </c>
      <c r="I570" s="675" t="s">
        <v>1088</v>
      </c>
      <c r="J570" s="675" t="s">
        <v>1052</v>
      </c>
      <c r="K570" s="741">
        <v>201816954000</v>
      </c>
      <c r="L570" s="741">
        <v>264742585870.44913</v>
      </c>
      <c r="M570" s="675">
        <v>2</v>
      </c>
      <c r="N570" s="675" t="s">
        <v>1103</v>
      </c>
      <c r="O570" s="675">
        <v>29</v>
      </c>
      <c r="P570" s="675" t="s">
        <v>1104</v>
      </c>
      <c r="Q570" s="675">
        <v>126</v>
      </c>
      <c r="R570" s="675" t="s">
        <v>1384</v>
      </c>
      <c r="S570" s="741">
        <v>1308414000</v>
      </c>
      <c r="T570" s="741">
        <v>1716371686.7369714</v>
      </c>
    </row>
    <row r="571" spans="1:20">
      <c r="A571" s="675">
        <v>3</v>
      </c>
      <c r="B571" s="675" t="s">
        <v>1048</v>
      </c>
      <c r="C571" s="675">
        <v>2010</v>
      </c>
      <c r="D571" s="675">
        <v>217</v>
      </c>
      <c r="E571" s="675" t="s">
        <v>1383</v>
      </c>
      <c r="F571" s="675">
        <v>2</v>
      </c>
      <c r="G571" s="675" t="s">
        <v>1296</v>
      </c>
      <c r="H571" s="675">
        <v>86</v>
      </c>
      <c r="I571" s="675" t="s">
        <v>1088</v>
      </c>
      <c r="J571" s="675" t="s">
        <v>1052</v>
      </c>
      <c r="K571" s="741">
        <v>201816954000</v>
      </c>
      <c r="L571" s="741">
        <v>264742585870.44913</v>
      </c>
      <c r="M571" s="675">
        <v>2</v>
      </c>
      <c r="N571" s="675" t="s">
        <v>1103</v>
      </c>
      <c r="O571" s="675">
        <v>29</v>
      </c>
      <c r="P571" s="675" t="s">
        <v>1104</v>
      </c>
      <c r="Q571" s="675">
        <v>130</v>
      </c>
      <c r="R571" s="675" t="s">
        <v>1385</v>
      </c>
      <c r="S571" s="741">
        <v>1809000000</v>
      </c>
      <c r="T571" s="741">
        <v>2373038183.1034994</v>
      </c>
    </row>
    <row r="572" spans="1:20">
      <c r="A572" s="675">
        <v>3</v>
      </c>
      <c r="B572" s="675" t="s">
        <v>1048</v>
      </c>
      <c r="C572" s="675">
        <v>2010</v>
      </c>
      <c r="D572" s="675">
        <v>217</v>
      </c>
      <c r="E572" s="675" t="s">
        <v>1383</v>
      </c>
      <c r="F572" s="675">
        <v>2</v>
      </c>
      <c r="G572" s="675" t="s">
        <v>1296</v>
      </c>
      <c r="H572" s="675">
        <v>86</v>
      </c>
      <c r="I572" s="675" t="s">
        <v>1088</v>
      </c>
      <c r="J572" s="675" t="s">
        <v>1052</v>
      </c>
      <c r="K572" s="741">
        <v>201816954000</v>
      </c>
      <c r="L572" s="741">
        <v>264742585870.44913</v>
      </c>
      <c r="M572" s="675">
        <v>2</v>
      </c>
      <c r="N572" s="675" t="s">
        <v>1103</v>
      </c>
      <c r="O572" s="675">
        <v>29</v>
      </c>
      <c r="P572" s="675" t="s">
        <v>1104</v>
      </c>
      <c r="Q572" s="675">
        <v>157</v>
      </c>
      <c r="R572" s="675" t="s">
        <v>1386</v>
      </c>
      <c r="S572" s="741">
        <v>2310200000</v>
      </c>
      <c r="T572" s="741">
        <v>3030510121.9489794</v>
      </c>
    </row>
    <row r="573" spans="1:20">
      <c r="A573" s="675">
        <v>3</v>
      </c>
      <c r="B573" s="675" t="s">
        <v>1048</v>
      </c>
      <c r="C573" s="675">
        <v>2010</v>
      </c>
      <c r="D573" s="675">
        <v>217</v>
      </c>
      <c r="E573" s="675" t="s">
        <v>1383</v>
      </c>
      <c r="F573" s="675">
        <v>2</v>
      </c>
      <c r="G573" s="675" t="s">
        <v>1296</v>
      </c>
      <c r="H573" s="675">
        <v>86</v>
      </c>
      <c r="I573" s="675" t="s">
        <v>1088</v>
      </c>
      <c r="J573" s="675" t="s">
        <v>1052</v>
      </c>
      <c r="K573" s="741">
        <v>201816954000</v>
      </c>
      <c r="L573" s="741">
        <v>264742585870.44913</v>
      </c>
      <c r="M573" s="675">
        <v>2</v>
      </c>
      <c r="N573" s="675" t="s">
        <v>1103</v>
      </c>
      <c r="O573" s="675">
        <v>29</v>
      </c>
      <c r="P573" s="675" t="s">
        <v>1104</v>
      </c>
      <c r="Q573" s="675">
        <v>159</v>
      </c>
      <c r="R573" s="675" t="s">
        <v>1387</v>
      </c>
      <c r="S573" s="741">
        <v>2066720000</v>
      </c>
      <c r="T573" s="741">
        <v>2711114136.9727263</v>
      </c>
    </row>
    <row r="574" spans="1:20">
      <c r="A574" s="675">
        <v>3</v>
      </c>
      <c r="B574" s="675" t="s">
        <v>1048</v>
      </c>
      <c r="C574" s="675">
        <v>2010</v>
      </c>
      <c r="D574" s="675">
        <v>217</v>
      </c>
      <c r="E574" s="675" t="s">
        <v>1383</v>
      </c>
      <c r="F574" s="675">
        <v>2</v>
      </c>
      <c r="G574" s="675" t="s">
        <v>1296</v>
      </c>
      <c r="H574" s="675">
        <v>86</v>
      </c>
      <c r="I574" s="675" t="s">
        <v>1088</v>
      </c>
      <c r="J574" s="675" t="s">
        <v>1052</v>
      </c>
      <c r="K574" s="741">
        <v>201816954000</v>
      </c>
      <c r="L574" s="741">
        <v>264742585870.44913</v>
      </c>
      <c r="M574" s="675">
        <v>2</v>
      </c>
      <c r="N574" s="675" t="s">
        <v>1103</v>
      </c>
      <c r="O574" s="675">
        <v>29</v>
      </c>
      <c r="P574" s="675" t="s">
        <v>1104</v>
      </c>
      <c r="Q574" s="675">
        <v>175</v>
      </c>
      <c r="R574" s="675" t="s">
        <v>1388</v>
      </c>
      <c r="S574" s="741">
        <v>10177520000</v>
      </c>
      <c r="T574" s="741">
        <v>13350825632.559166</v>
      </c>
    </row>
    <row r="575" spans="1:20">
      <c r="A575" s="675">
        <v>3</v>
      </c>
      <c r="B575" s="675" t="s">
        <v>1048</v>
      </c>
      <c r="C575" s="675">
        <v>2010</v>
      </c>
      <c r="D575" s="675">
        <v>217</v>
      </c>
      <c r="E575" s="675" t="s">
        <v>1383</v>
      </c>
      <c r="F575" s="675">
        <v>2</v>
      </c>
      <c r="G575" s="675" t="s">
        <v>1296</v>
      </c>
      <c r="H575" s="675">
        <v>86</v>
      </c>
      <c r="I575" s="675" t="s">
        <v>1088</v>
      </c>
      <c r="J575" s="675" t="s">
        <v>1052</v>
      </c>
      <c r="K575" s="741">
        <v>201816954000</v>
      </c>
      <c r="L575" s="741">
        <v>264742585870.44913</v>
      </c>
      <c r="M575" s="675">
        <v>2</v>
      </c>
      <c r="N575" s="675" t="s">
        <v>1103</v>
      </c>
      <c r="O575" s="675">
        <v>29</v>
      </c>
      <c r="P575" s="675" t="s">
        <v>1104</v>
      </c>
      <c r="Q575" s="675">
        <v>264</v>
      </c>
      <c r="R575" s="675" t="s">
        <v>1389</v>
      </c>
      <c r="S575" s="741">
        <v>43574843000</v>
      </c>
      <c r="T575" s="741">
        <v>57161285937.943733</v>
      </c>
    </row>
    <row r="576" spans="1:20">
      <c r="A576" s="675">
        <v>3</v>
      </c>
      <c r="B576" s="675" t="s">
        <v>1048</v>
      </c>
      <c r="C576" s="675">
        <v>2010</v>
      </c>
      <c r="D576" s="675">
        <v>217</v>
      </c>
      <c r="E576" s="675" t="s">
        <v>1383</v>
      </c>
      <c r="F576" s="675">
        <v>2</v>
      </c>
      <c r="G576" s="675" t="s">
        <v>1296</v>
      </c>
      <c r="H576" s="675">
        <v>86</v>
      </c>
      <c r="I576" s="675" t="s">
        <v>1088</v>
      </c>
      <c r="J576" s="675" t="s">
        <v>1052</v>
      </c>
      <c r="K576" s="741">
        <v>201816954000</v>
      </c>
      <c r="L576" s="741">
        <v>264742585870.44913</v>
      </c>
      <c r="M576" s="675">
        <v>2</v>
      </c>
      <c r="N576" s="675" t="s">
        <v>1103</v>
      </c>
      <c r="O576" s="675">
        <v>29</v>
      </c>
      <c r="P576" s="675" t="s">
        <v>1104</v>
      </c>
      <c r="Q576" s="675">
        <v>366</v>
      </c>
      <c r="R576" s="675" t="s">
        <v>1390</v>
      </c>
      <c r="S576" s="741">
        <v>658000000</v>
      </c>
      <c r="T576" s="741">
        <v>863161483.95914984</v>
      </c>
    </row>
    <row r="577" spans="1:20">
      <c r="A577" s="675">
        <v>3</v>
      </c>
      <c r="B577" s="675" t="s">
        <v>1048</v>
      </c>
      <c r="C577" s="675">
        <v>2010</v>
      </c>
      <c r="D577" s="675">
        <v>217</v>
      </c>
      <c r="E577" s="675" t="s">
        <v>1383</v>
      </c>
      <c r="F577" s="675">
        <v>2</v>
      </c>
      <c r="G577" s="675" t="s">
        <v>1296</v>
      </c>
      <c r="H577" s="675">
        <v>86</v>
      </c>
      <c r="I577" s="675" t="s">
        <v>1088</v>
      </c>
      <c r="J577" s="675" t="s">
        <v>1052</v>
      </c>
      <c r="K577" s="741">
        <v>201816954000</v>
      </c>
      <c r="L577" s="741">
        <v>264742585870.44913</v>
      </c>
      <c r="M577" s="675">
        <v>2</v>
      </c>
      <c r="N577" s="675" t="s">
        <v>1103</v>
      </c>
      <c r="O577" s="675">
        <v>29</v>
      </c>
      <c r="P577" s="675" t="s">
        <v>1104</v>
      </c>
      <c r="Q577" s="675">
        <v>402</v>
      </c>
      <c r="R577" s="675" t="s">
        <v>1391</v>
      </c>
      <c r="S577" s="741">
        <v>7161303000</v>
      </c>
      <c r="T577" s="741">
        <v>9394165538.8466759</v>
      </c>
    </row>
    <row r="578" spans="1:20">
      <c r="A578" s="675">
        <v>3</v>
      </c>
      <c r="B578" s="675" t="s">
        <v>1048</v>
      </c>
      <c r="C578" s="675">
        <v>2010</v>
      </c>
      <c r="D578" s="675">
        <v>217</v>
      </c>
      <c r="E578" s="675" t="s">
        <v>1383</v>
      </c>
      <c r="F578" s="675">
        <v>2</v>
      </c>
      <c r="G578" s="675" t="s">
        <v>1296</v>
      </c>
      <c r="H578" s="675">
        <v>86</v>
      </c>
      <c r="I578" s="675" t="s">
        <v>1088</v>
      </c>
      <c r="J578" s="675" t="s">
        <v>1052</v>
      </c>
      <c r="K578" s="741">
        <v>201816954000</v>
      </c>
      <c r="L578" s="741">
        <v>264742585870.44913</v>
      </c>
      <c r="M578" s="675">
        <v>2</v>
      </c>
      <c r="N578" s="675" t="s">
        <v>1103</v>
      </c>
      <c r="O578" s="675">
        <v>29</v>
      </c>
      <c r="P578" s="675" t="s">
        <v>1104</v>
      </c>
      <c r="Q578" s="675">
        <v>6049</v>
      </c>
      <c r="R578" s="675" t="s">
        <v>1392</v>
      </c>
      <c r="S578" s="741">
        <v>53572961000</v>
      </c>
      <c r="T578" s="741">
        <v>70276772821.953903</v>
      </c>
    </row>
    <row r="579" spans="1:20">
      <c r="A579" s="675">
        <v>3</v>
      </c>
      <c r="B579" s="675" t="s">
        <v>1048</v>
      </c>
      <c r="C579" s="675">
        <v>2010</v>
      </c>
      <c r="D579" s="675">
        <v>217</v>
      </c>
      <c r="E579" s="675" t="s">
        <v>1383</v>
      </c>
      <c r="F579" s="675">
        <v>2</v>
      </c>
      <c r="G579" s="675" t="s">
        <v>1296</v>
      </c>
      <c r="H579" s="675">
        <v>86</v>
      </c>
      <c r="I579" s="675" t="s">
        <v>1088</v>
      </c>
      <c r="J579" s="675" t="s">
        <v>1052</v>
      </c>
      <c r="K579" s="741">
        <v>201816954000</v>
      </c>
      <c r="L579" s="741">
        <v>264742585870.44913</v>
      </c>
      <c r="M579" s="675">
        <v>2</v>
      </c>
      <c r="N579" s="675" t="s">
        <v>1103</v>
      </c>
      <c r="O579" s="675">
        <v>29</v>
      </c>
      <c r="P579" s="675" t="s">
        <v>1104</v>
      </c>
      <c r="Q579" s="675">
        <v>6133</v>
      </c>
      <c r="R579" s="675" t="s">
        <v>1393</v>
      </c>
      <c r="S579" s="741">
        <v>5555533000</v>
      </c>
      <c r="T579" s="741">
        <v>7287723569.0942688</v>
      </c>
    </row>
    <row r="580" spans="1:20">
      <c r="A580" s="675">
        <v>3</v>
      </c>
      <c r="B580" s="675" t="s">
        <v>1048</v>
      </c>
      <c r="C580" s="675">
        <v>2010</v>
      </c>
      <c r="D580" s="675">
        <v>217</v>
      </c>
      <c r="E580" s="675" t="s">
        <v>1383</v>
      </c>
      <c r="F580" s="675">
        <v>2</v>
      </c>
      <c r="G580" s="675" t="s">
        <v>1296</v>
      </c>
      <c r="H580" s="675">
        <v>86</v>
      </c>
      <c r="I580" s="675" t="s">
        <v>1088</v>
      </c>
      <c r="J580" s="675" t="s">
        <v>1052</v>
      </c>
      <c r="K580" s="741">
        <v>201816954000</v>
      </c>
      <c r="L580" s="741">
        <v>264742585870.44913</v>
      </c>
      <c r="M580" s="675">
        <v>2</v>
      </c>
      <c r="N580" s="675" t="s">
        <v>1103</v>
      </c>
      <c r="O580" s="675">
        <v>29</v>
      </c>
      <c r="P580" s="675" t="s">
        <v>1104</v>
      </c>
      <c r="Q580" s="675">
        <v>6134</v>
      </c>
      <c r="R580" s="675" t="s">
        <v>1394</v>
      </c>
      <c r="S580" s="741">
        <v>35167069000</v>
      </c>
      <c r="T580" s="741">
        <v>46132005265.24897</v>
      </c>
    </row>
    <row r="581" spans="1:20">
      <c r="A581" s="675">
        <v>3</v>
      </c>
      <c r="B581" s="675" t="s">
        <v>1048</v>
      </c>
      <c r="C581" s="675">
        <v>2010</v>
      </c>
      <c r="D581" s="675">
        <v>217</v>
      </c>
      <c r="E581" s="675" t="s">
        <v>1383</v>
      </c>
      <c r="F581" s="675">
        <v>2</v>
      </c>
      <c r="G581" s="675" t="s">
        <v>1296</v>
      </c>
      <c r="H581" s="675">
        <v>86</v>
      </c>
      <c r="I581" s="675" t="s">
        <v>1088</v>
      </c>
      <c r="J581" s="675" t="s">
        <v>1052</v>
      </c>
      <c r="K581" s="741">
        <v>201816954000</v>
      </c>
      <c r="L581" s="741">
        <v>264742585870.44913</v>
      </c>
      <c r="M581" s="675">
        <v>2</v>
      </c>
      <c r="N581" s="675" t="s">
        <v>1103</v>
      </c>
      <c r="O581" s="675">
        <v>29</v>
      </c>
      <c r="P581" s="675" t="s">
        <v>1104</v>
      </c>
      <c r="Q581" s="675">
        <v>6135</v>
      </c>
      <c r="R581" s="675" t="s">
        <v>1395</v>
      </c>
      <c r="S581" s="741">
        <v>4232639000</v>
      </c>
      <c r="T581" s="741">
        <v>5552357082.5279217</v>
      </c>
    </row>
    <row r="582" spans="1:20">
      <c r="A582" s="675">
        <v>3</v>
      </c>
      <c r="B582" s="675" t="s">
        <v>1048</v>
      </c>
      <c r="C582" s="675">
        <v>2010</v>
      </c>
      <c r="D582" s="675">
        <v>217</v>
      </c>
      <c r="E582" s="675" t="s">
        <v>1383</v>
      </c>
      <c r="F582" s="675">
        <v>2</v>
      </c>
      <c r="G582" s="675" t="s">
        <v>1296</v>
      </c>
      <c r="H582" s="675">
        <v>86</v>
      </c>
      <c r="I582" s="675" t="s">
        <v>1088</v>
      </c>
      <c r="J582" s="675" t="s">
        <v>1052</v>
      </c>
      <c r="K582" s="741">
        <v>201816954000</v>
      </c>
      <c r="L582" s="741">
        <v>264742585870.44913</v>
      </c>
      <c r="M582" s="675">
        <v>2</v>
      </c>
      <c r="N582" s="675" t="s">
        <v>1103</v>
      </c>
      <c r="O582" s="675">
        <v>29</v>
      </c>
      <c r="P582" s="675" t="s">
        <v>1104</v>
      </c>
      <c r="Q582" s="675">
        <v>7093</v>
      </c>
      <c r="R582" s="675" t="s">
        <v>1396</v>
      </c>
      <c r="S582" s="741">
        <v>2057350000</v>
      </c>
      <c r="T582" s="741">
        <v>2698822612.4975028</v>
      </c>
    </row>
    <row r="583" spans="1:20">
      <c r="A583" s="675">
        <v>3</v>
      </c>
      <c r="B583" s="675" t="s">
        <v>1048</v>
      </c>
      <c r="C583" s="675">
        <v>2010</v>
      </c>
      <c r="D583" s="675">
        <v>217</v>
      </c>
      <c r="E583" s="675" t="s">
        <v>1383</v>
      </c>
      <c r="F583" s="675">
        <v>2</v>
      </c>
      <c r="G583" s="675" t="s">
        <v>1296</v>
      </c>
      <c r="H583" s="675">
        <v>86</v>
      </c>
      <c r="I583" s="675" t="s">
        <v>1088</v>
      </c>
      <c r="J583" s="675" t="s">
        <v>1052</v>
      </c>
      <c r="K583" s="741">
        <v>201816954000</v>
      </c>
      <c r="L583" s="741">
        <v>264742585870.44913</v>
      </c>
      <c r="M583" s="675">
        <v>2</v>
      </c>
      <c r="N583" s="675" t="s">
        <v>1103</v>
      </c>
      <c r="O583" s="675">
        <v>30</v>
      </c>
      <c r="P583" s="675" t="s">
        <v>1110</v>
      </c>
      <c r="Q583" s="675">
        <v>607</v>
      </c>
      <c r="R583" s="675" t="s">
        <v>1397</v>
      </c>
      <c r="S583" s="741">
        <v>896000000</v>
      </c>
      <c r="T583" s="741">
        <v>1175368829.2209699</v>
      </c>
    </row>
    <row r="584" spans="1:20">
      <c r="A584" s="675">
        <v>3</v>
      </c>
      <c r="B584" s="675" t="s">
        <v>1048</v>
      </c>
      <c r="C584" s="675">
        <v>2010</v>
      </c>
      <c r="D584" s="675">
        <v>217</v>
      </c>
      <c r="E584" s="675" t="s">
        <v>1383</v>
      </c>
      <c r="F584" s="675">
        <v>2</v>
      </c>
      <c r="G584" s="675" t="s">
        <v>1296</v>
      </c>
      <c r="H584" s="675">
        <v>86</v>
      </c>
      <c r="I584" s="675" t="s">
        <v>1088</v>
      </c>
      <c r="J584" s="675" t="s">
        <v>1052</v>
      </c>
      <c r="K584" s="741">
        <v>201816954000</v>
      </c>
      <c r="L584" s="741">
        <v>264742585870.44913</v>
      </c>
      <c r="M584" s="675">
        <v>2</v>
      </c>
      <c r="N584" s="675" t="s">
        <v>1103</v>
      </c>
      <c r="O584" s="675">
        <v>31</v>
      </c>
      <c r="P584" s="675" t="s">
        <v>1115</v>
      </c>
      <c r="Q584" s="675">
        <v>383</v>
      </c>
      <c r="R584" s="675" t="s">
        <v>1398</v>
      </c>
      <c r="S584" s="741">
        <v>22541402000</v>
      </c>
      <c r="T584" s="741">
        <v>29569711247.476826</v>
      </c>
    </row>
    <row r="585" spans="1:20">
      <c r="A585" s="675">
        <v>3</v>
      </c>
      <c r="B585" s="675" t="s">
        <v>1048</v>
      </c>
      <c r="C585" s="675">
        <v>2010</v>
      </c>
      <c r="D585" s="675">
        <v>217</v>
      </c>
      <c r="E585" s="675" t="s">
        <v>1383</v>
      </c>
      <c r="F585" s="675">
        <v>2</v>
      </c>
      <c r="G585" s="675" t="s">
        <v>1296</v>
      </c>
      <c r="H585" s="675">
        <v>86</v>
      </c>
      <c r="I585" s="675" t="s">
        <v>1088</v>
      </c>
      <c r="J585" s="675" t="s">
        <v>1052</v>
      </c>
      <c r="K585" s="741">
        <v>201816954000</v>
      </c>
      <c r="L585" s="741">
        <v>264742585870.44913</v>
      </c>
      <c r="M585" s="675">
        <v>5</v>
      </c>
      <c r="N585" s="675" t="s">
        <v>1117</v>
      </c>
      <c r="O585" s="675">
        <v>40</v>
      </c>
      <c r="P585" s="675" t="s">
        <v>1118</v>
      </c>
      <c r="Q585" s="675">
        <v>265</v>
      </c>
      <c r="R585" s="675" t="s">
        <v>1399</v>
      </c>
      <c r="S585" s="741">
        <v>8728000000</v>
      </c>
      <c r="T585" s="741">
        <v>11449351720.357843</v>
      </c>
    </row>
    <row r="586" spans="1:20">
      <c r="A586" s="675">
        <v>3</v>
      </c>
      <c r="B586" s="675" t="s">
        <v>1048</v>
      </c>
      <c r="C586" s="675">
        <v>2010</v>
      </c>
      <c r="D586" s="675">
        <v>218</v>
      </c>
      <c r="E586" s="675" t="s">
        <v>1401</v>
      </c>
      <c r="F586" s="675">
        <v>2</v>
      </c>
      <c r="G586" s="675" t="s">
        <v>1296</v>
      </c>
      <c r="H586" s="675">
        <v>94</v>
      </c>
      <c r="I586" s="675" t="s">
        <v>1264</v>
      </c>
      <c r="J586" s="675" t="s">
        <v>1052</v>
      </c>
      <c r="K586" s="741">
        <v>14886408000</v>
      </c>
      <c r="L586" s="741">
        <v>19527924042.707241</v>
      </c>
      <c r="M586" s="675">
        <v>1</v>
      </c>
      <c r="N586" s="675" t="s">
        <v>1053</v>
      </c>
      <c r="O586" s="675">
        <v>4</v>
      </c>
      <c r="P586" s="675" t="s">
        <v>1148</v>
      </c>
      <c r="Q586" s="675">
        <v>319</v>
      </c>
      <c r="R586" s="675" t="s">
        <v>1402</v>
      </c>
      <c r="S586" s="741">
        <v>1576000000</v>
      </c>
      <c r="T586" s="741">
        <v>2067389815.6833136</v>
      </c>
    </row>
    <row r="587" spans="1:20">
      <c r="A587" s="675">
        <v>3</v>
      </c>
      <c r="B587" s="675" t="s">
        <v>1048</v>
      </c>
      <c r="C587" s="675">
        <v>2010</v>
      </c>
      <c r="D587" s="675">
        <v>218</v>
      </c>
      <c r="E587" s="675" t="s">
        <v>1401</v>
      </c>
      <c r="F587" s="675">
        <v>2</v>
      </c>
      <c r="G587" s="675" t="s">
        <v>1296</v>
      </c>
      <c r="H587" s="675">
        <v>94</v>
      </c>
      <c r="I587" s="675" t="s">
        <v>1264</v>
      </c>
      <c r="J587" s="675" t="s">
        <v>1052</v>
      </c>
      <c r="K587" s="741">
        <v>14886408000</v>
      </c>
      <c r="L587" s="741">
        <v>19527924042.707241</v>
      </c>
      <c r="M587" s="675">
        <v>1</v>
      </c>
      <c r="N587" s="675" t="s">
        <v>1053</v>
      </c>
      <c r="O587" s="675">
        <v>6</v>
      </c>
      <c r="P587" s="675" t="s">
        <v>1150</v>
      </c>
      <c r="Q587" s="675">
        <v>317</v>
      </c>
      <c r="R587" s="675" t="s">
        <v>1403</v>
      </c>
      <c r="S587" s="741">
        <v>1800000000</v>
      </c>
      <c r="T587" s="741">
        <v>2361232022.9885559</v>
      </c>
    </row>
    <row r="588" spans="1:20">
      <c r="A588" s="675">
        <v>3</v>
      </c>
      <c r="B588" s="675" t="s">
        <v>1048</v>
      </c>
      <c r="C588" s="675">
        <v>2010</v>
      </c>
      <c r="D588" s="675">
        <v>218</v>
      </c>
      <c r="E588" s="675" t="s">
        <v>1401</v>
      </c>
      <c r="F588" s="675">
        <v>2</v>
      </c>
      <c r="G588" s="675" t="s">
        <v>1296</v>
      </c>
      <c r="H588" s="675">
        <v>94</v>
      </c>
      <c r="I588" s="675" t="s">
        <v>1264</v>
      </c>
      <c r="J588" s="675" t="s">
        <v>1052</v>
      </c>
      <c r="K588" s="741">
        <v>14886408000</v>
      </c>
      <c r="L588" s="741">
        <v>19527924042.707241</v>
      </c>
      <c r="M588" s="675">
        <v>1</v>
      </c>
      <c r="N588" s="675" t="s">
        <v>1053</v>
      </c>
      <c r="O588" s="675">
        <v>10</v>
      </c>
      <c r="P588" s="675" t="s">
        <v>1266</v>
      </c>
      <c r="Q588" s="675">
        <v>638</v>
      </c>
      <c r="R588" s="675" t="s">
        <v>1404</v>
      </c>
      <c r="S588" s="741">
        <v>2000000000</v>
      </c>
      <c r="T588" s="741">
        <v>2623591136.6539516</v>
      </c>
    </row>
    <row r="589" spans="1:20">
      <c r="A589" s="675">
        <v>3</v>
      </c>
      <c r="B589" s="675" t="s">
        <v>1048</v>
      </c>
      <c r="C589" s="675">
        <v>2010</v>
      </c>
      <c r="D589" s="675">
        <v>218</v>
      </c>
      <c r="E589" s="675" t="s">
        <v>1401</v>
      </c>
      <c r="F589" s="675">
        <v>2</v>
      </c>
      <c r="G589" s="675" t="s">
        <v>1296</v>
      </c>
      <c r="H589" s="675">
        <v>94</v>
      </c>
      <c r="I589" s="675" t="s">
        <v>1264</v>
      </c>
      <c r="J589" s="675" t="s">
        <v>1052</v>
      </c>
      <c r="K589" s="741">
        <v>14886408000</v>
      </c>
      <c r="L589" s="741">
        <v>19527924042.707241</v>
      </c>
      <c r="M589" s="675">
        <v>1</v>
      </c>
      <c r="N589" s="675" t="s">
        <v>1053</v>
      </c>
      <c r="O589" s="675">
        <v>10</v>
      </c>
      <c r="P589" s="675" t="s">
        <v>1266</v>
      </c>
      <c r="Q589" s="675">
        <v>7059</v>
      </c>
      <c r="R589" s="675" t="s">
        <v>1405</v>
      </c>
      <c r="S589" s="741">
        <v>6000000000</v>
      </c>
      <c r="T589" s="741">
        <v>7870773409.961853</v>
      </c>
    </row>
    <row r="590" spans="1:20">
      <c r="A590" s="675">
        <v>3</v>
      </c>
      <c r="B590" s="675" t="s">
        <v>1048</v>
      </c>
      <c r="C590" s="675">
        <v>2010</v>
      </c>
      <c r="D590" s="675">
        <v>218</v>
      </c>
      <c r="E590" s="675" t="s">
        <v>1401</v>
      </c>
      <c r="F590" s="675">
        <v>2</v>
      </c>
      <c r="G590" s="675" t="s">
        <v>1296</v>
      </c>
      <c r="H590" s="675">
        <v>94</v>
      </c>
      <c r="I590" s="675" t="s">
        <v>1264</v>
      </c>
      <c r="J590" s="675" t="s">
        <v>1052</v>
      </c>
      <c r="K590" s="741">
        <v>14886408000</v>
      </c>
      <c r="L590" s="741">
        <v>19527924042.707241</v>
      </c>
      <c r="M590" s="675">
        <v>3</v>
      </c>
      <c r="N590" s="675" t="s">
        <v>1066</v>
      </c>
      <c r="O590" s="675">
        <v>34</v>
      </c>
      <c r="P590" s="675" t="s">
        <v>1191</v>
      </c>
      <c r="Q590" s="675">
        <v>318</v>
      </c>
      <c r="R590" s="675" t="s">
        <v>1406</v>
      </c>
      <c r="S590" s="741">
        <v>784000000</v>
      </c>
      <c r="T590" s="741">
        <v>1028447725.5683489</v>
      </c>
    </row>
    <row r="591" spans="1:20">
      <c r="A591" s="675">
        <v>3</v>
      </c>
      <c r="B591" s="675" t="s">
        <v>1048</v>
      </c>
      <c r="C591" s="675">
        <v>2010</v>
      </c>
      <c r="D591" s="675">
        <v>218</v>
      </c>
      <c r="E591" s="675" t="s">
        <v>1401</v>
      </c>
      <c r="F591" s="675">
        <v>2</v>
      </c>
      <c r="G591" s="675" t="s">
        <v>1296</v>
      </c>
      <c r="H591" s="675">
        <v>94</v>
      </c>
      <c r="I591" s="675" t="s">
        <v>1264</v>
      </c>
      <c r="J591" s="675" t="s">
        <v>1052</v>
      </c>
      <c r="K591" s="741">
        <v>14886408000</v>
      </c>
      <c r="L591" s="741">
        <v>19527924042.707241</v>
      </c>
      <c r="M591" s="675">
        <v>3</v>
      </c>
      <c r="N591" s="675" t="s">
        <v>1066</v>
      </c>
      <c r="O591" s="675">
        <v>34</v>
      </c>
      <c r="P591" s="675" t="s">
        <v>1191</v>
      </c>
      <c r="Q591" s="675">
        <v>2006</v>
      </c>
      <c r="R591" s="675" t="s">
        <v>1407</v>
      </c>
      <c r="S591" s="741">
        <v>900000000</v>
      </c>
      <c r="T591" s="741">
        <v>1180616011.494278</v>
      </c>
    </row>
    <row r="592" spans="1:20">
      <c r="A592" s="675">
        <v>3</v>
      </c>
      <c r="B592" s="675" t="s">
        <v>1048</v>
      </c>
      <c r="C592" s="675">
        <v>2010</v>
      </c>
      <c r="D592" s="675">
        <v>218</v>
      </c>
      <c r="E592" s="675" t="s">
        <v>1401</v>
      </c>
      <c r="F592" s="675">
        <v>2</v>
      </c>
      <c r="G592" s="675" t="s">
        <v>1296</v>
      </c>
      <c r="H592" s="675">
        <v>94</v>
      </c>
      <c r="I592" s="675" t="s">
        <v>1264</v>
      </c>
      <c r="J592" s="675" t="s">
        <v>1052</v>
      </c>
      <c r="K592" s="741">
        <v>14886408000</v>
      </c>
      <c r="L592" s="741">
        <v>19527924042.707241</v>
      </c>
      <c r="M592" s="675">
        <v>6</v>
      </c>
      <c r="N592" s="675" t="s">
        <v>1059</v>
      </c>
      <c r="O592" s="675">
        <v>49</v>
      </c>
      <c r="P592" s="675" t="s">
        <v>1063</v>
      </c>
      <c r="Q592" s="675">
        <v>298</v>
      </c>
      <c r="R592" s="675" t="s">
        <v>1408</v>
      </c>
      <c r="S592" s="741">
        <v>1416408000</v>
      </c>
      <c r="T592" s="741">
        <v>1858037737.342875</v>
      </c>
    </row>
    <row r="593" spans="1:20">
      <c r="A593" s="675">
        <v>3</v>
      </c>
      <c r="B593" s="675" t="s">
        <v>1048</v>
      </c>
      <c r="C593" s="675">
        <v>2010</v>
      </c>
      <c r="D593" s="675">
        <v>218</v>
      </c>
      <c r="E593" s="675" t="s">
        <v>1401</v>
      </c>
      <c r="F593" s="675">
        <v>2</v>
      </c>
      <c r="G593" s="675" t="s">
        <v>1296</v>
      </c>
      <c r="H593" s="675">
        <v>94</v>
      </c>
      <c r="I593" s="675" t="s">
        <v>1264</v>
      </c>
      <c r="J593" s="675" t="s">
        <v>1052</v>
      </c>
      <c r="K593" s="741">
        <v>14886408000</v>
      </c>
      <c r="L593" s="741">
        <v>19527924042.707241</v>
      </c>
      <c r="M593" s="675">
        <v>6</v>
      </c>
      <c r="N593" s="675" t="s">
        <v>1059</v>
      </c>
      <c r="O593" s="675">
        <v>49</v>
      </c>
      <c r="P593" s="675" t="s">
        <v>1063</v>
      </c>
      <c r="Q593" s="675">
        <v>639</v>
      </c>
      <c r="R593" s="675" t="s">
        <v>1409</v>
      </c>
      <c r="S593" s="741">
        <v>410000000</v>
      </c>
      <c r="T593" s="741">
        <v>537836183.01406002</v>
      </c>
    </row>
    <row r="594" spans="1:20">
      <c r="A594" s="675">
        <v>3</v>
      </c>
      <c r="B594" s="675" t="s">
        <v>1048</v>
      </c>
      <c r="C594" s="675">
        <v>2010</v>
      </c>
      <c r="D594" s="675">
        <v>219</v>
      </c>
      <c r="E594" s="675" t="s">
        <v>1410</v>
      </c>
      <c r="F594" s="675">
        <v>2</v>
      </c>
      <c r="G594" s="675" t="s">
        <v>1296</v>
      </c>
      <c r="H594" s="675">
        <v>90</v>
      </c>
      <c r="I594" s="675" t="s">
        <v>1147</v>
      </c>
      <c r="J594" s="675" t="s">
        <v>1052</v>
      </c>
      <c r="K594" s="741">
        <v>4919283000</v>
      </c>
      <c r="L594" s="741">
        <v>6453093638.7462301</v>
      </c>
      <c r="M594" s="675">
        <v>1</v>
      </c>
      <c r="N594" s="675" t="s">
        <v>1053</v>
      </c>
      <c r="O594" s="675">
        <v>6</v>
      </c>
      <c r="P594" s="675" t="s">
        <v>1150</v>
      </c>
      <c r="Q594" s="675">
        <v>538</v>
      </c>
      <c r="R594" s="675" t="s">
        <v>1411</v>
      </c>
      <c r="S594" s="741">
        <v>4919283000</v>
      </c>
      <c r="T594" s="741">
        <v>6453093638.7462301</v>
      </c>
    </row>
    <row r="595" spans="1:20">
      <c r="A595" s="675">
        <v>3</v>
      </c>
      <c r="B595" s="675" t="s">
        <v>1048</v>
      </c>
      <c r="C595" s="675">
        <v>2010</v>
      </c>
      <c r="D595" s="675">
        <v>220</v>
      </c>
      <c r="E595" s="675" t="s">
        <v>1412</v>
      </c>
      <c r="F595" s="675">
        <v>2</v>
      </c>
      <c r="G595" s="675" t="s">
        <v>1296</v>
      </c>
      <c r="H595" s="675">
        <v>86</v>
      </c>
      <c r="I595" s="675" t="s">
        <v>1088</v>
      </c>
      <c r="J595" s="675" t="s">
        <v>1052</v>
      </c>
      <c r="K595" s="741">
        <v>22981000000</v>
      </c>
      <c r="L595" s="741">
        <v>30146373955.722233</v>
      </c>
      <c r="M595" s="675">
        <v>1</v>
      </c>
      <c r="N595" s="675" t="s">
        <v>1053</v>
      </c>
      <c r="O595" s="675">
        <v>15</v>
      </c>
      <c r="P595" s="675" t="s">
        <v>1100</v>
      </c>
      <c r="Q595" s="675">
        <v>610</v>
      </c>
      <c r="R595" s="675" t="s">
        <v>1413</v>
      </c>
      <c r="S595" s="741">
        <v>740000000</v>
      </c>
      <c r="T595" s="741">
        <v>970728720.56196201</v>
      </c>
    </row>
    <row r="596" spans="1:20">
      <c r="A596" s="675">
        <v>3</v>
      </c>
      <c r="B596" s="675" t="s">
        <v>1048</v>
      </c>
      <c r="C596" s="675">
        <v>2010</v>
      </c>
      <c r="D596" s="675">
        <v>220</v>
      </c>
      <c r="E596" s="675" t="s">
        <v>1412</v>
      </c>
      <c r="F596" s="675">
        <v>2</v>
      </c>
      <c r="G596" s="675" t="s">
        <v>1296</v>
      </c>
      <c r="H596" s="675">
        <v>86</v>
      </c>
      <c r="I596" s="675" t="s">
        <v>1088</v>
      </c>
      <c r="J596" s="675" t="s">
        <v>1052</v>
      </c>
      <c r="K596" s="741">
        <v>22981000000</v>
      </c>
      <c r="L596" s="741">
        <v>30146373955.722233</v>
      </c>
      <c r="M596" s="675">
        <v>1</v>
      </c>
      <c r="N596" s="675" t="s">
        <v>1053</v>
      </c>
      <c r="O596" s="675">
        <v>15</v>
      </c>
      <c r="P596" s="675" t="s">
        <v>1100</v>
      </c>
      <c r="Q596" s="675">
        <v>652</v>
      </c>
      <c r="R596" s="675" t="s">
        <v>1466</v>
      </c>
      <c r="S596" s="741">
        <v>733180000</v>
      </c>
      <c r="T596" s="741">
        <v>961782274.78597212</v>
      </c>
    </row>
    <row r="597" spans="1:20">
      <c r="A597" s="675">
        <v>3</v>
      </c>
      <c r="B597" s="675" t="s">
        <v>1048</v>
      </c>
      <c r="C597" s="675">
        <v>2010</v>
      </c>
      <c r="D597" s="675">
        <v>220</v>
      </c>
      <c r="E597" s="675" t="s">
        <v>1412</v>
      </c>
      <c r="F597" s="675">
        <v>2</v>
      </c>
      <c r="G597" s="675" t="s">
        <v>1296</v>
      </c>
      <c r="H597" s="675">
        <v>86</v>
      </c>
      <c r="I597" s="675" t="s">
        <v>1088</v>
      </c>
      <c r="J597" s="675" t="s">
        <v>1052</v>
      </c>
      <c r="K597" s="741">
        <v>22981000000</v>
      </c>
      <c r="L597" s="741">
        <v>30146373955.722233</v>
      </c>
      <c r="M597" s="675">
        <v>1</v>
      </c>
      <c r="N597" s="675" t="s">
        <v>1053</v>
      </c>
      <c r="O597" s="675">
        <v>15</v>
      </c>
      <c r="P597" s="675" t="s">
        <v>1100</v>
      </c>
      <c r="Q597" s="675">
        <v>659</v>
      </c>
      <c r="R597" s="675" t="s">
        <v>1467</v>
      </c>
      <c r="S597" s="741">
        <v>900000000</v>
      </c>
      <c r="T597" s="741">
        <v>1180616011.494278</v>
      </c>
    </row>
    <row r="598" spans="1:20">
      <c r="A598" s="675">
        <v>3</v>
      </c>
      <c r="B598" s="675" t="s">
        <v>1048</v>
      </c>
      <c r="C598" s="675">
        <v>2010</v>
      </c>
      <c r="D598" s="675">
        <v>220</v>
      </c>
      <c r="E598" s="675" t="s">
        <v>1412</v>
      </c>
      <c r="F598" s="675">
        <v>2</v>
      </c>
      <c r="G598" s="675" t="s">
        <v>1296</v>
      </c>
      <c r="H598" s="675">
        <v>86</v>
      </c>
      <c r="I598" s="675" t="s">
        <v>1088</v>
      </c>
      <c r="J598" s="675" t="s">
        <v>1052</v>
      </c>
      <c r="K598" s="741">
        <v>22981000000</v>
      </c>
      <c r="L598" s="741">
        <v>30146373955.722233</v>
      </c>
      <c r="M598" s="675">
        <v>1</v>
      </c>
      <c r="N598" s="675" t="s">
        <v>1053</v>
      </c>
      <c r="O598" s="675">
        <v>16</v>
      </c>
      <c r="P598" s="675" t="s">
        <v>1227</v>
      </c>
      <c r="Q598" s="675">
        <v>446</v>
      </c>
      <c r="R598" s="675" t="s">
        <v>1414</v>
      </c>
      <c r="S598" s="741">
        <v>4000000000</v>
      </c>
      <c r="T598" s="741">
        <v>5247182273.3079033</v>
      </c>
    </row>
    <row r="599" spans="1:20">
      <c r="A599" s="675">
        <v>3</v>
      </c>
      <c r="B599" s="675" t="s">
        <v>1048</v>
      </c>
      <c r="C599" s="675">
        <v>2010</v>
      </c>
      <c r="D599" s="675">
        <v>220</v>
      </c>
      <c r="E599" s="675" t="s">
        <v>1412</v>
      </c>
      <c r="F599" s="675">
        <v>2</v>
      </c>
      <c r="G599" s="675" t="s">
        <v>1296</v>
      </c>
      <c r="H599" s="675">
        <v>86</v>
      </c>
      <c r="I599" s="675" t="s">
        <v>1088</v>
      </c>
      <c r="J599" s="675" t="s">
        <v>1052</v>
      </c>
      <c r="K599" s="741">
        <v>22981000000</v>
      </c>
      <c r="L599" s="741">
        <v>30146373955.722233</v>
      </c>
      <c r="M599" s="675">
        <v>4</v>
      </c>
      <c r="N599" s="675" t="s">
        <v>1056</v>
      </c>
      <c r="O599" s="675">
        <v>37</v>
      </c>
      <c r="P599" s="675" t="s">
        <v>1177</v>
      </c>
      <c r="Q599" s="675">
        <v>330</v>
      </c>
      <c r="R599" s="675" t="s">
        <v>1415</v>
      </c>
      <c r="S599" s="741">
        <v>1550000000</v>
      </c>
      <c r="T599" s="741">
        <v>2033283130.9068124</v>
      </c>
    </row>
    <row r="600" spans="1:20">
      <c r="A600" s="675">
        <v>3</v>
      </c>
      <c r="B600" s="675" t="s">
        <v>1048</v>
      </c>
      <c r="C600" s="675">
        <v>2010</v>
      </c>
      <c r="D600" s="675">
        <v>220</v>
      </c>
      <c r="E600" s="675" t="s">
        <v>1412</v>
      </c>
      <c r="F600" s="675">
        <v>2</v>
      </c>
      <c r="G600" s="675" t="s">
        <v>1296</v>
      </c>
      <c r="H600" s="675">
        <v>86</v>
      </c>
      <c r="I600" s="675" t="s">
        <v>1088</v>
      </c>
      <c r="J600" s="675" t="s">
        <v>1052</v>
      </c>
      <c r="K600" s="741">
        <v>22981000000</v>
      </c>
      <c r="L600" s="741">
        <v>30146373955.722233</v>
      </c>
      <c r="M600" s="675">
        <v>4</v>
      </c>
      <c r="N600" s="675" t="s">
        <v>1056</v>
      </c>
      <c r="O600" s="675">
        <v>37</v>
      </c>
      <c r="P600" s="675" t="s">
        <v>1177</v>
      </c>
      <c r="Q600" s="675">
        <v>372</v>
      </c>
      <c r="R600" s="675" t="s">
        <v>1416</v>
      </c>
      <c r="S600" s="741">
        <v>1222000000</v>
      </c>
      <c r="T600" s="741">
        <v>1603014184.4955645</v>
      </c>
    </row>
    <row r="601" spans="1:20">
      <c r="A601" s="675">
        <v>3</v>
      </c>
      <c r="B601" s="675" t="s">
        <v>1048</v>
      </c>
      <c r="C601" s="675">
        <v>2010</v>
      </c>
      <c r="D601" s="675">
        <v>220</v>
      </c>
      <c r="E601" s="675" t="s">
        <v>1412</v>
      </c>
      <c r="F601" s="675">
        <v>2</v>
      </c>
      <c r="G601" s="675" t="s">
        <v>1296</v>
      </c>
      <c r="H601" s="675">
        <v>86</v>
      </c>
      <c r="I601" s="675" t="s">
        <v>1088</v>
      </c>
      <c r="J601" s="675" t="s">
        <v>1052</v>
      </c>
      <c r="K601" s="741">
        <v>22981000000</v>
      </c>
      <c r="L601" s="741">
        <v>30146373955.722233</v>
      </c>
      <c r="M601" s="675">
        <v>4</v>
      </c>
      <c r="N601" s="675" t="s">
        <v>1056</v>
      </c>
      <c r="O601" s="675">
        <v>37</v>
      </c>
      <c r="P601" s="675" t="s">
        <v>1177</v>
      </c>
      <c r="Q601" s="675">
        <v>494</v>
      </c>
      <c r="R601" s="675" t="s">
        <v>1418</v>
      </c>
      <c r="S601" s="741">
        <v>1350000000</v>
      </c>
      <c r="T601" s="741">
        <v>1770924017.2414172</v>
      </c>
    </row>
    <row r="602" spans="1:20">
      <c r="A602" s="675">
        <v>3</v>
      </c>
      <c r="B602" s="675" t="s">
        <v>1048</v>
      </c>
      <c r="C602" s="675">
        <v>2010</v>
      </c>
      <c r="D602" s="675">
        <v>220</v>
      </c>
      <c r="E602" s="675" t="s">
        <v>1412</v>
      </c>
      <c r="F602" s="675">
        <v>2</v>
      </c>
      <c r="G602" s="675" t="s">
        <v>1296</v>
      </c>
      <c r="H602" s="675">
        <v>86</v>
      </c>
      <c r="I602" s="675" t="s">
        <v>1088</v>
      </c>
      <c r="J602" s="675" t="s">
        <v>1052</v>
      </c>
      <c r="K602" s="741">
        <v>22981000000</v>
      </c>
      <c r="L602" s="741">
        <v>30146373955.722233</v>
      </c>
      <c r="M602" s="675">
        <v>4</v>
      </c>
      <c r="N602" s="675" t="s">
        <v>1056</v>
      </c>
      <c r="O602" s="675">
        <v>38</v>
      </c>
      <c r="P602" s="675" t="s">
        <v>1239</v>
      </c>
      <c r="Q602" s="675">
        <v>334</v>
      </c>
      <c r="R602" s="675" t="s">
        <v>1420</v>
      </c>
      <c r="S602" s="741">
        <v>1036980000</v>
      </c>
      <c r="T602" s="741">
        <v>1360305768.4437075</v>
      </c>
    </row>
    <row r="603" spans="1:20">
      <c r="A603" s="675">
        <v>3</v>
      </c>
      <c r="B603" s="675" t="s">
        <v>1048</v>
      </c>
      <c r="C603" s="675">
        <v>2010</v>
      </c>
      <c r="D603" s="675">
        <v>220</v>
      </c>
      <c r="E603" s="675" t="s">
        <v>1412</v>
      </c>
      <c r="F603" s="675">
        <v>2</v>
      </c>
      <c r="G603" s="675" t="s">
        <v>1296</v>
      </c>
      <c r="H603" s="675">
        <v>86</v>
      </c>
      <c r="I603" s="675" t="s">
        <v>1088</v>
      </c>
      <c r="J603" s="675" t="s">
        <v>1052</v>
      </c>
      <c r="K603" s="741">
        <v>22981000000</v>
      </c>
      <c r="L603" s="741">
        <v>30146373955.722233</v>
      </c>
      <c r="M603" s="675">
        <v>4</v>
      </c>
      <c r="N603" s="675" t="s">
        <v>1056</v>
      </c>
      <c r="O603" s="675">
        <v>38</v>
      </c>
      <c r="P603" s="675" t="s">
        <v>1239</v>
      </c>
      <c r="Q603" s="675">
        <v>335</v>
      </c>
      <c r="R603" s="675" t="s">
        <v>1421</v>
      </c>
      <c r="S603" s="741">
        <v>7870000000</v>
      </c>
      <c r="T603" s="741">
        <v>10323831122.733297</v>
      </c>
    </row>
    <row r="604" spans="1:20">
      <c r="A604" s="675">
        <v>3</v>
      </c>
      <c r="B604" s="675" t="s">
        <v>1048</v>
      </c>
      <c r="C604" s="675">
        <v>2010</v>
      </c>
      <c r="D604" s="675">
        <v>220</v>
      </c>
      <c r="E604" s="675" t="s">
        <v>1412</v>
      </c>
      <c r="F604" s="675">
        <v>2</v>
      </c>
      <c r="G604" s="675" t="s">
        <v>1296</v>
      </c>
      <c r="H604" s="675">
        <v>86</v>
      </c>
      <c r="I604" s="675" t="s">
        <v>1088</v>
      </c>
      <c r="J604" s="675" t="s">
        <v>1052</v>
      </c>
      <c r="K604" s="741">
        <v>22981000000</v>
      </c>
      <c r="L604" s="741">
        <v>30146373955.722233</v>
      </c>
      <c r="M604" s="675">
        <v>4</v>
      </c>
      <c r="N604" s="675" t="s">
        <v>1056</v>
      </c>
      <c r="O604" s="675">
        <v>38</v>
      </c>
      <c r="P604" s="675" t="s">
        <v>1239</v>
      </c>
      <c r="Q604" s="675">
        <v>507</v>
      </c>
      <c r="R604" s="675" t="s">
        <v>1422</v>
      </c>
      <c r="S604" s="741">
        <v>1800000000</v>
      </c>
      <c r="T604" s="741">
        <v>2361232022.9885559</v>
      </c>
    </row>
    <row r="605" spans="1:20">
      <c r="A605" s="675">
        <v>3</v>
      </c>
      <c r="B605" s="675" t="s">
        <v>1048</v>
      </c>
      <c r="C605" s="675">
        <v>2010</v>
      </c>
      <c r="D605" s="675">
        <v>220</v>
      </c>
      <c r="E605" s="675" t="s">
        <v>1412</v>
      </c>
      <c r="F605" s="675">
        <v>2</v>
      </c>
      <c r="G605" s="675" t="s">
        <v>1296</v>
      </c>
      <c r="H605" s="675">
        <v>86</v>
      </c>
      <c r="I605" s="675" t="s">
        <v>1088</v>
      </c>
      <c r="J605" s="675" t="s">
        <v>1052</v>
      </c>
      <c r="K605" s="741">
        <v>22981000000</v>
      </c>
      <c r="L605" s="741">
        <v>30146373955.722233</v>
      </c>
      <c r="M605" s="675">
        <v>4</v>
      </c>
      <c r="N605" s="675" t="s">
        <v>1056</v>
      </c>
      <c r="O605" s="675">
        <v>38</v>
      </c>
      <c r="P605" s="675" t="s">
        <v>1239</v>
      </c>
      <c r="Q605" s="675">
        <v>654</v>
      </c>
      <c r="R605" s="675" t="s">
        <v>1468</v>
      </c>
      <c r="S605" s="741">
        <v>888840000</v>
      </c>
      <c r="T605" s="741">
        <v>1165976372.9517488</v>
      </c>
    </row>
    <row r="606" spans="1:20">
      <c r="A606" s="675">
        <v>3</v>
      </c>
      <c r="B606" s="675" t="s">
        <v>1048</v>
      </c>
      <c r="C606" s="675">
        <v>2010</v>
      </c>
      <c r="D606" s="675">
        <v>220</v>
      </c>
      <c r="E606" s="675" t="s">
        <v>1412</v>
      </c>
      <c r="F606" s="675">
        <v>2</v>
      </c>
      <c r="G606" s="675" t="s">
        <v>1296</v>
      </c>
      <c r="H606" s="675">
        <v>86</v>
      </c>
      <c r="I606" s="675" t="s">
        <v>1088</v>
      </c>
      <c r="J606" s="675" t="s">
        <v>1052</v>
      </c>
      <c r="K606" s="741">
        <v>22981000000</v>
      </c>
      <c r="L606" s="741">
        <v>30146373955.722233</v>
      </c>
      <c r="M606" s="675">
        <v>6</v>
      </c>
      <c r="N606" s="675" t="s">
        <v>1059</v>
      </c>
      <c r="O606" s="675">
        <v>46</v>
      </c>
      <c r="P606" s="675" t="s">
        <v>1242</v>
      </c>
      <c r="Q606" s="675">
        <v>7352</v>
      </c>
      <c r="R606" s="675" t="s">
        <v>1424</v>
      </c>
      <c r="S606" s="741">
        <v>500000000</v>
      </c>
      <c r="T606" s="741">
        <v>655897784.16348791</v>
      </c>
    </row>
    <row r="607" spans="1:20">
      <c r="A607" s="675">
        <v>3</v>
      </c>
      <c r="B607" s="675" t="s">
        <v>1048</v>
      </c>
      <c r="C607" s="675">
        <v>2010</v>
      </c>
      <c r="D607" s="675">
        <v>220</v>
      </c>
      <c r="E607" s="675" t="s">
        <v>1412</v>
      </c>
      <c r="F607" s="675">
        <v>2</v>
      </c>
      <c r="G607" s="675" t="s">
        <v>1296</v>
      </c>
      <c r="H607" s="675">
        <v>86</v>
      </c>
      <c r="I607" s="675" t="s">
        <v>1088</v>
      </c>
      <c r="J607" s="675" t="s">
        <v>1052</v>
      </c>
      <c r="K607" s="741">
        <v>22981000000</v>
      </c>
      <c r="L607" s="741">
        <v>30146373955.722233</v>
      </c>
      <c r="M607" s="675">
        <v>6</v>
      </c>
      <c r="N607" s="675" t="s">
        <v>1059</v>
      </c>
      <c r="O607" s="675">
        <v>49</v>
      </c>
      <c r="P607" s="675" t="s">
        <v>1063</v>
      </c>
      <c r="Q607" s="675">
        <v>508</v>
      </c>
      <c r="R607" s="675" t="s">
        <v>1425</v>
      </c>
      <c r="S607" s="741">
        <v>390000000</v>
      </c>
      <c r="T607" s="741">
        <v>511600271.6475206</v>
      </c>
    </row>
    <row r="608" spans="1:20">
      <c r="A608" s="675">
        <v>3</v>
      </c>
      <c r="B608" s="675" t="s">
        <v>1048</v>
      </c>
      <c r="C608" s="675">
        <v>2010</v>
      </c>
      <c r="D608" s="675">
        <v>221</v>
      </c>
      <c r="E608" s="675" t="s">
        <v>54</v>
      </c>
      <c r="F608" s="675">
        <v>2</v>
      </c>
      <c r="G608" s="675" t="s">
        <v>1296</v>
      </c>
      <c r="H608" s="675">
        <v>89</v>
      </c>
      <c r="I608" s="675" t="s">
        <v>1182</v>
      </c>
      <c r="J608" s="675" t="s">
        <v>1052</v>
      </c>
      <c r="K608" s="741">
        <v>7561736000</v>
      </c>
      <c r="L608" s="741">
        <v>9919451773.6585522</v>
      </c>
      <c r="M608" s="675">
        <v>3</v>
      </c>
      <c r="N608" s="675" t="s">
        <v>1066</v>
      </c>
      <c r="O608" s="675">
        <v>35</v>
      </c>
      <c r="P608" s="675" t="s">
        <v>1067</v>
      </c>
      <c r="Q608" s="675">
        <v>436</v>
      </c>
      <c r="R608" s="675" t="s">
        <v>1426</v>
      </c>
      <c r="S608" s="741">
        <v>3749692000</v>
      </c>
      <c r="T608" s="741">
        <v>4918829348.1911125</v>
      </c>
    </row>
    <row r="609" spans="1:20">
      <c r="A609" s="675">
        <v>3</v>
      </c>
      <c r="B609" s="675" t="s">
        <v>1048</v>
      </c>
      <c r="C609" s="675">
        <v>2010</v>
      </c>
      <c r="D609" s="675">
        <v>221</v>
      </c>
      <c r="E609" s="675" t="s">
        <v>54</v>
      </c>
      <c r="F609" s="675">
        <v>2</v>
      </c>
      <c r="G609" s="675" t="s">
        <v>1296</v>
      </c>
      <c r="H609" s="675">
        <v>89</v>
      </c>
      <c r="I609" s="675" t="s">
        <v>1182</v>
      </c>
      <c r="J609" s="675" t="s">
        <v>1052</v>
      </c>
      <c r="K609" s="741">
        <v>7561736000</v>
      </c>
      <c r="L609" s="741">
        <v>9919451773.6585522</v>
      </c>
      <c r="M609" s="675">
        <v>3</v>
      </c>
      <c r="N609" s="675" t="s">
        <v>1066</v>
      </c>
      <c r="O609" s="675">
        <v>35</v>
      </c>
      <c r="P609" s="675" t="s">
        <v>1067</v>
      </c>
      <c r="Q609" s="675">
        <v>464</v>
      </c>
      <c r="R609" s="675" t="s">
        <v>1427</v>
      </c>
      <c r="S609" s="741">
        <v>2969961000</v>
      </c>
      <c r="T609" s="741">
        <v>3895981677.9039536</v>
      </c>
    </row>
    <row r="610" spans="1:20">
      <c r="A610" s="675">
        <v>3</v>
      </c>
      <c r="B610" s="675" t="s">
        <v>1048</v>
      </c>
      <c r="C610" s="675">
        <v>2010</v>
      </c>
      <c r="D610" s="675">
        <v>221</v>
      </c>
      <c r="E610" s="675" t="s">
        <v>54</v>
      </c>
      <c r="F610" s="675">
        <v>2</v>
      </c>
      <c r="G610" s="675" t="s">
        <v>1296</v>
      </c>
      <c r="H610" s="675">
        <v>89</v>
      </c>
      <c r="I610" s="675" t="s">
        <v>1182</v>
      </c>
      <c r="J610" s="675" t="s">
        <v>1052</v>
      </c>
      <c r="K610" s="741">
        <v>7561736000</v>
      </c>
      <c r="L610" s="741">
        <v>9919451773.6585522</v>
      </c>
      <c r="M610" s="675">
        <v>6</v>
      </c>
      <c r="N610" s="675" t="s">
        <v>1059</v>
      </c>
      <c r="O610" s="675">
        <v>49</v>
      </c>
      <c r="P610" s="675" t="s">
        <v>1063</v>
      </c>
      <c r="Q610" s="675">
        <v>444</v>
      </c>
      <c r="R610" s="675" t="s">
        <v>994</v>
      </c>
      <c r="S610" s="741">
        <v>842083000</v>
      </c>
      <c r="T610" s="741">
        <v>1104640747.5634847</v>
      </c>
    </row>
    <row r="611" spans="1:20">
      <c r="A611" s="675">
        <v>3</v>
      </c>
      <c r="B611" s="675" t="s">
        <v>1048</v>
      </c>
      <c r="C611" s="675">
        <v>2010</v>
      </c>
      <c r="D611" s="675">
        <v>226</v>
      </c>
      <c r="E611" s="675" t="s">
        <v>45</v>
      </c>
      <c r="F611" s="675">
        <v>2</v>
      </c>
      <c r="G611" s="675" t="s">
        <v>1296</v>
      </c>
      <c r="H611" s="675">
        <v>87</v>
      </c>
      <c r="I611" s="675" t="s">
        <v>1131</v>
      </c>
      <c r="J611" s="675" t="s">
        <v>1052</v>
      </c>
      <c r="K611" s="741">
        <v>28623135000</v>
      </c>
      <c r="L611" s="741">
        <v>37547701644.624756</v>
      </c>
      <c r="M611" s="675">
        <v>2</v>
      </c>
      <c r="N611" s="675" t="s">
        <v>1103</v>
      </c>
      <c r="O611" s="675">
        <v>17</v>
      </c>
      <c r="P611" s="675" t="s">
        <v>1203</v>
      </c>
      <c r="Q611" s="675">
        <v>6028</v>
      </c>
      <c r="R611" s="675" t="s">
        <v>1428</v>
      </c>
      <c r="S611" s="741">
        <v>2009267000</v>
      </c>
      <c r="T611" s="741">
        <v>2635747546.1856375</v>
      </c>
    </row>
    <row r="612" spans="1:20">
      <c r="A612" s="675">
        <v>3</v>
      </c>
      <c r="B612" s="675" t="s">
        <v>1048</v>
      </c>
      <c r="C612" s="675">
        <v>2010</v>
      </c>
      <c r="D612" s="675">
        <v>226</v>
      </c>
      <c r="E612" s="675" t="s">
        <v>45</v>
      </c>
      <c r="F612" s="675">
        <v>2</v>
      </c>
      <c r="G612" s="675" t="s">
        <v>1296</v>
      </c>
      <c r="H612" s="675">
        <v>87</v>
      </c>
      <c r="I612" s="675" t="s">
        <v>1131</v>
      </c>
      <c r="J612" s="675" t="s">
        <v>1052</v>
      </c>
      <c r="K612" s="741">
        <v>28623135000</v>
      </c>
      <c r="L612" s="741">
        <v>37547701644.624756</v>
      </c>
      <c r="M612" s="675">
        <v>2</v>
      </c>
      <c r="N612" s="675" t="s">
        <v>1103</v>
      </c>
      <c r="O612" s="675">
        <v>17</v>
      </c>
      <c r="P612" s="675" t="s">
        <v>1203</v>
      </c>
      <c r="Q612" s="675">
        <v>6211</v>
      </c>
      <c r="R612" s="675" t="s">
        <v>1429</v>
      </c>
      <c r="S612" s="741">
        <v>2500000000</v>
      </c>
      <c r="T612" s="741">
        <v>3279488920.8174391</v>
      </c>
    </row>
    <row r="613" spans="1:20">
      <c r="A613" s="675">
        <v>3</v>
      </c>
      <c r="B613" s="675" t="s">
        <v>1048</v>
      </c>
      <c r="C613" s="675">
        <v>2010</v>
      </c>
      <c r="D613" s="675">
        <v>226</v>
      </c>
      <c r="E613" s="675" t="s">
        <v>45</v>
      </c>
      <c r="F613" s="675">
        <v>2</v>
      </c>
      <c r="G613" s="675" t="s">
        <v>1296</v>
      </c>
      <c r="H613" s="675">
        <v>87</v>
      </c>
      <c r="I613" s="675" t="s">
        <v>1131</v>
      </c>
      <c r="J613" s="675" t="s">
        <v>1052</v>
      </c>
      <c r="K613" s="741">
        <v>28623135000</v>
      </c>
      <c r="L613" s="741">
        <v>37547701644.624756</v>
      </c>
      <c r="M613" s="675">
        <v>6</v>
      </c>
      <c r="N613" s="675" t="s">
        <v>1059</v>
      </c>
      <c r="O613" s="675">
        <v>49</v>
      </c>
      <c r="P613" s="675" t="s">
        <v>1063</v>
      </c>
      <c r="Q613" s="675">
        <v>586</v>
      </c>
      <c r="R613" s="675" t="s">
        <v>1430</v>
      </c>
      <c r="S613" s="741">
        <v>11464375000</v>
      </c>
      <c r="T613" s="741">
        <v>15038916318.638575</v>
      </c>
    </row>
    <row r="614" spans="1:20">
      <c r="A614" s="675">
        <v>3</v>
      </c>
      <c r="B614" s="675" t="s">
        <v>1048</v>
      </c>
      <c r="C614" s="675">
        <v>2010</v>
      </c>
      <c r="D614" s="675">
        <v>226</v>
      </c>
      <c r="E614" s="675" t="s">
        <v>45</v>
      </c>
      <c r="F614" s="675">
        <v>2</v>
      </c>
      <c r="G614" s="675" t="s">
        <v>1296</v>
      </c>
      <c r="H614" s="675">
        <v>87</v>
      </c>
      <c r="I614" s="675" t="s">
        <v>1131</v>
      </c>
      <c r="J614" s="675" t="s">
        <v>1052</v>
      </c>
      <c r="K614" s="741">
        <v>28623135000</v>
      </c>
      <c r="L614" s="741">
        <v>37547701644.624756</v>
      </c>
      <c r="M614" s="675">
        <v>6</v>
      </c>
      <c r="N614" s="675" t="s">
        <v>1059</v>
      </c>
      <c r="O614" s="675">
        <v>49</v>
      </c>
      <c r="P614" s="675" t="s">
        <v>1063</v>
      </c>
      <c r="Q614" s="675">
        <v>7014</v>
      </c>
      <c r="R614" s="675" t="s">
        <v>1431</v>
      </c>
      <c r="S614" s="741">
        <v>5739221000</v>
      </c>
      <c r="T614" s="741">
        <v>7528684673.4491138</v>
      </c>
    </row>
    <row r="615" spans="1:20">
      <c r="A615" s="675">
        <v>3</v>
      </c>
      <c r="B615" s="675" t="s">
        <v>1048</v>
      </c>
      <c r="C615" s="675">
        <v>2010</v>
      </c>
      <c r="D615" s="675">
        <v>226</v>
      </c>
      <c r="E615" s="675" t="s">
        <v>45</v>
      </c>
      <c r="F615" s="675">
        <v>2</v>
      </c>
      <c r="G615" s="675" t="s">
        <v>1296</v>
      </c>
      <c r="H615" s="675">
        <v>87</v>
      </c>
      <c r="I615" s="675" t="s">
        <v>1131</v>
      </c>
      <c r="J615" s="675" t="s">
        <v>1052</v>
      </c>
      <c r="K615" s="741">
        <v>28623135000</v>
      </c>
      <c r="L615" s="741">
        <v>37547701644.624756</v>
      </c>
      <c r="M615" s="675">
        <v>7</v>
      </c>
      <c r="N615" s="675" t="s">
        <v>1136</v>
      </c>
      <c r="O615" s="675">
        <v>51</v>
      </c>
      <c r="P615" s="675" t="s">
        <v>1137</v>
      </c>
      <c r="Q615" s="675">
        <v>6031</v>
      </c>
      <c r="R615" s="675" t="s">
        <v>1432</v>
      </c>
      <c r="S615" s="741">
        <v>6910272000</v>
      </c>
      <c r="T615" s="741">
        <v>9064864185.533987</v>
      </c>
    </row>
    <row r="616" spans="1:20">
      <c r="A616" s="675">
        <v>3</v>
      </c>
      <c r="B616" s="675" t="s">
        <v>1048</v>
      </c>
      <c r="C616" s="675">
        <v>2010</v>
      </c>
      <c r="D616" s="675">
        <v>227</v>
      </c>
      <c r="E616" s="675" t="s">
        <v>78</v>
      </c>
      <c r="F616" s="675">
        <v>2</v>
      </c>
      <c r="G616" s="675" t="s">
        <v>1296</v>
      </c>
      <c r="H616" s="675">
        <v>95</v>
      </c>
      <c r="I616" s="675" t="s">
        <v>1170</v>
      </c>
      <c r="J616" s="675" t="s">
        <v>1052</v>
      </c>
      <c r="K616" s="741">
        <v>167156661000</v>
      </c>
      <c r="L616" s="741">
        <v>219275367116.13461</v>
      </c>
      <c r="M616" s="675">
        <v>2</v>
      </c>
      <c r="N616" s="675" t="s">
        <v>1103</v>
      </c>
      <c r="O616" s="675">
        <v>17</v>
      </c>
      <c r="P616" s="675" t="s">
        <v>1203</v>
      </c>
      <c r="Q616" s="675">
        <v>408</v>
      </c>
      <c r="R616" s="675" t="s">
        <v>1433</v>
      </c>
      <c r="S616" s="741">
        <v>165706661000</v>
      </c>
      <c r="T616" s="741">
        <v>217373263542.06052</v>
      </c>
    </row>
    <row r="617" spans="1:20">
      <c r="A617" s="675">
        <v>3</v>
      </c>
      <c r="B617" s="675" t="s">
        <v>1048</v>
      </c>
      <c r="C617" s="675">
        <v>2010</v>
      </c>
      <c r="D617" s="675">
        <v>227</v>
      </c>
      <c r="E617" s="675" t="s">
        <v>78</v>
      </c>
      <c r="F617" s="675">
        <v>2</v>
      </c>
      <c r="G617" s="675" t="s">
        <v>1296</v>
      </c>
      <c r="H617" s="675">
        <v>95</v>
      </c>
      <c r="I617" s="675" t="s">
        <v>1170</v>
      </c>
      <c r="J617" s="675" t="s">
        <v>1052</v>
      </c>
      <c r="K617" s="741">
        <v>167156661000</v>
      </c>
      <c r="L617" s="741">
        <v>219275367116.13461</v>
      </c>
      <c r="M617" s="675">
        <v>6</v>
      </c>
      <c r="N617" s="675" t="s">
        <v>1059</v>
      </c>
      <c r="O617" s="675">
        <v>49</v>
      </c>
      <c r="P617" s="675" t="s">
        <v>1063</v>
      </c>
      <c r="Q617" s="675">
        <v>398</v>
      </c>
      <c r="R617" s="675" t="s">
        <v>1434</v>
      </c>
      <c r="S617" s="741">
        <v>1450000000</v>
      </c>
      <c r="T617" s="741">
        <v>1902103574.0741143</v>
      </c>
    </row>
    <row r="618" spans="1:20">
      <c r="A618" s="675">
        <v>3</v>
      </c>
      <c r="B618" s="675" t="s">
        <v>1048</v>
      </c>
      <c r="C618" s="675">
        <v>2010</v>
      </c>
      <c r="D618" s="675">
        <v>228</v>
      </c>
      <c r="E618" s="675" t="s">
        <v>1435</v>
      </c>
      <c r="F618" s="675">
        <v>2</v>
      </c>
      <c r="G618" s="675" t="s">
        <v>1296</v>
      </c>
      <c r="H618" s="675">
        <v>96</v>
      </c>
      <c r="I618" s="675" t="s">
        <v>1199</v>
      </c>
      <c r="J618" s="675" t="s">
        <v>1052</v>
      </c>
      <c r="K618" s="741">
        <v>30685686000</v>
      </c>
      <c r="L618" s="741">
        <v>40253346905.873123</v>
      </c>
      <c r="M618" s="675">
        <v>2</v>
      </c>
      <c r="N618" s="675" t="s">
        <v>1103</v>
      </c>
      <c r="O618" s="675">
        <v>17</v>
      </c>
      <c r="P618" s="675" t="s">
        <v>1203</v>
      </c>
      <c r="Q618" s="675">
        <v>582</v>
      </c>
      <c r="R618" s="675" t="s">
        <v>1436</v>
      </c>
      <c r="S618" s="741">
        <v>2452501000</v>
      </c>
      <c r="T618" s="741">
        <v>3217179943.1174755</v>
      </c>
    </row>
    <row r="619" spans="1:20">
      <c r="A619" s="675">
        <v>3</v>
      </c>
      <c r="B619" s="675" t="s">
        <v>1048</v>
      </c>
      <c r="C619" s="675">
        <v>2010</v>
      </c>
      <c r="D619" s="675">
        <v>228</v>
      </c>
      <c r="E619" s="675" t="s">
        <v>1435</v>
      </c>
      <c r="F619" s="675">
        <v>2</v>
      </c>
      <c r="G619" s="675" t="s">
        <v>1296</v>
      </c>
      <c r="H619" s="675">
        <v>96</v>
      </c>
      <c r="I619" s="675" t="s">
        <v>1199</v>
      </c>
      <c r="J619" s="675" t="s">
        <v>1052</v>
      </c>
      <c r="K619" s="741">
        <v>30685686000</v>
      </c>
      <c r="L619" s="741">
        <v>40253346905.873123</v>
      </c>
      <c r="M619" s="675">
        <v>2</v>
      </c>
      <c r="N619" s="675" t="s">
        <v>1103</v>
      </c>
      <c r="O619" s="675">
        <v>18</v>
      </c>
      <c r="P619" s="675" t="s">
        <v>1205</v>
      </c>
      <c r="Q619" s="675">
        <v>583</v>
      </c>
      <c r="R619" s="675" t="s">
        <v>1437</v>
      </c>
      <c r="S619" s="741">
        <v>13141000000</v>
      </c>
      <c r="T619" s="741">
        <v>17238305563.384789</v>
      </c>
    </row>
    <row r="620" spans="1:20">
      <c r="A620" s="675">
        <v>3</v>
      </c>
      <c r="B620" s="675" t="s">
        <v>1048</v>
      </c>
      <c r="C620" s="675">
        <v>2010</v>
      </c>
      <c r="D620" s="675">
        <v>228</v>
      </c>
      <c r="E620" s="675" t="s">
        <v>1435</v>
      </c>
      <c r="F620" s="675">
        <v>2</v>
      </c>
      <c r="G620" s="675" t="s">
        <v>1296</v>
      </c>
      <c r="H620" s="675">
        <v>96</v>
      </c>
      <c r="I620" s="675" t="s">
        <v>1199</v>
      </c>
      <c r="J620" s="675" t="s">
        <v>1052</v>
      </c>
      <c r="K620" s="741">
        <v>30685686000</v>
      </c>
      <c r="L620" s="741">
        <v>40253346905.873123</v>
      </c>
      <c r="M620" s="675">
        <v>2</v>
      </c>
      <c r="N620" s="675" t="s">
        <v>1103</v>
      </c>
      <c r="O620" s="675">
        <v>18</v>
      </c>
      <c r="P620" s="675" t="s">
        <v>1205</v>
      </c>
      <c r="Q620" s="675">
        <v>584</v>
      </c>
      <c r="R620" s="675" t="s">
        <v>1438</v>
      </c>
      <c r="S620" s="741">
        <v>11682185000</v>
      </c>
      <c r="T620" s="741">
        <v>15324638511.37587</v>
      </c>
    </row>
    <row r="621" spans="1:20">
      <c r="A621" s="675">
        <v>3</v>
      </c>
      <c r="B621" s="675" t="s">
        <v>1048</v>
      </c>
      <c r="C621" s="675">
        <v>2010</v>
      </c>
      <c r="D621" s="675">
        <v>228</v>
      </c>
      <c r="E621" s="675" t="s">
        <v>1435</v>
      </c>
      <c r="F621" s="675">
        <v>2</v>
      </c>
      <c r="G621" s="675" t="s">
        <v>1296</v>
      </c>
      <c r="H621" s="675">
        <v>96</v>
      </c>
      <c r="I621" s="675" t="s">
        <v>1199</v>
      </c>
      <c r="J621" s="675" t="s">
        <v>1052</v>
      </c>
      <c r="K621" s="741">
        <v>30685686000</v>
      </c>
      <c r="L621" s="741">
        <v>40253346905.873123</v>
      </c>
      <c r="M621" s="675">
        <v>6</v>
      </c>
      <c r="N621" s="675" t="s">
        <v>1059</v>
      </c>
      <c r="O621" s="675">
        <v>49</v>
      </c>
      <c r="P621" s="675" t="s">
        <v>1063</v>
      </c>
      <c r="Q621" s="675">
        <v>581</v>
      </c>
      <c r="R621" s="675" t="s">
        <v>1439</v>
      </c>
      <c r="S621" s="741">
        <v>3410000000</v>
      </c>
      <c r="T621" s="741">
        <v>4473222887.9949865</v>
      </c>
    </row>
    <row r="622" spans="1:20">
      <c r="A622" s="675">
        <v>3</v>
      </c>
      <c r="B622" s="675" t="s">
        <v>1048</v>
      </c>
      <c r="C622" s="675">
        <v>2010</v>
      </c>
      <c r="D622" s="675">
        <v>230</v>
      </c>
      <c r="E622" s="675" t="s">
        <v>1440</v>
      </c>
      <c r="F622" s="675">
        <v>2</v>
      </c>
      <c r="G622" s="675" t="s">
        <v>1296</v>
      </c>
      <c r="H622" s="675">
        <v>90</v>
      </c>
      <c r="I622" s="675" t="s">
        <v>1147</v>
      </c>
      <c r="J622" s="675" t="s">
        <v>1052</v>
      </c>
      <c r="K622" s="741">
        <v>80000000000</v>
      </c>
      <c r="L622" s="741">
        <v>104943645466.15805</v>
      </c>
      <c r="M622" s="675">
        <v>1</v>
      </c>
      <c r="N622" s="675" t="s">
        <v>1053</v>
      </c>
      <c r="O622" s="675">
        <v>6</v>
      </c>
      <c r="P622" s="675" t="s">
        <v>1150</v>
      </c>
      <c r="Q622" s="675">
        <v>378</v>
      </c>
      <c r="R622" s="675" t="s">
        <v>1441</v>
      </c>
      <c r="S622" s="741">
        <v>500000000</v>
      </c>
      <c r="T622" s="741">
        <v>655897784.16348791</v>
      </c>
    </row>
    <row r="623" spans="1:20">
      <c r="A623" s="675">
        <v>3</v>
      </c>
      <c r="B623" s="675" t="s">
        <v>1048</v>
      </c>
      <c r="C623" s="675">
        <v>2010</v>
      </c>
      <c r="D623" s="675">
        <v>230</v>
      </c>
      <c r="E623" s="675" t="s">
        <v>1440</v>
      </c>
      <c r="F623" s="675">
        <v>2</v>
      </c>
      <c r="G623" s="675" t="s">
        <v>1296</v>
      </c>
      <c r="H623" s="675">
        <v>90</v>
      </c>
      <c r="I623" s="675" t="s">
        <v>1147</v>
      </c>
      <c r="J623" s="675" t="s">
        <v>1052</v>
      </c>
      <c r="K623" s="741">
        <v>80000000000</v>
      </c>
      <c r="L623" s="741">
        <v>104943645466.15805</v>
      </c>
      <c r="M623" s="675">
        <v>1</v>
      </c>
      <c r="N623" s="675" t="s">
        <v>1053</v>
      </c>
      <c r="O623" s="675">
        <v>6</v>
      </c>
      <c r="P623" s="675" t="s">
        <v>1150</v>
      </c>
      <c r="Q623" s="675">
        <v>389</v>
      </c>
      <c r="R623" s="675" t="s">
        <v>1442</v>
      </c>
      <c r="S623" s="741">
        <v>500000000</v>
      </c>
      <c r="T623" s="741">
        <v>655897784.16348791</v>
      </c>
    </row>
    <row r="624" spans="1:20">
      <c r="A624" s="675">
        <v>3</v>
      </c>
      <c r="B624" s="675" t="s">
        <v>1048</v>
      </c>
      <c r="C624" s="675">
        <v>2010</v>
      </c>
      <c r="D624" s="675">
        <v>230</v>
      </c>
      <c r="E624" s="675" t="s">
        <v>1440</v>
      </c>
      <c r="F624" s="675">
        <v>2</v>
      </c>
      <c r="G624" s="675" t="s">
        <v>1296</v>
      </c>
      <c r="H624" s="675">
        <v>90</v>
      </c>
      <c r="I624" s="675" t="s">
        <v>1147</v>
      </c>
      <c r="J624" s="675" t="s">
        <v>1052</v>
      </c>
      <c r="K624" s="741">
        <v>80000000000</v>
      </c>
      <c r="L624" s="741">
        <v>104943645466.15805</v>
      </c>
      <c r="M624" s="675">
        <v>1</v>
      </c>
      <c r="N624" s="675" t="s">
        <v>1053</v>
      </c>
      <c r="O624" s="675">
        <v>6</v>
      </c>
      <c r="P624" s="675" t="s">
        <v>1150</v>
      </c>
      <c r="Q624" s="675">
        <v>4149</v>
      </c>
      <c r="R624" s="675" t="s">
        <v>1443</v>
      </c>
      <c r="S624" s="741">
        <v>3600000000</v>
      </c>
      <c r="T624" s="741">
        <v>4722464045.9771118</v>
      </c>
    </row>
    <row r="625" spans="1:20">
      <c r="A625" s="675">
        <v>3</v>
      </c>
      <c r="B625" s="675" t="s">
        <v>1048</v>
      </c>
      <c r="C625" s="675">
        <v>2010</v>
      </c>
      <c r="D625" s="675">
        <v>230</v>
      </c>
      <c r="E625" s="675" t="s">
        <v>1440</v>
      </c>
      <c r="F625" s="675">
        <v>2</v>
      </c>
      <c r="G625" s="675" t="s">
        <v>1296</v>
      </c>
      <c r="H625" s="675">
        <v>90</v>
      </c>
      <c r="I625" s="675" t="s">
        <v>1147</v>
      </c>
      <c r="J625" s="675" t="s">
        <v>1052</v>
      </c>
      <c r="K625" s="741">
        <v>80000000000</v>
      </c>
      <c r="L625" s="741">
        <v>104943645466.15805</v>
      </c>
      <c r="M625" s="675">
        <v>1</v>
      </c>
      <c r="N625" s="675" t="s">
        <v>1053</v>
      </c>
      <c r="O625" s="675">
        <v>6</v>
      </c>
      <c r="P625" s="675" t="s">
        <v>1150</v>
      </c>
      <c r="Q625" s="675">
        <v>4150</v>
      </c>
      <c r="R625" s="675" t="s">
        <v>1444</v>
      </c>
      <c r="S625" s="741">
        <v>3000000000</v>
      </c>
      <c r="T625" s="741">
        <v>3935386704.9809265</v>
      </c>
    </row>
    <row r="626" spans="1:20">
      <c r="A626" s="675">
        <v>3</v>
      </c>
      <c r="B626" s="675" t="s">
        <v>1048</v>
      </c>
      <c r="C626" s="675">
        <v>2010</v>
      </c>
      <c r="D626" s="675">
        <v>230</v>
      </c>
      <c r="E626" s="675" t="s">
        <v>1440</v>
      </c>
      <c r="F626" s="675">
        <v>2</v>
      </c>
      <c r="G626" s="675" t="s">
        <v>1296</v>
      </c>
      <c r="H626" s="675">
        <v>90</v>
      </c>
      <c r="I626" s="675" t="s">
        <v>1147</v>
      </c>
      <c r="J626" s="675" t="s">
        <v>1052</v>
      </c>
      <c r="K626" s="741">
        <v>80000000000</v>
      </c>
      <c r="L626" s="741">
        <v>104943645466.15805</v>
      </c>
      <c r="M626" s="675">
        <v>6</v>
      </c>
      <c r="N626" s="675" t="s">
        <v>1059</v>
      </c>
      <c r="O626" s="675">
        <v>46</v>
      </c>
      <c r="P626" s="675" t="s">
        <v>1242</v>
      </c>
      <c r="Q626" s="675">
        <v>188</v>
      </c>
      <c r="R626" s="675" t="s">
        <v>1445</v>
      </c>
      <c r="S626" s="741">
        <v>400000000</v>
      </c>
      <c r="T626" s="741">
        <v>524718227.33079028</v>
      </c>
    </row>
    <row r="627" spans="1:20">
      <c r="A627" s="675">
        <v>3</v>
      </c>
      <c r="B627" s="675" t="s">
        <v>1048</v>
      </c>
      <c r="C627" s="675">
        <v>2010</v>
      </c>
      <c r="D627" s="675">
        <v>230</v>
      </c>
      <c r="E627" s="675" t="s">
        <v>1440</v>
      </c>
      <c r="F627" s="675">
        <v>2</v>
      </c>
      <c r="G627" s="675" t="s">
        <v>1296</v>
      </c>
      <c r="H627" s="675">
        <v>90</v>
      </c>
      <c r="I627" s="675" t="s">
        <v>1147</v>
      </c>
      <c r="J627" s="675" t="s">
        <v>1052</v>
      </c>
      <c r="K627" s="741">
        <v>80000000000</v>
      </c>
      <c r="L627" s="741">
        <v>104943645466.15805</v>
      </c>
      <c r="M627" s="675">
        <v>6</v>
      </c>
      <c r="N627" s="675" t="s">
        <v>1059</v>
      </c>
      <c r="O627" s="675">
        <v>49</v>
      </c>
      <c r="P627" s="675" t="s">
        <v>1063</v>
      </c>
      <c r="Q627" s="675">
        <v>379</v>
      </c>
      <c r="R627" s="675" t="s">
        <v>1446</v>
      </c>
      <c r="S627" s="741">
        <v>20000000000</v>
      </c>
      <c r="T627" s="741">
        <v>26235911366.539513</v>
      </c>
    </row>
    <row r="628" spans="1:20">
      <c r="A628" s="675">
        <v>3</v>
      </c>
      <c r="B628" s="675" t="s">
        <v>1048</v>
      </c>
      <c r="C628" s="675">
        <v>2010</v>
      </c>
      <c r="D628" s="675">
        <v>230</v>
      </c>
      <c r="E628" s="675" t="s">
        <v>1440</v>
      </c>
      <c r="F628" s="675">
        <v>2</v>
      </c>
      <c r="G628" s="675" t="s">
        <v>1296</v>
      </c>
      <c r="H628" s="675">
        <v>90</v>
      </c>
      <c r="I628" s="675" t="s">
        <v>1147</v>
      </c>
      <c r="J628" s="675" t="s">
        <v>1052</v>
      </c>
      <c r="K628" s="741">
        <v>80000000000</v>
      </c>
      <c r="L628" s="741">
        <v>104943645466.15805</v>
      </c>
      <c r="M628" s="675">
        <v>6</v>
      </c>
      <c r="N628" s="675" t="s">
        <v>1059</v>
      </c>
      <c r="O628" s="675">
        <v>49</v>
      </c>
      <c r="P628" s="675" t="s">
        <v>1063</v>
      </c>
      <c r="Q628" s="675">
        <v>380</v>
      </c>
      <c r="R628" s="675" t="s">
        <v>1447</v>
      </c>
      <c r="S628" s="741">
        <v>52000000000</v>
      </c>
      <c r="T628" s="741">
        <v>68213369553.002731</v>
      </c>
    </row>
    <row r="629" spans="1:20">
      <c r="A629" s="675">
        <v>3</v>
      </c>
      <c r="B629" s="675" t="s">
        <v>1048</v>
      </c>
      <c r="C629" s="675">
        <v>2010</v>
      </c>
      <c r="D629" s="675">
        <v>235</v>
      </c>
      <c r="E629" s="675" t="s">
        <v>1448</v>
      </c>
      <c r="F629" s="675">
        <v>2</v>
      </c>
      <c r="G629" s="675" t="s">
        <v>1296</v>
      </c>
      <c r="H629" s="675">
        <v>198</v>
      </c>
      <c r="I629" s="675" t="s">
        <v>1051</v>
      </c>
      <c r="J629" s="675" t="s">
        <v>1052</v>
      </c>
      <c r="K629" s="741">
        <v>5368000000</v>
      </c>
      <c r="L629" s="741">
        <v>7041718610.7792063</v>
      </c>
      <c r="M629" s="675">
        <v>4</v>
      </c>
      <c r="N629" s="675" t="s">
        <v>1056</v>
      </c>
      <c r="O629" s="675">
        <v>39</v>
      </c>
      <c r="P629" s="675" t="s">
        <v>1057</v>
      </c>
      <c r="Q629" s="675">
        <v>250</v>
      </c>
      <c r="R629" s="675" t="s">
        <v>1449</v>
      </c>
      <c r="S629" s="741">
        <v>1000000000</v>
      </c>
      <c r="T629" s="741">
        <v>1311795568.3269758</v>
      </c>
    </row>
    <row r="630" spans="1:20">
      <c r="A630" s="675">
        <v>3</v>
      </c>
      <c r="B630" s="675" t="s">
        <v>1048</v>
      </c>
      <c r="C630" s="675">
        <v>2010</v>
      </c>
      <c r="D630" s="675">
        <v>235</v>
      </c>
      <c r="E630" s="675" t="s">
        <v>1448</v>
      </c>
      <c r="F630" s="675">
        <v>2</v>
      </c>
      <c r="G630" s="675" t="s">
        <v>1296</v>
      </c>
      <c r="H630" s="675">
        <v>198</v>
      </c>
      <c r="I630" s="675" t="s">
        <v>1051</v>
      </c>
      <c r="J630" s="675" t="s">
        <v>1052</v>
      </c>
      <c r="K630" s="741">
        <v>5368000000</v>
      </c>
      <c r="L630" s="741">
        <v>7041718610.7792063</v>
      </c>
      <c r="M630" s="675">
        <v>6</v>
      </c>
      <c r="N630" s="675" t="s">
        <v>1059</v>
      </c>
      <c r="O630" s="675">
        <v>46</v>
      </c>
      <c r="P630" s="675" t="s">
        <v>1242</v>
      </c>
      <c r="Q630" s="675">
        <v>7440</v>
      </c>
      <c r="R630" s="675" t="s">
        <v>1450</v>
      </c>
      <c r="S630" s="741">
        <v>1200000000</v>
      </c>
      <c r="T630" s="741">
        <v>1574154681.9923708</v>
      </c>
    </row>
    <row r="631" spans="1:20">
      <c r="A631" s="675">
        <v>3</v>
      </c>
      <c r="B631" s="675" t="s">
        <v>1048</v>
      </c>
      <c r="C631" s="675">
        <v>2010</v>
      </c>
      <c r="D631" s="675">
        <v>235</v>
      </c>
      <c r="E631" s="675" t="s">
        <v>1448</v>
      </c>
      <c r="F631" s="675">
        <v>2</v>
      </c>
      <c r="G631" s="675" t="s">
        <v>1296</v>
      </c>
      <c r="H631" s="675">
        <v>198</v>
      </c>
      <c r="I631" s="675" t="s">
        <v>1051</v>
      </c>
      <c r="J631" s="675" t="s">
        <v>1052</v>
      </c>
      <c r="K631" s="741">
        <v>5368000000</v>
      </c>
      <c r="L631" s="741">
        <v>7041718610.7792063</v>
      </c>
      <c r="M631" s="675">
        <v>6</v>
      </c>
      <c r="N631" s="675" t="s">
        <v>1059</v>
      </c>
      <c r="O631" s="675">
        <v>49</v>
      </c>
      <c r="P631" s="675" t="s">
        <v>1063</v>
      </c>
      <c r="Q631" s="675">
        <v>7203</v>
      </c>
      <c r="R631" s="675" t="s">
        <v>1451</v>
      </c>
      <c r="S631" s="741">
        <v>2500000000</v>
      </c>
      <c r="T631" s="741">
        <v>3279488920.8174391</v>
      </c>
    </row>
    <row r="632" spans="1:20">
      <c r="A632" s="675">
        <v>3</v>
      </c>
      <c r="B632" s="675" t="s">
        <v>1048</v>
      </c>
      <c r="C632" s="675">
        <v>2010</v>
      </c>
      <c r="D632" s="675">
        <v>235</v>
      </c>
      <c r="E632" s="675" t="s">
        <v>1448</v>
      </c>
      <c r="F632" s="675">
        <v>2</v>
      </c>
      <c r="G632" s="675" t="s">
        <v>1296</v>
      </c>
      <c r="H632" s="675">
        <v>198</v>
      </c>
      <c r="I632" s="675" t="s">
        <v>1051</v>
      </c>
      <c r="J632" s="675" t="s">
        <v>1052</v>
      </c>
      <c r="K632" s="741">
        <v>5368000000</v>
      </c>
      <c r="L632" s="741">
        <v>7041718610.7792063</v>
      </c>
      <c r="M632" s="675">
        <v>6</v>
      </c>
      <c r="N632" s="675" t="s">
        <v>1059</v>
      </c>
      <c r="O632" s="675">
        <v>49</v>
      </c>
      <c r="P632" s="675" t="s">
        <v>1063</v>
      </c>
      <c r="Q632" s="675">
        <v>7205</v>
      </c>
      <c r="R632" s="675" t="s">
        <v>1452</v>
      </c>
      <c r="S632" s="741">
        <v>668000000</v>
      </c>
      <c r="T632" s="741">
        <v>876279439.6424197</v>
      </c>
    </row>
    <row r="633" spans="1:20">
      <c r="A633" s="675">
        <v>3</v>
      </c>
      <c r="B633" s="675" t="s">
        <v>1048</v>
      </c>
      <c r="C633" s="675">
        <v>2011</v>
      </c>
      <c r="D633" s="675">
        <v>102</v>
      </c>
      <c r="E633" s="675" t="s">
        <v>1049</v>
      </c>
      <c r="F633" s="675">
        <v>1</v>
      </c>
      <c r="G633" s="675" t="s">
        <v>1050</v>
      </c>
      <c r="H633" s="675">
        <v>198</v>
      </c>
      <c r="I633" s="675" t="s">
        <v>1051</v>
      </c>
      <c r="J633" s="675" t="s">
        <v>1052</v>
      </c>
      <c r="K633" s="741">
        <v>3500000000</v>
      </c>
      <c r="L633" s="741">
        <v>4426367465.5410566</v>
      </c>
      <c r="M633" s="675">
        <v>1</v>
      </c>
      <c r="N633" s="675" t="s">
        <v>1053</v>
      </c>
      <c r="O633" s="675">
        <v>14</v>
      </c>
      <c r="P633" s="675" t="s">
        <v>1054</v>
      </c>
      <c r="Q633" s="675">
        <v>1177</v>
      </c>
      <c r="R633" s="675" t="s">
        <v>1055</v>
      </c>
      <c r="S633" s="741">
        <v>1000000000</v>
      </c>
      <c r="T633" s="741">
        <v>1264676418.7260165</v>
      </c>
    </row>
    <row r="634" spans="1:20">
      <c r="A634" s="675">
        <v>3</v>
      </c>
      <c r="B634" s="675" t="s">
        <v>1048</v>
      </c>
      <c r="C634" s="675">
        <v>2011</v>
      </c>
      <c r="D634" s="675">
        <v>102</v>
      </c>
      <c r="E634" s="675" t="s">
        <v>1049</v>
      </c>
      <c r="F634" s="675">
        <v>1</v>
      </c>
      <c r="G634" s="675" t="s">
        <v>1050</v>
      </c>
      <c r="H634" s="675">
        <v>198</v>
      </c>
      <c r="I634" s="675" t="s">
        <v>1051</v>
      </c>
      <c r="J634" s="675" t="s">
        <v>1052</v>
      </c>
      <c r="K634" s="741">
        <v>3500000000</v>
      </c>
      <c r="L634" s="741">
        <v>4426367465.5410566</v>
      </c>
      <c r="M634" s="675">
        <v>4</v>
      </c>
      <c r="N634" s="675" t="s">
        <v>1056</v>
      </c>
      <c r="O634" s="675">
        <v>39</v>
      </c>
      <c r="P634" s="675" t="s">
        <v>1057</v>
      </c>
      <c r="Q634" s="675">
        <v>392</v>
      </c>
      <c r="R634" s="675" t="s">
        <v>1058</v>
      </c>
      <c r="S634" s="741">
        <v>600000000</v>
      </c>
      <c r="T634" s="741">
        <v>758805851.23560977</v>
      </c>
    </row>
    <row r="635" spans="1:20">
      <c r="A635" s="675">
        <v>3</v>
      </c>
      <c r="B635" s="675" t="s">
        <v>1048</v>
      </c>
      <c r="C635" s="675">
        <v>2011</v>
      </c>
      <c r="D635" s="675">
        <v>102</v>
      </c>
      <c r="E635" s="675" t="s">
        <v>1049</v>
      </c>
      <c r="F635" s="675">
        <v>1</v>
      </c>
      <c r="G635" s="675" t="s">
        <v>1050</v>
      </c>
      <c r="H635" s="675">
        <v>198</v>
      </c>
      <c r="I635" s="675" t="s">
        <v>1051</v>
      </c>
      <c r="J635" s="675" t="s">
        <v>1052</v>
      </c>
      <c r="K635" s="741">
        <v>3500000000</v>
      </c>
      <c r="L635" s="741">
        <v>4426367465.5410566</v>
      </c>
      <c r="M635" s="675">
        <v>6</v>
      </c>
      <c r="N635" s="675" t="s">
        <v>1059</v>
      </c>
      <c r="O635" s="675">
        <v>43</v>
      </c>
      <c r="P635" s="675" t="s">
        <v>1060</v>
      </c>
      <c r="Q635" s="675">
        <v>536</v>
      </c>
      <c r="R635" s="675" t="s">
        <v>1061</v>
      </c>
      <c r="S635" s="741">
        <v>300000000</v>
      </c>
      <c r="T635" s="741">
        <v>379402925.61780488</v>
      </c>
    </row>
    <row r="636" spans="1:20">
      <c r="A636" s="675">
        <v>3</v>
      </c>
      <c r="B636" s="675" t="s">
        <v>1048</v>
      </c>
      <c r="C636" s="675">
        <v>2011</v>
      </c>
      <c r="D636" s="675">
        <v>102</v>
      </c>
      <c r="E636" s="675" t="s">
        <v>1049</v>
      </c>
      <c r="F636" s="675">
        <v>1</v>
      </c>
      <c r="G636" s="675" t="s">
        <v>1050</v>
      </c>
      <c r="H636" s="675">
        <v>198</v>
      </c>
      <c r="I636" s="675" t="s">
        <v>1051</v>
      </c>
      <c r="J636" s="675" t="s">
        <v>1052</v>
      </c>
      <c r="K636" s="741">
        <v>3500000000</v>
      </c>
      <c r="L636" s="741">
        <v>4426367465.5410566</v>
      </c>
      <c r="M636" s="675">
        <v>6</v>
      </c>
      <c r="N636" s="675" t="s">
        <v>1059</v>
      </c>
      <c r="O636" s="675">
        <v>43</v>
      </c>
      <c r="P636" s="675" t="s">
        <v>1060</v>
      </c>
      <c r="Q636" s="675">
        <v>6104</v>
      </c>
      <c r="R636" s="675" t="s">
        <v>1062</v>
      </c>
      <c r="S636" s="741">
        <v>1200000000</v>
      </c>
      <c r="T636" s="741">
        <v>1517611702.4712195</v>
      </c>
    </row>
    <row r="637" spans="1:20">
      <c r="A637" s="675">
        <v>3</v>
      </c>
      <c r="B637" s="675" t="s">
        <v>1048</v>
      </c>
      <c r="C637" s="675">
        <v>2011</v>
      </c>
      <c r="D637" s="675">
        <v>102</v>
      </c>
      <c r="E637" s="675" t="s">
        <v>1049</v>
      </c>
      <c r="F637" s="675">
        <v>1</v>
      </c>
      <c r="G637" s="675" t="s">
        <v>1050</v>
      </c>
      <c r="H637" s="675">
        <v>198</v>
      </c>
      <c r="I637" s="675" t="s">
        <v>1051</v>
      </c>
      <c r="J637" s="675" t="s">
        <v>1052</v>
      </c>
      <c r="K637" s="741">
        <v>3500000000</v>
      </c>
      <c r="L637" s="741">
        <v>4426367465.5410566</v>
      </c>
      <c r="M637" s="675">
        <v>6</v>
      </c>
      <c r="N637" s="675" t="s">
        <v>1059</v>
      </c>
      <c r="O637" s="675">
        <v>49</v>
      </c>
      <c r="P637" s="675" t="s">
        <v>1063</v>
      </c>
      <c r="Q637" s="675">
        <v>7181</v>
      </c>
      <c r="R637" s="675" t="s">
        <v>1064</v>
      </c>
      <c r="S637" s="741">
        <v>400000000</v>
      </c>
      <c r="T637" s="741">
        <v>505870567.49040651</v>
      </c>
    </row>
    <row r="638" spans="1:20">
      <c r="A638" s="675">
        <v>3</v>
      </c>
      <c r="B638" s="675" t="s">
        <v>1048</v>
      </c>
      <c r="C638" s="675">
        <v>2011</v>
      </c>
      <c r="D638" s="675">
        <v>104</v>
      </c>
      <c r="E638" s="675" t="s">
        <v>20</v>
      </c>
      <c r="F638" s="675">
        <v>1</v>
      </c>
      <c r="G638" s="675" t="s">
        <v>1050</v>
      </c>
      <c r="H638" s="675">
        <v>85</v>
      </c>
      <c r="I638" s="675" t="s">
        <v>1065</v>
      </c>
      <c r="J638" s="675" t="s">
        <v>1052</v>
      </c>
      <c r="K638" s="741">
        <v>52700000000</v>
      </c>
      <c r="L638" s="741">
        <v>66648447266.861053</v>
      </c>
      <c r="M638" s="675">
        <v>3</v>
      </c>
      <c r="N638" s="675" t="s">
        <v>1066</v>
      </c>
      <c r="O638" s="675">
        <v>35</v>
      </c>
      <c r="P638" s="675" t="s">
        <v>1067</v>
      </c>
      <c r="Q638" s="675">
        <v>485</v>
      </c>
      <c r="R638" s="675" t="s">
        <v>1068</v>
      </c>
      <c r="S638" s="741">
        <v>1100000000</v>
      </c>
      <c r="T638" s="741">
        <v>1391144060.598618</v>
      </c>
    </row>
    <row r="639" spans="1:20">
      <c r="A639" s="675">
        <v>3</v>
      </c>
      <c r="B639" s="675" t="s">
        <v>1048</v>
      </c>
      <c r="C639" s="675">
        <v>2011</v>
      </c>
      <c r="D639" s="675">
        <v>104</v>
      </c>
      <c r="E639" s="675" t="s">
        <v>20</v>
      </c>
      <c r="F639" s="675">
        <v>1</v>
      </c>
      <c r="G639" s="675" t="s">
        <v>1050</v>
      </c>
      <c r="H639" s="675">
        <v>85</v>
      </c>
      <c r="I639" s="675" t="s">
        <v>1065</v>
      </c>
      <c r="J639" s="675" t="s">
        <v>1052</v>
      </c>
      <c r="K639" s="741">
        <v>52700000000</v>
      </c>
      <c r="L639" s="741">
        <v>66648447266.861053</v>
      </c>
      <c r="M639" s="675">
        <v>6</v>
      </c>
      <c r="N639" s="675" t="s">
        <v>1059</v>
      </c>
      <c r="O639" s="675">
        <v>43</v>
      </c>
      <c r="P639" s="675" t="s">
        <v>1060</v>
      </c>
      <c r="Q639" s="675">
        <v>1122</v>
      </c>
      <c r="R639" s="675" t="s">
        <v>1069</v>
      </c>
      <c r="S639" s="741">
        <v>11000000000</v>
      </c>
      <c r="T639" s="741">
        <v>13911440605.986179</v>
      </c>
    </row>
    <row r="640" spans="1:20">
      <c r="A640" s="675">
        <v>3</v>
      </c>
      <c r="B640" s="675" t="s">
        <v>1048</v>
      </c>
      <c r="C640" s="675">
        <v>2011</v>
      </c>
      <c r="D640" s="675">
        <v>104</v>
      </c>
      <c r="E640" s="675" t="s">
        <v>20</v>
      </c>
      <c r="F640" s="675">
        <v>1</v>
      </c>
      <c r="G640" s="675" t="s">
        <v>1050</v>
      </c>
      <c r="H640" s="675">
        <v>85</v>
      </c>
      <c r="I640" s="675" t="s">
        <v>1065</v>
      </c>
      <c r="J640" s="675" t="s">
        <v>1052</v>
      </c>
      <c r="K640" s="741">
        <v>52700000000</v>
      </c>
      <c r="L640" s="741">
        <v>66648447266.861053</v>
      </c>
      <c r="M640" s="675">
        <v>6</v>
      </c>
      <c r="N640" s="675" t="s">
        <v>1059</v>
      </c>
      <c r="O640" s="675">
        <v>44</v>
      </c>
      <c r="P640" s="675" t="s">
        <v>1070</v>
      </c>
      <c r="Q640" s="675">
        <v>6036</v>
      </c>
      <c r="R640" s="675" t="s">
        <v>1071</v>
      </c>
      <c r="S640" s="741">
        <v>1550000000</v>
      </c>
      <c r="T640" s="741">
        <v>1960248449.0253253</v>
      </c>
    </row>
    <row r="641" spans="1:20">
      <c r="A641" s="675">
        <v>3</v>
      </c>
      <c r="B641" s="675" t="s">
        <v>1048</v>
      </c>
      <c r="C641" s="675">
        <v>2011</v>
      </c>
      <c r="D641" s="675">
        <v>104</v>
      </c>
      <c r="E641" s="675" t="s">
        <v>20</v>
      </c>
      <c r="F641" s="675">
        <v>1</v>
      </c>
      <c r="G641" s="675" t="s">
        <v>1050</v>
      </c>
      <c r="H641" s="675">
        <v>85</v>
      </c>
      <c r="I641" s="675" t="s">
        <v>1065</v>
      </c>
      <c r="J641" s="675" t="s">
        <v>1052</v>
      </c>
      <c r="K641" s="741">
        <v>52700000000</v>
      </c>
      <c r="L641" s="741">
        <v>66648447266.861053</v>
      </c>
      <c r="M641" s="675">
        <v>6</v>
      </c>
      <c r="N641" s="675" t="s">
        <v>1059</v>
      </c>
      <c r="O641" s="675">
        <v>44</v>
      </c>
      <c r="P641" s="675" t="s">
        <v>1070</v>
      </c>
      <c r="Q641" s="675">
        <v>7378</v>
      </c>
      <c r="R641" s="675" t="s">
        <v>1072</v>
      </c>
      <c r="S641" s="741">
        <v>600000000</v>
      </c>
      <c r="T641" s="741">
        <v>758805851.23560977</v>
      </c>
    </row>
    <row r="642" spans="1:20">
      <c r="A642" s="675">
        <v>3</v>
      </c>
      <c r="B642" s="675" t="s">
        <v>1048</v>
      </c>
      <c r="C642" s="675">
        <v>2011</v>
      </c>
      <c r="D642" s="675">
        <v>104</v>
      </c>
      <c r="E642" s="675" t="s">
        <v>20</v>
      </c>
      <c r="F642" s="675">
        <v>1</v>
      </c>
      <c r="G642" s="675" t="s">
        <v>1050</v>
      </c>
      <c r="H642" s="675">
        <v>85</v>
      </c>
      <c r="I642" s="675" t="s">
        <v>1065</v>
      </c>
      <c r="J642" s="675" t="s">
        <v>1052</v>
      </c>
      <c r="K642" s="741">
        <v>52700000000</v>
      </c>
      <c r="L642" s="741">
        <v>66648447266.861053</v>
      </c>
      <c r="M642" s="675">
        <v>6</v>
      </c>
      <c r="N642" s="675" t="s">
        <v>1059</v>
      </c>
      <c r="O642" s="675">
        <v>45</v>
      </c>
      <c r="P642" s="675" t="s">
        <v>1073</v>
      </c>
      <c r="Q642" s="675">
        <v>323</v>
      </c>
      <c r="R642" s="675" t="s">
        <v>1074</v>
      </c>
      <c r="S642" s="741">
        <v>450000000</v>
      </c>
      <c r="T642" s="741">
        <v>569104388.42670727</v>
      </c>
    </row>
    <row r="643" spans="1:20">
      <c r="A643" s="675">
        <v>3</v>
      </c>
      <c r="B643" s="675" t="s">
        <v>1048</v>
      </c>
      <c r="C643" s="675">
        <v>2011</v>
      </c>
      <c r="D643" s="675">
        <v>104</v>
      </c>
      <c r="E643" s="675" t="s">
        <v>20</v>
      </c>
      <c r="F643" s="675">
        <v>1</v>
      </c>
      <c r="G643" s="675" t="s">
        <v>1050</v>
      </c>
      <c r="H643" s="675">
        <v>85</v>
      </c>
      <c r="I643" s="675" t="s">
        <v>1065</v>
      </c>
      <c r="J643" s="675" t="s">
        <v>1052</v>
      </c>
      <c r="K643" s="741">
        <v>52700000000</v>
      </c>
      <c r="L643" s="741">
        <v>66648447266.861053</v>
      </c>
      <c r="M643" s="675">
        <v>6</v>
      </c>
      <c r="N643" s="675" t="s">
        <v>1059</v>
      </c>
      <c r="O643" s="675">
        <v>45</v>
      </c>
      <c r="P643" s="675" t="s">
        <v>1073</v>
      </c>
      <c r="Q643" s="675">
        <v>326</v>
      </c>
      <c r="R643" s="675" t="s">
        <v>1075</v>
      </c>
      <c r="S643" s="741">
        <v>5000000000</v>
      </c>
      <c r="T643" s="741">
        <v>6323382093.6300812</v>
      </c>
    </row>
    <row r="644" spans="1:20">
      <c r="A644" s="675">
        <v>3</v>
      </c>
      <c r="B644" s="675" t="s">
        <v>1048</v>
      </c>
      <c r="C644" s="675">
        <v>2011</v>
      </c>
      <c r="D644" s="675">
        <v>104</v>
      </c>
      <c r="E644" s="675" t="s">
        <v>20</v>
      </c>
      <c r="F644" s="675">
        <v>1</v>
      </c>
      <c r="G644" s="675" t="s">
        <v>1050</v>
      </c>
      <c r="H644" s="675">
        <v>85</v>
      </c>
      <c r="I644" s="675" t="s">
        <v>1065</v>
      </c>
      <c r="J644" s="675" t="s">
        <v>1052</v>
      </c>
      <c r="K644" s="741">
        <v>52700000000</v>
      </c>
      <c r="L644" s="741">
        <v>66648447266.861053</v>
      </c>
      <c r="M644" s="675">
        <v>6</v>
      </c>
      <c r="N644" s="675" t="s">
        <v>1059</v>
      </c>
      <c r="O644" s="675">
        <v>47</v>
      </c>
      <c r="P644" s="675" t="s">
        <v>1076</v>
      </c>
      <c r="Q644" s="675">
        <v>483</v>
      </c>
      <c r="R644" s="675" t="s">
        <v>1077</v>
      </c>
      <c r="S644" s="741">
        <v>3200000000</v>
      </c>
      <c r="T644" s="741">
        <v>4046964539.9232521</v>
      </c>
    </row>
    <row r="645" spans="1:20">
      <c r="A645" s="675">
        <v>3</v>
      </c>
      <c r="B645" s="675" t="s">
        <v>1048</v>
      </c>
      <c r="C645" s="675">
        <v>2011</v>
      </c>
      <c r="D645" s="675">
        <v>104</v>
      </c>
      <c r="E645" s="675" t="s">
        <v>20</v>
      </c>
      <c r="F645" s="675">
        <v>1</v>
      </c>
      <c r="G645" s="675" t="s">
        <v>1050</v>
      </c>
      <c r="H645" s="675">
        <v>85</v>
      </c>
      <c r="I645" s="675" t="s">
        <v>1065</v>
      </c>
      <c r="J645" s="675" t="s">
        <v>1052</v>
      </c>
      <c r="K645" s="741">
        <v>52700000000</v>
      </c>
      <c r="L645" s="741">
        <v>66648447266.861053</v>
      </c>
      <c r="M645" s="675">
        <v>6</v>
      </c>
      <c r="N645" s="675" t="s">
        <v>1059</v>
      </c>
      <c r="O645" s="675">
        <v>48</v>
      </c>
      <c r="P645" s="675" t="s">
        <v>1078</v>
      </c>
      <c r="Q645" s="675">
        <v>655</v>
      </c>
      <c r="R645" s="675" t="s">
        <v>1453</v>
      </c>
      <c r="S645" s="741">
        <v>2000000000</v>
      </c>
      <c r="T645" s="741">
        <v>2529352837.452033</v>
      </c>
    </row>
    <row r="646" spans="1:20">
      <c r="A646" s="675">
        <v>3</v>
      </c>
      <c r="B646" s="675" t="s">
        <v>1048</v>
      </c>
      <c r="C646" s="675">
        <v>2011</v>
      </c>
      <c r="D646" s="675">
        <v>104</v>
      </c>
      <c r="E646" s="675" t="s">
        <v>20</v>
      </c>
      <c r="F646" s="675">
        <v>1</v>
      </c>
      <c r="G646" s="675" t="s">
        <v>1050</v>
      </c>
      <c r="H646" s="675">
        <v>85</v>
      </c>
      <c r="I646" s="675" t="s">
        <v>1065</v>
      </c>
      <c r="J646" s="675" t="s">
        <v>1052</v>
      </c>
      <c r="K646" s="741">
        <v>52700000000</v>
      </c>
      <c r="L646" s="741">
        <v>66648447266.861053</v>
      </c>
      <c r="M646" s="675">
        <v>6</v>
      </c>
      <c r="N646" s="675" t="s">
        <v>1059</v>
      </c>
      <c r="O646" s="675">
        <v>48</v>
      </c>
      <c r="P646" s="675" t="s">
        <v>1078</v>
      </c>
      <c r="Q646" s="675">
        <v>7379</v>
      </c>
      <c r="R646" s="675" t="s">
        <v>1079</v>
      </c>
      <c r="S646" s="741">
        <v>6300000000</v>
      </c>
      <c r="T646" s="741">
        <v>7967461437.9739027</v>
      </c>
    </row>
    <row r="647" spans="1:20">
      <c r="A647" s="675">
        <v>3</v>
      </c>
      <c r="B647" s="675" t="s">
        <v>1048</v>
      </c>
      <c r="C647" s="675">
        <v>2011</v>
      </c>
      <c r="D647" s="675">
        <v>104</v>
      </c>
      <c r="E647" s="675" t="s">
        <v>20</v>
      </c>
      <c r="F647" s="675">
        <v>1</v>
      </c>
      <c r="G647" s="675" t="s">
        <v>1050</v>
      </c>
      <c r="H647" s="675">
        <v>85</v>
      </c>
      <c r="I647" s="675" t="s">
        <v>1065</v>
      </c>
      <c r="J647" s="675" t="s">
        <v>1052</v>
      </c>
      <c r="K647" s="741">
        <v>52700000000</v>
      </c>
      <c r="L647" s="741">
        <v>66648447266.861053</v>
      </c>
      <c r="M647" s="675">
        <v>6</v>
      </c>
      <c r="N647" s="675" t="s">
        <v>1059</v>
      </c>
      <c r="O647" s="675">
        <v>49</v>
      </c>
      <c r="P647" s="675" t="s">
        <v>1063</v>
      </c>
      <c r="Q647" s="675">
        <v>272</v>
      </c>
      <c r="R647" s="675" t="s">
        <v>1080</v>
      </c>
      <c r="S647" s="741">
        <v>16000000000</v>
      </c>
      <c r="T647" s="741">
        <v>20234822699.616264</v>
      </c>
    </row>
    <row r="648" spans="1:20">
      <c r="A648" s="675">
        <v>3</v>
      </c>
      <c r="B648" s="675" t="s">
        <v>1048</v>
      </c>
      <c r="C648" s="675">
        <v>2011</v>
      </c>
      <c r="D648" s="675">
        <v>104</v>
      </c>
      <c r="E648" s="675" t="s">
        <v>20</v>
      </c>
      <c r="F648" s="675">
        <v>1</v>
      </c>
      <c r="G648" s="675" t="s">
        <v>1050</v>
      </c>
      <c r="H648" s="675">
        <v>85</v>
      </c>
      <c r="I648" s="675" t="s">
        <v>1065</v>
      </c>
      <c r="J648" s="675" t="s">
        <v>1052</v>
      </c>
      <c r="K648" s="741">
        <v>52700000000</v>
      </c>
      <c r="L648" s="741">
        <v>66648447266.861053</v>
      </c>
      <c r="M648" s="675">
        <v>6</v>
      </c>
      <c r="N648" s="675" t="s">
        <v>1059</v>
      </c>
      <c r="O648" s="675">
        <v>49</v>
      </c>
      <c r="P648" s="675" t="s">
        <v>1063</v>
      </c>
      <c r="Q648" s="675">
        <v>484</v>
      </c>
      <c r="R648" s="675" t="s">
        <v>1081</v>
      </c>
      <c r="S648" s="741">
        <v>600000000</v>
      </c>
      <c r="T648" s="741">
        <v>758805851.23560977</v>
      </c>
    </row>
    <row r="649" spans="1:20">
      <c r="A649" s="675">
        <v>3</v>
      </c>
      <c r="B649" s="675" t="s">
        <v>1048</v>
      </c>
      <c r="C649" s="675">
        <v>2011</v>
      </c>
      <c r="D649" s="675">
        <v>104</v>
      </c>
      <c r="E649" s="675" t="s">
        <v>20</v>
      </c>
      <c r="F649" s="675">
        <v>1</v>
      </c>
      <c r="G649" s="675" t="s">
        <v>1050</v>
      </c>
      <c r="H649" s="675">
        <v>85</v>
      </c>
      <c r="I649" s="675" t="s">
        <v>1065</v>
      </c>
      <c r="J649" s="675" t="s">
        <v>1052</v>
      </c>
      <c r="K649" s="741">
        <v>52700000000</v>
      </c>
      <c r="L649" s="741">
        <v>66648447266.861053</v>
      </c>
      <c r="M649" s="675">
        <v>6</v>
      </c>
      <c r="N649" s="675" t="s">
        <v>1059</v>
      </c>
      <c r="O649" s="675">
        <v>49</v>
      </c>
      <c r="P649" s="675" t="s">
        <v>1063</v>
      </c>
      <c r="Q649" s="675">
        <v>7096</v>
      </c>
      <c r="R649" s="675" t="s">
        <v>1082</v>
      </c>
      <c r="S649" s="741">
        <v>3200000000</v>
      </c>
      <c r="T649" s="741">
        <v>4046964539.9232521</v>
      </c>
    </row>
    <row r="650" spans="1:20">
      <c r="A650" s="675">
        <v>3</v>
      </c>
      <c r="B650" s="675" t="s">
        <v>1048</v>
      </c>
      <c r="C650" s="675">
        <v>2011</v>
      </c>
      <c r="D650" s="675">
        <v>104</v>
      </c>
      <c r="E650" s="675" t="s">
        <v>20</v>
      </c>
      <c r="F650" s="675">
        <v>1</v>
      </c>
      <c r="G650" s="675" t="s">
        <v>1050</v>
      </c>
      <c r="H650" s="675">
        <v>85</v>
      </c>
      <c r="I650" s="675" t="s">
        <v>1065</v>
      </c>
      <c r="J650" s="675" t="s">
        <v>1052</v>
      </c>
      <c r="K650" s="741">
        <v>52700000000</v>
      </c>
      <c r="L650" s="741">
        <v>66648447266.861053</v>
      </c>
      <c r="M650" s="675">
        <v>6</v>
      </c>
      <c r="N650" s="675" t="s">
        <v>1059</v>
      </c>
      <c r="O650" s="675">
        <v>49</v>
      </c>
      <c r="P650" s="675" t="s">
        <v>1063</v>
      </c>
      <c r="Q650" s="675">
        <v>7219</v>
      </c>
      <c r="R650" s="675" t="s">
        <v>1083</v>
      </c>
      <c r="S650" s="741">
        <v>200000000</v>
      </c>
      <c r="T650" s="741">
        <v>252935283.74520326</v>
      </c>
    </row>
    <row r="651" spans="1:20">
      <c r="A651" s="675">
        <v>3</v>
      </c>
      <c r="B651" s="675" t="s">
        <v>1048</v>
      </c>
      <c r="C651" s="675">
        <v>2011</v>
      </c>
      <c r="D651" s="675">
        <v>104</v>
      </c>
      <c r="E651" s="675" t="s">
        <v>20</v>
      </c>
      <c r="F651" s="675">
        <v>1</v>
      </c>
      <c r="G651" s="675" t="s">
        <v>1050</v>
      </c>
      <c r="H651" s="675">
        <v>85</v>
      </c>
      <c r="I651" s="675" t="s">
        <v>1065</v>
      </c>
      <c r="J651" s="675" t="s">
        <v>1052</v>
      </c>
      <c r="K651" s="741">
        <v>52700000000</v>
      </c>
      <c r="L651" s="741">
        <v>66648447266.861053</v>
      </c>
      <c r="M651" s="675">
        <v>6</v>
      </c>
      <c r="N651" s="675" t="s">
        <v>1059</v>
      </c>
      <c r="O651" s="675">
        <v>49</v>
      </c>
      <c r="P651" s="675" t="s">
        <v>1063</v>
      </c>
      <c r="Q651" s="675">
        <v>7377</v>
      </c>
      <c r="R651" s="675" t="s">
        <v>1084</v>
      </c>
      <c r="S651" s="741">
        <v>1500000000</v>
      </c>
      <c r="T651" s="741">
        <v>1897014628.0890243</v>
      </c>
    </row>
    <row r="652" spans="1:20">
      <c r="A652" s="675">
        <v>3</v>
      </c>
      <c r="B652" s="675" t="s">
        <v>1048</v>
      </c>
      <c r="C652" s="675">
        <v>2011</v>
      </c>
      <c r="D652" s="675">
        <v>105</v>
      </c>
      <c r="E652" s="675" t="s">
        <v>1085</v>
      </c>
      <c r="F652" s="675">
        <v>1</v>
      </c>
      <c r="G652" s="675" t="s">
        <v>1050</v>
      </c>
      <c r="H652" s="675">
        <v>198</v>
      </c>
      <c r="I652" s="675" t="s">
        <v>1051</v>
      </c>
      <c r="J652" s="675" t="s">
        <v>1052</v>
      </c>
      <c r="K652" s="741">
        <v>2000000000</v>
      </c>
      <c r="L652" s="741">
        <v>2529352837.452033</v>
      </c>
      <c r="M652" s="675">
        <v>4</v>
      </c>
      <c r="N652" s="675" t="s">
        <v>1056</v>
      </c>
      <c r="O652" s="675">
        <v>39</v>
      </c>
      <c r="P652" s="675" t="s">
        <v>1057</v>
      </c>
      <c r="Q652" s="675">
        <v>562</v>
      </c>
      <c r="R652" s="675" t="s">
        <v>1086</v>
      </c>
      <c r="S652" s="741">
        <v>740000000</v>
      </c>
      <c r="T652" s="741">
        <v>935860549.85725212</v>
      </c>
    </row>
    <row r="653" spans="1:20">
      <c r="A653" s="675">
        <v>3</v>
      </c>
      <c r="B653" s="675" t="s">
        <v>1048</v>
      </c>
      <c r="C653" s="675">
        <v>2011</v>
      </c>
      <c r="D653" s="675">
        <v>105</v>
      </c>
      <c r="E653" s="675" t="s">
        <v>1085</v>
      </c>
      <c r="F653" s="675">
        <v>1</v>
      </c>
      <c r="G653" s="675" t="s">
        <v>1050</v>
      </c>
      <c r="H653" s="675">
        <v>198</v>
      </c>
      <c r="I653" s="675" t="s">
        <v>1051</v>
      </c>
      <c r="J653" s="675" t="s">
        <v>1052</v>
      </c>
      <c r="K653" s="741">
        <v>2000000000</v>
      </c>
      <c r="L653" s="741">
        <v>2529352837.452033</v>
      </c>
      <c r="M653" s="675">
        <v>6</v>
      </c>
      <c r="N653" s="675" t="s">
        <v>1059</v>
      </c>
      <c r="O653" s="675">
        <v>49</v>
      </c>
      <c r="P653" s="675" t="s">
        <v>1063</v>
      </c>
      <c r="Q653" s="675">
        <v>558</v>
      </c>
      <c r="R653" s="675" t="s">
        <v>1087</v>
      </c>
      <c r="S653" s="741">
        <v>1260000000</v>
      </c>
      <c r="T653" s="741">
        <v>1593492287.5947804</v>
      </c>
    </row>
    <row r="654" spans="1:20">
      <c r="A654" s="675">
        <v>3</v>
      </c>
      <c r="B654" s="675" t="s">
        <v>1048</v>
      </c>
      <c r="C654" s="675">
        <v>2011</v>
      </c>
      <c r="D654" s="675">
        <v>110</v>
      </c>
      <c r="E654" s="675" t="s">
        <v>753</v>
      </c>
      <c r="F654" s="675">
        <v>1</v>
      </c>
      <c r="G654" s="675" t="s">
        <v>1050</v>
      </c>
      <c r="H654" s="675">
        <v>86</v>
      </c>
      <c r="I654" s="675" t="s">
        <v>1088</v>
      </c>
      <c r="J654" s="675" t="s">
        <v>1052</v>
      </c>
      <c r="K654" s="741">
        <v>51641000000</v>
      </c>
      <c r="L654" s="741">
        <v>65309154939.430214</v>
      </c>
      <c r="M654" s="675">
        <v>1</v>
      </c>
      <c r="N654" s="675" t="s">
        <v>1053</v>
      </c>
      <c r="O654" s="675">
        <v>11</v>
      </c>
      <c r="P654" s="675" t="s">
        <v>1089</v>
      </c>
      <c r="Q654" s="675">
        <v>269</v>
      </c>
      <c r="R654" s="675" t="s">
        <v>1090</v>
      </c>
      <c r="S654" s="741">
        <v>600000000</v>
      </c>
      <c r="T654" s="741">
        <v>758805851.23560977</v>
      </c>
    </row>
    <row r="655" spans="1:20">
      <c r="A655" s="675">
        <v>3</v>
      </c>
      <c r="B655" s="675" t="s">
        <v>1048</v>
      </c>
      <c r="C655" s="675">
        <v>2011</v>
      </c>
      <c r="D655" s="675">
        <v>110</v>
      </c>
      <c r="E655" s="675" t="s">
        <v>753</v>
      </c>
      <c r="F655" s="675">
        <v>1</v>
      </c>
      <c r="G655" s="675" t="s">
        <v>1050</v>
      </c>
      <c r="H655" s="675">
        <v>86</v>
      </c>
      <c r="I655" s="675" t="s">
        <v>1088</v>
      </c>
      <c r="J655" s="675" t="s">
        <v>1052</v>
      </c>
      <c r="K655" s="741">
        <v>51641000000</v>
      </c>
      <c r="L655" s="741">
        <v>65309154939.430214</v>
      </c>
      <c r="M655" s="675">
        <v>1</v>
      </c>
      <c r="N655" s="675" t="s">
        <v>1053</v>
      </c>
      <c r="O655" s="675">
        <v>11</v>
      </c>
      <c r="P655" s="675" t="s">
        <v>1089</v>
      </c>
      <c r="Q655" s="675">
        <v>295</v>
      </c>
      <c r="R655" s="675" t="s">
        <v>1091</v>
      </c>
      <c r="S655" s="741">
        <v>8359650000</v>
      </c>
      <c r="T655" s="741">
        <v>10572252223.802944</v>
      </c>
    </row>
    <row r="656" spans="1:20">
      <c r="A656" s="675">
        <v>3</v>
      </c>
      <c r="B656" s="675" t="s">
        <v>1048</v>
      </c>
      <c r="C656" s="675">
        <v>2011</v>
      </c>
      <c r="D656" s="675">
        <v>110</v>
      </c>
      <c r="E656" s="675" t="s">
        <v>753</v>
      </c>
      <c r="F656" s="675">
        <v>1</v>
      </c>
      <c r="G656" s="675" t="s">
        <v>1050</v>
      </c>
      <c r="H656" s="675">
        <v>86</v>
      </c>
      <c r="I656" s="675" t="s">
        <v>1088</v>
      </c>
      <c r="J656" s="675" t="s">
        <v>1052</v>
      </c>
      <c r="K656" s="741">
        <v>51641000000</v>
      </c>
      <c r="L656" s="741">
        <v>65309154939.430214</v>
      </c>
      <c r="M656" s="675">
        <v>1</v>
      </c>
      <c r="N656" s="675" t="s">
        <v>1053</v>
      </c>
      <c r="O656" s="675">
        <v>11</v>
      </c>
      <c r="P656" s="675" t="s">
        <v>1089</v>
      </c>
      <c r="Q656" s="675">
        <v>595</v>
      </c>
      <c r="R656" s="675" t="s">
        <v>1092</v>
      </c>
      <c r="S656" s="741">
        <v>1300000000</v>
      </c>
      <c r="T656" s="741">
        <v>1644079344.3438213</v>
      </c>
    </row>
    <row r="657" spans="1:20">
      <c r="A657" s="675">
        <v>3</v>
      </c>
      <c r="B657" s="675" t="s">
        <v>1048</v>
      </c>
      <c r="C657" s="675">
        <v>2011</v>
      </c>
      <c r="D657" s="675">
        <v>110</v>
      </c>
      <c r="E657" s="675" t="s">
        <v>753</v>
      </c>
      <c r="F657" s="675">
        <v>1</v>
      </c>
      <c r="G657" s="675" t="s">
        <v>1050</v>
      </c>
      <c r="H657" s="675">
        <v>86</v>
      </c>
      <c r="I657" s="675" t="s">
        <v>1088</v>
      </c>
      <c r="J657" s="675" t="s">
        <v>1052</v>
      </c>
      <c r="K657" s="741">
        <v>51641000000</v>
      </c>
      <c r="L657" s="741">
        <v>65309154939.430214</v>
      </c>
      <c r="M657" s="675">
        <v>1</v>
      </c>
      <c r="N657" s="675" t="s">
        <v>1053</v>
      </c>
      <c r="O657" s="675">
        <v>11</v>
      </c>
      <c r="P657" s="675" t="s">
        <v>1089</v>
      </c>
      <c r="Q657" s="675">
        <v>600</v>
      </c>
      <c r="R657" s="675" t="s">
        <v>1093</v>
      </c>
      <c r="S657" s="741">
        <v>500000000</v>
      </c>
      <c r="T657" s="741">
        <v>632338209.36300826</v>
      </c>
    </row>
    <row r="658" spans="1:20">
      <c r="A658" s="675">
        <v>3</v>
      </c>
      <c r="B658" s="675" t="s">
        <v>1048</v>
      </c>
      <c r="C658" s="675">
        <v>2011</v>
      </c>
      <c r="D658" s="675">
        <v>110</v>
      </c>
      <c r="E658" s="675" t="s">
        <v>753</v>
      </c>
      <c r="F658" s="675">
        <v>1</v>
      </c>
      <c r="G658" s="675" t="s">
        <v>1050</v>
      </c>
      <c r="H658" s="675">
        <v>86</v>
      </c>
      <c r="I658" s="675" t="s">
        <v>1088</v>
      </c>
      <c r="J658" s="675" t="s">
        <v>1052</v>
      </c>
      <c r="K658" s="741">
        <v>51641000000</v>
      </c>
      <c r="L658" s="741">
        <v>65309154939.430214</v>
      </c>
      <c r="M658" s="675">
        <v>1</v>
      </c>
      <c r="N658" s="675" t="s">
        <v>1053</v>
      </c>
      <c r="O658" s="675">
        <v>11</v>
      </c>
      <c r="P658" s="675" t="s">
        <v>1089</v>
      </c>
      <c r="Q658" s="675">
        <v>603</v>
      </c>
      <c r="R658" s="675" t="s">
        <v>1094</v>
      </c>
      <c r="S658" s="741">
        <v>1227000000</v>
      </c>
      <c r="T658" s="741">
        <v>1551757965.7768219</v>
      </c>
    </row>
    <row r="659" spans="1:20">
      <c r="A659" s="675">
        <v>3</v>
      </c>
      <c r="B659" s="675" t="s">
        <v>1048</v>
      </c>
      <c r="C659" s="675">
        <v>2011</v>
      </c>
      <c r="D659" s="675">
        <v>110</v>
      </c>
      <c r="E659" s="675" t="s">
        <v>753</v>
      </c>
      <c r="F659" s="675">
        <v>1</v>
      </c>
      <c r="G659" s="675" t="s">
        <v>1050</v>
      </c>
      <c r="H659" s="675">
        <v>86</v>
      </c>
      <c r="I659" s="675" t="s">
        <v>1088</v>
      </c>
      <c r="J659" s="675" t="s">
        <v>1052</v>
      </c>
      <c r="K659" s="741">
        <v>51641000000</v>
      </c>
      <c r="L659" s="741">
        <v>65309154939.430214</v>
      </c>
      <c r="M659" s="675">
        <v>1</v>
      </c>
      <c r="N659" s="675" t="s">
        <v>1053</v>
      </c>
      <c r="O659" s="675">
        <v>11</v>
      </c>
      <c r="P659" s="675" t="s">
        <v>1089</v>
      </c>
      <c r="Q659" s="675">
        <v>606</v>
      </c>
      <c r="R659" s="675" t="s">
        <v>1095</v>
      </c>
      <c r="S659" s="741">
        <v>400000000</v>
      </c>
      <c r="T659" s="741">
        <v>505870567.49040651</v>
      </c>
    </row>
    <row r="660" spans="1:20">
      <c r="A660" s="675">
        <v>3</v>
      </c>
      <c r="B660" s="675" t="s">
        <v>1048</v>
      </c>
      <c r="C660" s="675">
        <v>2011</v>
      </c>
      <c r="D660" s="675">
        <v>110</v>
      </c>
      <c r="E660" s="675" t="s">
        <v>753</v>
      </c>
      <c r="F660" s="675">
        <v>1</v>
      </c>
      <c r="G660" s="675" t="s">
        <v>1050</v>
      </c>
      <c r="H660" s="675">
        <v>86</v>
      </c>
      <c r="I660" s="675" t="s">
        <v>1088</v>
      </c>
      <c r="J660" s="675" t="s">
        <v>1052</v>
      </c>
      <c r="K660" s="741">
        <v>51641000000</v>
      </c>
      <c r="L660" s="741">
        <v>65309154939.430214</v>
      </c>
      <c r="M660" s="675">
        <v>1</v>
      </c>
      <c r="N660" s="675" t="s">
        <v>1053</v>
      </c>
      <c r="O660" s="675">
        <v>11</v>
      </c>
      <c r="P660" s="675" t="s">
        <v>1089</v>
      </c>
      <c r="Q660" s="675">
        <v>643</v>
      </c>
      <c r="R660" s="675" t="s">
        <v>1096</v>
      </c>
      <c r="S660" s="741">
        <v>100000000</v>
      </c>
      <c r="T660" s="741">
        <v>126467641.87260163</v>
      </c>
    </row>
    <row r="661" spans="1:20">
      <c r="A661" s="675">
        <v>3</v>
      </c>
      <c r="B661" s="675" t="s">
        <v>1048</v>
      </c>
      <c r="C661" s="675">
        <v>2011</v>
      </c>
      <c r="D661" s="675">
        <v>110</v>
      </c>
      <c r="E661" s="675" t="s">
        <v>753</v>
      </c>
      <c r="F661" s="675">
        <v>1</v>
      </c>
      <c r="G661" s="675" t="s">
        <v>1050</v>
      </c>
      <c r="H661" s="675">
        <v>86</v>
      </c>
      <c r="I661" s="675" t="s">
        <v>1088</v>
      </c>
      <c r="J661" s="675" t="s">
        <v>1052</v>
      </c>
      <c r="K661" s="741">
        <v>51641000000</v>
      </c>
      <c r="L661" s="741">
        <v>65309154939.430214</v>
      </c>
      <c r="M661" s="675">
        <v>1</v>
      </c>
      <c r="N661" s="675" t="s">
        <v>1053</v>
      </c>
      <c r="O661" s="675">
        <v>14</v>
      </c>
      <c r="P661" s="675" t="s">
        <v>1054</v>
      </c>
      <c r="Q661" s="675">
        <v>593</v>
      </c>
      <c r="R661" s="675" t="s">
        <v>1099</v>
      </c>
      <c r="S661" s="741">
        <v>720000000</v>
      </c>
      <c r="T661" s="741">
        <v>910567021.48273182</v>
      </c>
    </row>
    <row r="662" spans="1:20">
      <c r="A662" s="675">
        <v>3</v>
      </c>
      <c r="B662" s="675" t="s">
        <v>1048</v>
      </c>
      <c r="C662" s="675">
        <v>2011</v>
      </c>
      <c r="D662" s="675">
        <v>110</v>
      </c>
      <c r="E662" s="675" t="s">
        <v>753</v>
      </c>
      <c r="F662" s="675">
        <v>1</v>
      </c>
      <c r="G662" s="675" t="s">
        <v>1050</v>
      </c>
      <c r="H662" s="675">
        <v>86</v>
      </c>
      <c r="I662" s="675" t="s">
        <v>1088</v>
      </c>
      <c r="J662" s="675" t="s">
        <v>1052</v>
      </c>
      <c r="K662" s="741">
        <v>51641000000</v>
      </c>
      <c r="L662" s="741">
        <v>65309154939.430214</v>
      </c>
      <c r="M662" s="675">
        <v>1</v>
      </c>
      <c r="N662" s="675" t="s">
        <v>1053</v>
      </c>
      <c r="O662" s="675">
        <v>15</v>
      </c>
      <c r="P662" s="675" t="s">
        <v>1100</v>
      </c>
      <c r="Q662" s="675">
        <v>588</v>
      </c>
      <c r="R662" s="675" t="s">
        <v>1101</v>
      </c>
      <c r="S662" s="741">
        <v>650000000</v>
      </c>
      <c r="T662" s="741">
        <v>822039672.17191064</v>
      </c>
    </row>
    <row r="663" spans="1:20">
      <c r="A663" s="675">
        <v>3</v>
      </c>
      <c r="B663" s="675" t="s">
        <v>1048</v>
      </c>
      <c r="C663" s="675">
        <v>2011</v>
      </c>
      <c r="D663" s="675">
        <v>110</v>
      </c>
      <c r="E663" s="675" t="s">
        <v>753</v>
      </c>
      <c r="F663" s="675">
        <v>1</v>
      </c>
      <c r="G663" s="675" t="s">
        <v>1050</v>
      </c>
      <c r="H663" s="675">
        <v>86</v>
      </c>
      <c r="I663" s="675" t="s">
        <v>1088</v>
      </c>
      <c r="J663" s="675" t="s">
        <v>1052</v>
      </c>
      <c r="K663" s="741">
        <v>51641000000</v>
      </c>
      <c r="L663" s="741">
        <v>65309154939.430214</v>
      </c>
      <c r="M663" s="675">
        <v>2</v>
      </c>
      <c r="N663" s="675" t="s">
        <v>1103</v>
      </c>
      <c r="O663" s="675">
        <v>29</v>
      </c>
      <c r="P663" s="675" t="s">
        <v>1104</v>
      </c>
      <c r="Q663" s="675">
        <v>270</v>
      </c>
      <c r="R663" s="675" t="s">
        <v>1105</v>
      </c>
      <c r="S663" s="741">
        <v>550000000</v>
      </c>
      <c r="T663" s="741">
        <v>695572030.29930902</v>
      </c>
    </row>
    <row r="664" spans="1:20">
      <c r="A664" s="675">
        <v>3</v>
      </c>
      <c r="B664" s="675" t="s">
        <v>1048</v>
      </c>
      <c r="C664" s="675">
        <v>2011</v>
      </c>
      <c r="D664" s="675">
        <v>110</v>
      </c>
      <c r="E664" s="675" t="s">
        <v>753</v>
      </c>
      <c r="F664" s="675">
        <v>1</v>
      </c>
      <c r="G664" s="675" t="s">
        <v>1050</v>
      </c>
      <c r="H664" s="675">
        <v>86</v>
      </c>
      <c r="I664" s="675" t="s">
        <v>1088</v>
      </c>
      <c r="J664" s="675" t="s">
        <v>1052</v>
      </c>
      <c r="K664" s="741">
        <v>51641000000</v>
      </c>
      <c r="L664" s="741">
        <v>65309154939.430214</v>
      </c>
      <c r="M664" s="675">
        <v>2</v>
      </c>
      <c r="N664" s="675" t="s">
        <v>1103</v>
      </c>
      <c r="O664" s="675">
        <v>29</v>
      </c>
      <c r="P664" s="675" t="s">
        <v>1104</v>
      </c>
      <c r="Q664" s="675">
        <v>357</v>
      </c>
      <c r="R664" s="675" t="s">
        <v>1108</v>
      </c>
      <c r="S664" s="741">
        <v>1835000000</v>
      </c>
      <c r="T664" s="741">
        <v>2320681228.3622403</v>
      </c>
    </row>
    <row r="665" spans="1:20">
      <c r="A665" s="675">
        <v>3</v>
      </c>
      <c r="B665" s="675" t="s">
        <v>1048</v>
      </c>
      <c r="C665" s="675">
        <v>2011</v>
      </c>
      <c r="D665" s="675">
        <v>110</v>
      </c>
      <c r="E665" s="675" t="s">
        <v>753</v>
      </c>
      <c r="F665" s="675">
        <v>1</v>
      </c>
      <c r="G665" s="675" t="s">
        <v>1050</v>
      </c>
      <c r="H665" s="675">
        <v>86</v>
      </c>
      <c r="I665" s="675" t="s">
        <v>1088</v>
      </c>
      <c r="J665" s="675" t="s">
        <v>1052</v>
      </c>
      <c r="K665" s="741">
        <v>51641000000</v>
      </c>
      <c r="L665" s="741">
        <v>65309154939.430214</v>
      </c>
      <c r="M665" s="675">
        <v>2</v>
      </c>
      <c r="N665" s="675" t="s">
        <v>1103</v>
      </c>
      <c r="O665" s="675">
        <v>29</v>
      </c>
      <c r="P665" s="675" t="s">
        <v>1104</v>
      </c>
      <c r="Q665" s="675">
        <v>605</v>
      </c>
      <c r="R665" s="675" t="s">
        <v>1109</v>
      </c>
      <c r="S665" s="741">
        <v>7000000000</v>
      </c>
      <c r="T665" s="741">
        <v>8852734931.0821133</v>
      </c>
    </row>
    <row r="666" spans="1:20">
      <c r="A666" s="675">
        <v>3</v>
      </c>
      <c r="B666" s="675" t="s">
        <v>1048</v>
      </c>
      <c r="C666" s="675">
        <v>2011</v>
      </c>
      <c r="D666" s="675">
        <v>110</v>
      </c>
      <c r="E666" s="675" t="s">
        <v>753</v>
      </c>
      <c r="F666" s="675">
        <v>1</v>
      </c>
      <c r="G666" s="675" t="s">
        <v>1050</v>
      </c>
      <c r="H666" s="675">
        <v>86</v>
      </c>
      <c r="I666" s="675" t="s">
        <v>1088</v>
      </c>
      <c r="J666" s="675" t="s">
        <v>1052</v>
      </c>
      <c r="K666" s="741">
        <v>51641000000</v>
      </c>
      <c r="L666" s="741">
        <v>65309154939.430214</v>
      </c>
      <c r="M666" s="675">
        <v>2</v>
      </c>
      <c r="N666" s="675" t="s">
        <v>1103</v>
      </c>
      <c r="O666" s="675">
        <v>29</v>
      </c>
      <c r="P666" s="675" t="s">
        <v>1104</v>
      </c>
      <c r="Q666" s="675">
        <v>663</v>
      </c>
      <c r="R666" s="675" t="s">
        <v>1455</v>
      </c>
      <c r="S666" s="741">
        <v>3015601000</v>
      </c>
      <c r="T666" s="741">
        <v>3813759472.9865932</v>
      </c>
    </row>
    <row r="667" spans="1:20">
      <c r="A667" s="675">
        <v>3</v>
      </c>
      <c r="B667" s="675" t="s">
        <v>1048</v>
      </c>
      <c r="C667" s="675">
        <v>2011</v>
      </c>
      <c r="D667" s="675">
        <v>110</v>
      </c>
      <c r="E667" s="675" t="s">
        <v>753</v>
      </c>
      <c r="F667" s="675">
        <v>1</v>
      </c>
      <c r="G667" s="675" t="s">
        <v>1050</v>
      </c>
      <c r="H667" s="675">
        <v>86</v>
      </c>
      <c r="I667" s="675" t="s">
        <v>1088</v>
      </c>
      <c r="J667" s="675" t="s">
        <v>1052</v>
      </c>
      <c r="K667" s="741">
        <v>51641000000</v>
      </c>
      <c r="L667" s="741">
        <v>65309154939.430214</v>
      </c>
      <c r="M667" s="675">
        <v>2</v>
      </c>
      <c r="N667" s="675" t="s">
        <v>1103</v>
      </c>
      <c r="O667" s="675">
        <v>30</v>
      </c>
      <c r="P667" s="675" t="s">
        <v>1110</v>
      </c>
      <c r="Q667" s="675">
        <v>594</v>
      </c>
      <c r="R667" s="675" t="s">
        <v>1111</v>
      </c>
      <c r="S667" s="741">
        <v>1700000000</v>
      </c>
      <c r="T667" s="741">
        <v>2149949911.8342276</v>
      </c>
    </row>
    <row r="668" spans="1:20">
      <c r="A668" s="675">
        <v>3</v>
      </c>
      <c r="B668" s="675" t="s">
        <v>1048</v>
      </c>
      <c r="C668" s="675">
        <v>2011</v>
      </c>
      <c r="D668" s="675">
        <v>110</v>
      </c>
      <c r="E668" s="675" t="s">
        <v>753</v>
      </c>
      <c r="F668" s="675">
        <v>1</v>
      </c>
      <c r="G668" s="675" t="s">
        <v>1050</v>
      </c>
      <c r="H668" s="675">
        <v>86</v>
      </c>
      <c r="I668" s="675" t="s">
        <v>1088</v>
      </c>
      <c r="J668" s="675" t="s">
        <v>1052</v>
      </c>
      <c r="K668" s="741">
        <v>51641000000</v>
      </c>
      <c r="L668" s="741">
        <v>65309154939.430214</v>
      </c>
      <c r="M668" s="675">
        <v>2</v>
      </c>
      <c r="N668" s="675" t="s">
        <v>1103</v>
      </c>
      <c r="O668" s="675">
        <v>30</v>
      </c>
      <c r="P668" s="675" t="s">
        <v>1110</v>
      </c>
      <c r="Q668" s="675">
        <v>598</v>
      </c>
      <c r="R668" s="675" t="s">
        <v>1112</v>
      </c>
      <c r="S668" s="741">
        <v>770000000</v>
      </c>
      <c r="T668" s="741">
        <v>973800842.41903269</v>
      </c>
    </row>
    <row r="669" spans="1:20">
      <c r="A669" s="675">
        <v>3</v>
      </c>
      <c r="B669" s="675" t="s">
        <v>1048</v>
      </c>
      <c r="C669" s="675">
        <v>2011</v>
      </c>
      <c r="D669" s="675">
        <v>110</v>
      </c>
      <c r="E669" s="675" t="s">
        <v>753</v>
      </c>
      <c r="F669" s="675">
        <v>1</v>
      </c>
      <c r="G669" s="675" t="s">
        <v>1050</v>
      </c>
      <c r="H669" s="675">
        <v>86</v>
      </c>
      <c r="I669" s="675" t="s">
        <v>1088</v>
      </c>
      <c r="J669" s="675" t="s">
        <v>1052</v>
      </c>
      <c r="K669" s="741">
        <v>51641000000</v>
      </c>
      <c r="L669" s="741">
        <v>65309154939.430214</v>
      </c>
      <c r="M669" s="675">
        <v>2</v>
      </c>
      <c r="N669" s="675" t="s">
        <v>1103</v>
      </c>
      <c r="O669" s="675">
        <v>30</v>
      </c>
      <c r="P669" s="675" t="s">
        <v>1110</v>
      </c>
      <c r="Q669" s="675">
        <v>601</v>
      </c>
      <c r="R669" s="675" t="s">
        <v>1113</v>
      </c>
      <c r="S669" s="741">
        <v>2806000000</v>
      </c>
      <c r="T669" s="741">
        <v>3548682030.9452019</v>
      </c>
    </row>
    <row r="670" spans="1:20">
      <c r="A670" s="675">
        <v>3</v>
      </c>
      <c r="B670" s="675" t="s">
        <v>1048</v>
      </c>
      <c r="C670" s="675">
        <v>2011</v>
      </c>
      <c r="D670" s="675">
        <v>110</v>
      </c>
      <c r="E670" s="675" t="s">
        <v>753</v>
      </c>
      <c r="F670" s="675">
        <v>1</v>
      </c>
      <c r="G670" s="675" t="s">
        <v>1050</v>
      </c>
      <c r="H670" s="675">
        <v>86</v>
      </c>
      <c r="I670" s="675" t="s">
        <v>1088</v>
      </c>
      <c r="J670" s="675" t="s">
        <v>1052</v>
      </c>
      <c r="K670" s="741">
        <v>51641000000</v>
      </c>
      <c r="L670" s="741">
        <v>65309154939.430214</v>
      </c>
      <c r="M670" s="675">
        <v>2</v>
      </c>
      <c r="N670" s="675" t="s">
        <v>1103</v>
      </c>
      <c r="O670" s="675">
        <v>31</v>
      </c>
      <c r="P670" s="675" t="s">
        <v>1115</v>
      </c>
      <c r="Q670" s="675">
        <v>428</v>
      </c>
      <c r="R670" s="675" t="s">
        <v>1116</v>
      </c>
      <c r="S670" s="741">
        <v>1090000000</v>
      </c>
      <c r="T670" s="741">
        <v>1378497296.4113579</v>
      </c>
    </row>
    <row r="671" spans="1:20">
      <c r="A671" s="675">
        <v>3</v>
      </c>
      <c r="B671" s="675" t="s">
        <v>1048</v>
      </c>
      <c r="C671" s="675">
        <v>2011</v>
      </c>
      <c r="D671" s="675">
        <v>110</v>
      </c>
      <c r="E671" s="675" t="s">
        <v>753</v>
      </c>
      <c r="F671" s="675">
        <v>1</v>
      </c>
      <c r="G671" s="675" t="s">
        <v>1050</v>
      </c>
      <c r="H671" s="675">
        <v>86</v>
      </c>
      <c r="I671" s="675" t="s">
        <v>1088</v>
      </c>
      <c r="J671" s="675" t="s">
        <v>1052</v>
      </c>
      <c r="K671" s="741">
        <v>51641000000</v>
      </c>
      <c r="L671" s="741">
        <v>65309154939.430214</v>
      </c>
      <c r="M671" s="675">
        <v>5</v>
      </c>
      <c r="N671" s="675" t="s">
        <v>1117</v>
      </c>
      <c r="O671" s="675">
        <v>40</v>
      </c>
      <c r="P671" s="675" t="s">
        <v>1118</v>
      </c>
      <c r="Q671" s="675">
        <v>280</v>
      </c>
      <c r="R671" s="675" t="s">
        <v>1119</v>
      </c>
      <c r="S671" s="741">
        <v>760000000</v>
      </c>
      <c r="T671" s="741">
        <v>961154078.23177242</v>
      </c>
    </row>
    <row r="672" spans="1:20">
      <c r="A672" s="675">
        <v>3</v>
      </c>
      <c r="B672" s="675" t="s">
        <v>1048</v>
      </c>
      <c r="C672" s="675">
        <v>2011</v>
      </c>
      <c r="D672" s="675">
        <v>110</v>
      </c>
      <c r="E672" s="675" t="s">
        <v>753</v>
      </c>
      <c r="F672" s="675">
        <v>1</v>
      </c>
      <c r="G672" s="675" t="s">
        <v>1050</v>
      </c>
      <c r="H672" s="675">
        <v>86</v>
      </c>
      <c r="I672" s="675" t="s">
        <v>1088</v>
      </c>
      <c r="J672" s="675" t="s">
        <v>1052</v>
      </c>
      <c r="K672" s="741">
        <v>51641000000</v>
      </c>
      <c r="L672" s="741">
        <v>65309154939.430214</v>
      </c>
      <c r="M672" s="675">
        <v>5</v>
      </c>
      <c r="N672" s="675" t="s">
        <v>1117</v>
      </c>
      <c r="O672" s="675">
        <v>41</v>
      </c>
      <c r="P672" s="675" t="s">
        <v>1120</v>
      </c>
      <c r="Q672" s="675">
        <v>362</v>
      </c>
      <c r="R672" s="675" t="s">
        <v>1121</v>
      </c>
      <c r="S672" s="741">
        <v>3900000000</v>
      </c>
      <c r="T672" s="741">
        <v>4932238033.0314636</v>
      </c>
    </row>
    <row r="673" spans="1:20">
      <c r="A673" s="675">
        <v>3</v>
      </c>
      <c r="B673" s="675" t="s">
        <v>1048</v>
      </c>
      <c r="C673" s="675">
        <v>2011</v>
      </c>
      <c r="D673" s="675">
        <v>110</v>
      </c>
      <c r="E673" s="675" t="s">
        <v>753</v>
      </c>
      <c r="F673" s="675">
        <v>1</v>
      </c>
      <c r="G673" s="675" t="s">
        <v>1050</v>
      </c>
      <c r="H673" s="675">
        <v>86</v>
      </c>
      <c r="I673" s="675" t="s">
        <v>1088</v>
      </c>
      <c r="J673" s="675" t="s">
        <v>1052</v>
      </c>
      <c r="K673" s="741">
        <v>51641000000</v>
      </c>
      <c r="L673" s="741">
        <v>65309154939.430214</v>
      </c>
      <c r="M673" s="675">
        <v>5</v>
      </c>
      <c r="N673" s="675" t="s">
        <v>1117</v>
      </c>
      <c r="O673" s="675">
        <v>41</v>
      </c>
      <c r="P673" s="675" t="s">
        <v>1120</v>
      </c>
      <c r="Q673" s="675">
        <v>642</v>
      </c>
      <c r="R673" s="675" t="s">
        <v>1122</v>
      </c>
      <c r="S673" s="741">
        <v>1400000000</v>
      </c>
      <c r="T673" s="741">
        <v>1770546986.2164228</v>
      </c>
    </row>
    <row r="674" spans="1:20">
      <c r="A674" s="675">
        <v>3</v>
      </c>
      <c r="B674" s="675" t="s">
        <v>1048</v>
      </c>
      <c r="C674" s="675">
        <v>2011</v>
      </c>
      <c r="D674" s="675">
        <v>110</v>
      </c>
      <c r="E674" s="675" t="s">
        <v>753</v>
      </c>
      <c r="F674" s="675">
        <v>1</v>
      </c>
      <c r="G674" s="675" t="s">
        <v>1050</v>
      </c>
      <c r="H674" s="675">
        <v>86</v>
      </c>
      <c r="I674" s="675" t="s">
        <v>1088</v>
      </c>
      <c r="J674" s="675" t="s">
        <v>1052</v>
      </c>
      <c r="K674" s="741">
        <v>51641000000</v>
      </c>
      <c r="L674" s="741">
        <v>65309154939.430214</v>
      </c>
      <c r="M674" s="675">
        <v>6</v>
      </c>
      <c r="N674" s="675" t="s">
        <v>1059</v>
      </c>
      <c r="O674" s="675">
        <v>44</v>
      </c>
      <c r="P674" s="675" t="s">
        <v>1070</v>
      </c>
      <c r="Q674" s="675">
        <v>597</v>
      </c>
      <c r="R674" s="675" t="s">
        <v>1125</v>
      </c>
      <c r="S674" s="741">
        <v>3000000000</v>
      </c>
      <c r="T674" s="741">
        <v>3794029256.1780486</v>
      </c>
    </row>
    <row r="675" spans="1:20">
      <c r="A675" s="675">
        <v>3</v>
      </c>
      <c r="B675" s="675" t="s">
        <v>1048</v>
      </c>
      <c r="C675" s="675">
        <v>2011</v>
      </c>
      <c r="D675" s="675">
        <v>110</v>
      </c>
      <c r="E675" s="675" t="s">
        <v>753</v>
      </c>
      <c r="F675" s="675">
        <v>1</v>
      </c>
      <c r="G675" s="675" t="s">
        <v>1050</v>
      </c>
      <c r="H675" s="675">
        <v>86</v>
      </c>
      <c r="I675" s="675" t="s">
        <v>1088</v>
      </c>
      <c r="J675" s="675" t="s">
        <v>1052</v>
      </c>
      <c r="K675" s="741">
        <v>51641000000</v>
      </c>
      <c r="L675" s="741">
        <v>65309154939.430214</v>
      </c>
      <c r="M675" s="675">
        <v>6</v>
      </c>
      <c r="N675" s="675" t="s">
        <v>1059</v>
      </c>
      <c r="O675" s="675">
        <v>49</v>
      </c>
      <c r="P675" s="675" t="s">
        <v>1063</v>
      </c>
      <c r="Q675" s="675">
        <v>286</v>
      </c>
      <c r="R675" s="675" t="s">
        <v>1127</v>
      </c>
      <c r="S675" s="741">
        <v>2173000000</v>
      </c>
      <c r="T675" s="741">
        <v>2748141857.891633</v>
      </c>
    </row>
    <row r="676" spans="1:20">
      <c r="A676" s="675">
        <v>3</v>
      </c>
      <c r="B676" s="675" t="s">
        <v>1048</v>
      </c>
      <c r="C676" s="675">
        <v>2011</v>
      </c>
      <c r="D676" s="675">
        <v>110</v>
      </c>
      <c r="E676" s="675" t="s">
        <v>753</v>
      </c>
      <c r="F676" s="675">
        <v>1</v>
      </c>
      <c r="G676" s="675" t="s">
        <v>1050</v>
      </c>
      <c r="H676" s="675">
        <v>86</v>
      </c>
      <c r="I676" s="675" t="s">
        <v>1088</v>
      </c>
      <c r="J676" s="675" t="s">
        <v>1052</v>
      </c>
      <c r="K676" s="741">
        <v>51641000000</v>
      </c>
      <c r="L676" s="741">
        <v>65309154939.430214</v>
      </c>
      <c r="M676" s="675">
        <v>6</v>
      </c>
      <c r="N676" s="675" t="s">
        <v>1059</v>
      </c>
      <c r="O676" s="675">
        <v>49</v>
      </c>
      <c r="P676" s="675" t="s">
        <v>1063</v>
      </c>
      <c r="Q676" s="675">
        <v>7089</v>
      </c>
      <c r="R676" s="675" t="s">
        <v>1128</v>
      </c>
      <c r="S676" s="741">
        <v>7784749000</v>
      </c>
      <c r="T676" s="741">
        <v>9845188486.0009384</v>
      </c>
    </row>
    <row r="677" spans="1:20">
      <c r="A677" s="675">
        <v>3</v>
      </c>
      <c r="B677" s="675" t="s">
        <v>1048</v>
      </c>
      <c r="C677" s="675">
        <v>2011</v>
      </c>
      <c r="D677" s="675">
        <v>111</v>
      </c>
      <c r="E677" s="675" t="s">
        <v>1130</v>
      </c>
      <c r="F677" s="675">
        <v>1</v>
      </c>
      <c r="G677" s="675" t="s">
        <v>1050</v>
      </c>
      <c r="H677" s="675">
        <v>87</v>
      </c>
      <c r="I677" s="675" t="s">
        <v>1131</v>
      </c>
      <c r="J677" s="675" t="s">
        <v>1052</v>
      </c>
      <c r="K677" s="741">
        <v>47178000000</v>
      </c>
      <c r="L677" s="741">
        <v>59664904082.655991</v>
      </c>
      <c r="M677" s="675">
        <v>6</v>
      </c>
      <c r="N677" s="675" t="s">
        <v>1059</v>
      </c>
      <c r="O677" s="675">
        <v>45</v>
      </c>
      <c r="P677" s="675" t="s">
        <v>1073</v>
      </c>
      <c r="Q677" s="675">
        <v>395</v>
      </c>
      <c r="R677" s="675" t="s">
        <v>1132</v>
      </c>
      <c r="S677" s="741">
        <v>1325000000</v>
      </c>
      <c r="T677" s="741">
        <v>1675696254.8119717</v>
      </c>
    </row>
    <row r="678" spans="1:20">
      <c r="A678" s="675">
        <v>3</v>
      </c>
      <c r="B678" s="675" t="s">
        <v>1048</v>
      </c>
      <c r="C678" s="675">
        <v>2011</v>
      </c>
      <c r="D678" s="675">
        <v>111</v>
      </c>
      <c r="E678" s="675" t="s">
        <v>1130</v>
      </c>
      <c r="F678" s="675">
        <v>1</v>
      </c>
      <c r="G678" s="675" t="s">
        <v>1050</v>
      </c>
      <c r="H678" s="675">
        <v>87</v>
      </c>
      <c r="I678" s="675" t="s">
        <v>1131</v>
      </c>
      <c r="J678" s="675" t="s">
        <v>1052</v>
      </c>
      <c r="K678" s="741">
        <v>47178000000</v>
      </c>
      <c r="L678" s="741">
        <v>59664904082.655991</v>
      </c>
      <c r="M678" s="675">
        <v>6</v>
      </c>
      <c r="N678" s="675" t="s">
        <v>1059</v>
      </c>
      <c r="O678" s="675">
        <v>49</v>
      </c>
      <c r="P678" s="675" t="s">
        <v>1063</v>
      </c>
      <c r="Q678" s="675">
        <v>172</v>
      </c>
      <c r="R678" s="675" t="s">
        <v>1133</v>
      </c>
      <c r="S678" s="741">
        <v>4000000000</v>
      </c>
      <c r="T678" s="741">
        <v>5058705674.9040661</v>
      </c>
    </row>
    <row r="679" spans="1:20">
      <c r="A679" s="675">
        <v>3</v>
      </c>
      <c r="B679" s="675" t="s">
        <v>1048</v>
      </c>
      <c r="C679" s="675">
        <v>2011</v>
      </c>
      <c r="D679" s="675">
        <v>111</v>
      </c>
      <c r="E679" s="675" t="s">
        <v>1130</v>
      </c>
      <c r="F679" s="675">
        <v>1</v>
      </c>
      <c r="G679" s="675" t="s">
        <v>1050</v>
      </c>
      <c r="H679" s="675">
        <v>87</v>
      </c>
      <c r="I679" s="675" t="s">
        <v>1131</v>
      </c>
      <c r="J679" s="675" t="s">
        <v>1052</v>
      </c>
      <c r="K679" s="741">
        <v>47178000000</v>
      </c>
      <c r="L679" s="741">
        <v>59664904082.655991</v>
      </c>
      <c r="M679" s="675">
        <v>6</v>
      </c>
      <c r="N679" s="675" t="s">
        <v>1059</v>
      </c>
      <c r="O679" s="675">
        <v>49</v>
      </c>
      <c r="P679" s="675" t="s">
        <v>1063</v>
      </c>
      <c r="Q679" s="675">
        <v>350</v>
      </c>
      <c r="R679" s="675" t="s">
        <v>1134</v>
      </c>
      <c r="S679" s="741">
        <v>6450780000</v>
      </c>
      <c r="T679" s="741">
        <v>8158149348.38941</v>
      </c>
    </row>
    <row r="680" spans="1:20">
      <c r="A680" s="675">
        <v>3</v>
      </c>
      <c r="B680" s="675" t="s">
        <v>1048</v>
      </c>
      <c r="C680" s="675">
        <v>2011</v>
      </c>
      <c r="D680" s="675">
        <v>111</v>
      </c>
      <c r="E680" s="675" t="s">
        <v>1130</v>
      </c>
      <c r="F680" s="675">
        <v>1</v>
      </c>
      <c r="G680" s="675" t="s">
        <v>1050</v>
      </c>
      <c r="H680" s="675">
        <v>87</v>
      </c>
      <c r="I680" s="675" t="s">
        <v>1131</v>
      </c>
      <c r="J680" s="675" t="s">
        <v>1052</v>
      </c>
      <c r="K680" s="741">
        <v>47178000000</v>
      </c>
      <c r="L680" s="741">
        <v>59664904082.655991</v>
      </c>
      <c r="M680" s="675">
        <v>6</v>
      </c>
      <c r="N680" s="675" t="s">
        <v>1059</v>
      </c>
      <c r="O680" s="675">
        <v>49</v>
      </c>
      <c r="P680" s="675" t="s">
        <v>1063</v>
      </c>
      <c r="Q680" s="675">
        <v>579</v>
      </c>
      <c r="R680" s="675" t="s">
        <v>1135</v>
      </c>
      <c r="S680" s="741">
        <v>716820000</v>
      </c>
      <c r="T680" s="741">
        <v>906545350.47118294</v>
      </c>
    </row>
    <row r="681" spans="1:20">
      <c r="A681" s="675">
        <v>3</v>
      </c>
      <c r="B681" s="675" t="s">
        <v>1048</v>
      </c>
      <c r="C681" s="675">
        <v>2011</v>
      </c>
      <c r="D681" s="675">
        <v>111</v>
      </c>
      <c r="E681" s="675" t="s">
        <v>1130</v>
      </c>
      <c r="F681" s="675">
        <v>1</v>
      </c>
      <c r="G681" s="675" t="s">
        <v>1050</v>
      </c>
      <c r="H681" s="675">
        <v>87</v>
      </c>
      <c r="I681" s="675" t="s">
        <v>1131</v>
      </c>
      <c r="J681" s="675" t="s">
        <v>1052</v>
      </c>
      <c r="K681" s="741">
        <v>47178000000</v>
      </c>
      <c r="L681" s="741">
        <v>59664904082.655991</v>
      </c>
      <c r="M681" s="675">
        <v>7</v>
      </c>
      <c r="N681" s="675" t="s">
        <v>1136</v>
      </c>
      <c r="O681" s="675">
        <v>51</v>
      </c>
      <c r="P681" s="675" t="s">
        <v>1137</v>
      </c>
      <c r="Q681" s="675">
        <v>351</v>
      </c>
      <c r="R681" s="675" t="s">
        <v>1138</v>
      </c>
      <c r="S681" s="741">
        <v>9338000000</v>
      </c>
      <c r="T681" s="741">
        <v>11809548398.06354</v>
      </c>
    </row>
    <row r="682" spans="1:20">
      <c r="A682" s="675">
        <v>3</v>
      </c>
      <c r="B682" s="675" t="s">
        <v>1048</v>
      </c>
      <c r="C682" s="675">
        <v>2011</v>
      </c>
      <c r="D682" s="675">
        <v>111</v>
      </c>
      <c r="E682" s="675" t="s">
        <v>1130</v>
      </c>
      <c r="F682" s="675">
        <v>1</v>
      </c>
      <c r="G682" s="675" t="s">
        <v>1050</v>
      </c>
      <c r="H682" s="675">
        <v>87</v>
      </c>
      <c r="I682" s="675" t="s">
        <v>1131</v>
      </c>
      <c r="J682" s="675" t="s">
        <v>1052</v>
      </c>
      <c r="K682" s="741">
        <v>47178000000</v>
      </c>
      <c r="L682" s="741">
        <v>59664904082.655991</v>
      </c>
      <c r="M682" s="675">
        <v>7</v>
      </c>
      <c r="N682" s="675" t="s">
        <v>1136</v>
      </c>
      <c r="O682" s="675">
        <v>51</v>
      </c>
      <c r="P682" s="675" t="s">
        <v>1137</v>
      </c>
      <c r="Q682" s="675">
        <v>7199</v>
      </c>
      <c r="R682" s="675" t="s">
        <v>1139</v>
      </c>
      <c r="S682" s="741">
        <v>6147500000</v>
      </c>
      <c r="T682" s="741">
        <v>7774598284.118187</v>
      </c>
    </row>
    <row r="683" spans="1:20">
      <c r="A683" s="675">
        <v>3</v>
      </c>
      <c r="B683" s="675" t="s">
        <v>1048</v>
      </c>
      <c r="C683" s="675">
        <v>2011</v>
      </c>
      <c r="D683" s="675">
        <v>111</v>
      </c>
      <c r="E683" s="675" t="s">
        <v>1130</v>
      </c>
      <c r="F683" s="675">
        <v>1</v>
      </c>
      <c r="G683" s="675" t="s">
        <v>1050</v>
      </c>
      <c r="H683" s="675">
        <v>87</v>
      </c>
      <c r="I683" s="675" t="s">
        <v>1131</v>
      </c>
      <c r="J683" s="675" t="s">
        <v>1052</v>
      </c>
      <c r="K683" s="741">
        <v>47178000000</v>
      </c>
      <c r="L683" s="741">
        <v>59664904082.655991</v>
      </c>
      <c r="M683" s="675">
        <v>7</v>
      </c>
      <c r="N683" s="675" t="s">
        <v>1136</v>
      </c>
      <c r="O683" s="675">
        <v>52</v>
      </c>
      <c r="P683" s="675" t="s">
        <v>1140</v>
      </c>
      <c r="Q683" s="675">
        <v>169</v>
      </c>
      <c r="R683" s="675" t="s">
        <v>1141</v>
      </c>
      <c r="S683" s="741">
        <v>459703000</v>
      </c>
      <c r="T683" s="741">
        <v>581375543.71760595</v>
      </c>
    </row>
    <row r="684" spans="1:20">
      <c r="A684" s="675">
        <v>3</v>
      </c>
      <c r="B684" s="675" t="s">
        <v>1048</v>
      </c>
      <c r="C684" s="675">
        <v>2011</v>
      </c>
      <c r="D684" s="675">
        <v>111</v>
      </c>
      <c r="E684" s="675" t="s">
        <v>1130</v>
      </c>
      <c r="F684" s="675">
        <v>1</v>
      </c>
      <c r="G684" s="675" t="s">
        <v>1050</v>
      </c>
      <c r="H684" s="675">
        <v>87</v>
      </c>
      <c r="I684" s="675" t="s">
        <v>1131</v>
      </c>
      <c r="J684" s="675" t="s">
        <v>1052</v>
      </c>
      <c r="K684" s="741">
        <v>47178000000</v>
      </c>
      <c r="L684" s="741">
        <v>59664904082.655991</v>
      </c>
      <c r="M684" s="675">
        <v>7</v>
      </c>
      <c r="N684" s="675" t="s">
        <v>1136</v>
      </c>
      <c r="O684" s="675">
        <v>52</v>
      </c>
      <c r="P684" s="675" t="s">
        <v>1140</v>
      </c>
      <c r="Q684" s="675">
        <v>410</v>
      </c>
      <c r="R684" s="675" t="s">
        <v>1142</v>
      </c>
      <c r="S684" s="741">
        <v>186081000</v>
      </c>
      <c r="T684" s="741">
        <v>235332252.67295584</v>
      </c>
    </row>
    <row r="685" spans="1:20">
      <c r="A685" s="675">
        <v>3</v>
      </c>
      <c r="B685" s="675" t="s">
        <v>1048</v>
      </c>
      <c r="C685" s="675">
        <v>2011</v>
      </c>
      <c r="D685" s="675">
        <v>111</v>
      </c>
      <c r="E685" s="675" t="s">
        <v>1130</v>
      </c>
      <c r="F685" s="675">
        <v>1</v>
      </c>
      <c r="G685" s="675" t="s">
        <v>1050</v>
      </c>
      <c r="H685" s="675">
        <v>87</v>
      </c>
      <c r="I685" s="675" t="s">
        <v>1131</v>
      </c>
      <c r="J685" s="675" t="s">
        <v>1052</v>
      </c>
      <c r="K685" s="741">
        <v>47178000000</v>
      </c>
      <c r="L685" s="741">
        <v>59664904082.655991</v>
      </c>
      <c r="M685" s="675">
        <v>7</v>
      </c>
      <c r="N685" s="675" t="s">
        <v>1136</v>
      </c>
      <c r="O685" s="675">
        <v>52</v>
      </c>
      <c r="P685" s="675" t="s">
        <v>1140</v>
      </c>
      <c r="Q685" s="675">
        <v>551</v>
      </c>
      <c r="R685" s="675" t="s">
        <v>1143</v>
      </c>
      <c r="S685" s="741">
        <v>10610338000</v>
      </c>
      <c r="T685" s="741">
        <v>13418644263.312565</v>
      </c>
    </row>
    <row r="686" spans="1:20">
      <c r="A686" s="675">
        <v>3</v>
      </c>
      <c r="B686" s="675" t="s">
        <v>1048</v>
      </c>
      <c r="C686" s="675">
        <v>2011</v>
      </c>
      <c r="D686" s="675">
        <v>111</v>
      </c>
      <c r="E686" s="675" t="s">
        <v>1130</v>
      </c>
      <c r="F686" s="675">
        <v>1</v>
      </c>
      <c r="G686" s="675" t="s">
        <v>1050</v>
      </c>
      <c r="H686" s="675">
        <v>87</v>
      </c>
      <c r="I686" s="675" t="s">
        <v>1131</v>
      </c>
      <c r="J686" s="675" t="s">
        <v>1052</v>
      </c>
      <c r="K686" s="741">
        <v>47178000000</v>
      </c>
      <c r="L686" s="741">
        <v>59664904082.655991</v>
      </c>
      <c r="M686" s="675">
        <v>7</v>
      </c>
      <c r="N686" s="675" t="s">
        <v>1136</v>
      </c>
      <c r="O686" s="675">
        <v>52</v>
      </c>
      <c r="P686" s="675" t="s">
        <v>1140</v>
      </c>
      <c r="Q686" s="675">
        <v>580</v>
      </c>
      <c r="R686" s="675" t="s">
        <v>1144</v>
      </c>
      <c r="S686" s="741">
        <v>7741635000</v>
      </c>
      <c r="T686" s="741">
        <v>9790663226.8839836</v>
      </c>
    </row>
    <row r="687" spans="1:20">
      <c r="A687" s="675">
        <v>3</v>
      </c>
      <c r="B687" s="675" t="s">
        <v>1048</v>
      </c>
      <c r="C687" s="675">
        <v>2011</v>
      </c>
      <c r="D687" s="675">
        <v>111</v>
      </c>
      <c r="E687" s="675" t="s">
        <v>1130</v>
      </c>
      <c r="F687" s="675">
        <v>1</v>
      </c>
      <c r="G687" s="675" t="s">
        <v>1050</v>
      </c>
      <c r="H687" s="675">
        <v>87</v>
      </c>
      <c r="I687" s="675" t="s">
        <v>1131</v>
      </c>
      <c r="J687" s="675" t="s">
        <v>1052</v>
      </c>
      <c r="K687" s="741">
        <v>47178000000</v>
      </c>
      <c r="L687" s="741">
        <v>59664904082.655991</v>
      </c>
      <c r="M687" s="675">
        <v>7</v>
      </c>
      <c r="N687" s="675" t="s">
        <v>1136</v>
      </c>
      <c r="O687" s="675">
        <v>52</v>
      </c>
      <c r="P687" s="675" t="s">
        <v>1140</v>
      </c>
      <c r="Q687" s="675">
        <v>7246</v>
      </c>
      <c r="R687" s="675" t="s">
        <v>1145</v>
      </c>
      <c r="S687" s="741">
        <v>202143000</v>
      </c>
      <c r="T687" s="741">
        <v>255645485.31053311</v>
      </c>
    </row>
    <row r="688" spans="1:20">
      <c r="A688" s="675">
        <v>3</v>
      </c>
      <c r="B688" s="675" t="s">
        <v>1048</v>
      </c>
      <c r="C688" s="675">
        <v>2011</v>
      </c>
      <c r="D688" s="675">
        <v>112</v>
      </c>
      <c r="E688" s="675" t="s">
        <v>1146</v>
      </c>
      <c r="F688" s="675">
        <v>1</v>
      </c>
      <c r="G688" s="675" t="s">
        <v>1050</v>
      </c>
      <c r="H688" s="675">
        <v>90</v>
      </c>
      <c r="I688" s="675" t="s">
        <v>1147</v>
      </c>
      <c r="J688" s="675" t="s">
        <v>1052</v>
      </c>
      <c r="K688" s="741">
        <v>2088000000000</v>
      </c>
      <c r="L688" s="741">
        <v>2640644362299.9219</v>
      </c>
      <c r="M688" s="675">
        <v>1</v>
      </c>
      <c r="N688" s="675" t="s">
        <v>1053</v>
      </c>
      <c r="O688" s="675">
        <v>4</v>
      </c>
      <c r="P688" s="675" t="s">
        <v>1148</v>
      </c>
      <c r="Q688" s="675">
        <v>7361</v>
      </c>
      <c r="R688" s="675" t="s">
        <v>1149</v>
      </c>
      <c r="S688" s="741">
        <v>174000000000</v>
      </c>
      <c r="T688" s="741">
        <v>220053696858.32687</v>
      </c>
    </row>
    <row r="689" spans="1:20">
      <c r="A689" s="675">
        <v>3</v>
      </c>
      <c r="B689" s="675" t="s">
        <v>1048</v>
      </c>
      <c r="C689" s="675">
        <v>2011</v>
      </c>
      <c r="D689" s="675">
        <v>112</v>
      </c>
      <c r="E689" s="675" t="s">
        <v>1146</v>
      </c>
      <c r="F689" s="675">
        <v>1</v>
      </c>
      <c r="G689" s="675" t="s">
        <v>1050</v>
      </c>
      <c r="H689" s="675">
        <v>90</v>
      </c>
      <c r="I689" s="675" t="s">
        <v>1147</v>
      </c>
      <c r="J689" s="675" t="s">
        <v>1052</v>
      </c>
      <c r="K689" s="741">
        <v>2088000000000</v>
      </c>
      <c r="L689" s="741">
        <v>2640644362299.9219</v>
      </c>
      <c r="M689" s="675">
        <v>1</v>
      </c>
      <c r="N689" s="675" t="s">
        <v>1053</v>
      </c>
      <c r="O689" s="675">
        <v>6</v>
      </c>
      <c r="P689" s="675" t="s">
        <v>1150</v>
      </c>
      <c r="Q689" s="675">
        <v>195</v>
      </c>
      <c r="R689" s="675" t="s">
        <v>1456</v>
      </c>
      <c r="S689" s="741">
        <v>2900000000</v>
      </c>
      <c r="T689" s="741">
        <v>3667561614.3054466</v>
      </c>
    </row>
    <row r="690" spans="1:20">
      <c r="A690" s="675">
        <v>3</v>
      </c>
      <c r="B690" s="675" t="s">
        <v>1048</v>
      </c>
      <c r="C690" s="675">
        <v>2011</v>
      </c>
      <c r="D690" s="675">
        <v>112</v>
      </c>
      <c r="E690" s="675" t="s">
        <v>1146</v>
      </c>
      <c r="F690" s="675">
        <v>1</v>
      </c>
      <c r="G690" s="675" t="s">
        <v>1050</v>
      </c>
      <c r="H690" s="675">
        <v>90</v>
      </c>
      <c r="I690" s="675" t="s">
        <v>1147</v>
      </c>
      <c r="J690" s="675" t="s">
        <v>1052</v>
      </c>
      <c r="K690" s="741">
        <v>2088000000000</v>
      </c>
      <c r="L690" s="741">
        <v>2640644362299.9219</v>
      </c>
      <c r="M690" s="675">
        <v>1</v>
      </c>
      <c r="N690" s="675" t="s">
        <v>1053</v>
      </c>
      <c r="O690" s="675">
        <v>6</v>
      </c>
      <c r="P690" s="675" t="s">
        <v>1150</v>
      </c>
      <c r="Q690" s="675">
        <v>273</v>
      </c>
      <c r="R690" s="675" t="s">
        <v>1152</v>
      </c>
      <c r="S690" s="741">
        <v>4000000000</v>
      </c>
      <c r="T690" s="741">
        <v>5058705674.9040661</v>
      </c>
    </row>
    <row r="691" spans="1:20">
      <c r="A691" s="675">
        <v>3</v>
      </c>
      <c r="B691" s="675" t="s">
        <v>1048</v>
      </c>
      <c r="C691" s="675">
        <v>2011</v>
      </c>
      <c r="D691" s="675">
        <v>112</v>
      </c>
      <c r="E691" s="675" t="s">
        <v>1146</v>
      </c>
      <c r="F691" s="675">
        <v>1</v>
      </c>
      <c r="G691" s="675" t="s">
        <v>1050</v>
      </c>
      <c r="H691" s="675">
        <v>90</v>
      </c>
      <c r="I691" s="675" t="s">
        <v>1147</v>
      </c>
      <c r="J691" s="675" t="s">
        <v>1052</v>
      </c>
      <c r="K691" s="741">
        <v>2088000000000</v>
      </c>
      <c r="L691" s="741">
        <v>2640644362299.9219</v>
      </c>
      <c r="M691" s="675">
        <v>1</v>
      </c>
      <c r="N691" s="675" t="s">
        <v>1053</v>
      </c>
      <c r="O691" s="675">
        <v>6</v>
      </c>
      <c r="P691" s="675" t="s">
        <v>1150</v>
      </c>
      <c r="Q691" s="675">
        <v>552</v>
      </c>
      <c r="R691" s="675" t="s">
        <v>1153</v>
      </c>
      <c r="S691" s="741">
        <v>20000000000</v>
      </c>
      <c r="T691" s="741">
        <v>25293528374.520325</v>
      </c>
    </row>
    <row r="692" spans="1:20">
      <c r="A692" s="675">
        <v>3</v>
      </c>
      <c r="B692" s="675" t="s">
        <v>1048</v>
      </c>
      <c r="C692" s="675">
        <v>2011</v>
      </c>
      <c r="D692" s="675">
        <v>112</v>
      </c>
      <c r="E692" s="675" t="s">
        <v>1146</v>
      </c>
      <c r="F692" s="675">
        <v>1</v>
      </c>
      <c r="G692" s="675" t="s">
        <v>1050</v>
      </c>
      <c r="H692" s="675">
        <v>90</v>
      </c>
      <c r="I692" s="675" t="s">
        <v>1147</v>
      </c>
      <c r="J692" s="675" t="s">
        <v>1052</v>
      </c>
      <c r="K692" s="741">
        <v>2088000000000</v>
      </c>
      <c r="L692" s="741">
        <v>2640644362299.9219</v>
      </c>
      <c r="M692" s="675">
        <v>1</v>
      </c>
      <c r="N692" s="675" t="s">
        <v>1053</v>
      </c>
      <c r="O692" s="675">
        <v>6</v>
      </c>
      <c r="P692" s="675" t="s">
        <v>1150</v>
      </c>
      <c r="Q692" s="675">
        <v>650</v>
      </c>
      <c r="R692" s="675" t="s">
        <v>1457</v>
      </c>
      <c r="S692" s="741">
        <v>5500000000</v>
      </c>
      <c r="T692" s="741">
        <v>6955720302.9930897</v>
      </c>
    </row>
    <row r="693" spans="1:20">
      <c r="A693" s="675">
        <v>3</v>
      </c>
      <c r="B693" s="675" t="s">
        <v>1048</v>
      </c>
      <c r="C693" s="675">
        <v>2011</v>
      </c>
      <c r="D693" s="675">
        <v>112</v>
      </c>
      <c r="E693" s="675" t="s">
        <v>1146</v>
      </c>
      <c r="F693" s="675">
        <v>1</v>
      </c>
      <c r="G693" s="675" t="s">
        <v>1050</v>
      </c>
      <c r="H693" s="675">
        <v>90</v>
      </c>
      <c r="I693" s="675" t="s">
        <v>1147</v>
      </c>
      <c r="J693" s="675" t="s">
        <v>1052</v>
      </c>
      <c r="K693" s="741">
        <v>2088000000000</v>
      </c>
      <c r="L693" s="741">
        <v>2640644362299.9219</v>
      </c>
      <c r="M693" s="675">
        <v>1</v>
      </c>
      <c r="N693" s="675" t="s">
        <v>1053</v>
      </c>
      <c r="O693" s="675">
        <v>6</v>
      </c>
      <c r="P693" s="675" t="s">
        <v>1150</v>
      </c>
      <c r="Q693" s="675">
        <v>1121</v>
      </c>
      <c r="R693" s="675" t="s">
        <v>1154</v>
      </c>
      <c r="S693" s="741">
        <v>24000000000</v>
      </c>
      <c r="T693" s="741">
        <v>30352234049.424389</v>
      </c>
    </row>
    <row r="694" spans="1:20">
      <c r="A694" s="675">
        <v>3</v>
      </c>
      <c r="B694" s="675" t="s">
        <v>1048</v>
      </c>
      <c r="C694" s="675">
        <v>2011</v>
      </c>
      <c r="D694" s="675">
        <v>112</v>
      </c>
      <c r="E694" s="675" t="s">
        <v>1146</v>
      </c>
      <c r="F694" s="675">
        <v>1</v>
      </c>
      <c r="G694" s="675" t="s">
        <v>1050</v>
      </c>
      <c r="H694" s="675">
        <v>90</v>
      </c>
      <c r="I694" s="675" t="s">
        <v>1147</v>
      </c>
      <c r="J694" s="675" t="s">
        <v>1052</v>
      </c>
      <c r="K694" s="741">
        <v>2088000000000</v>
      </c>
      <c r="L694" s="741">
        <v>2640644362299.9219</v>
      </c>
      <c r="M694" s="675">
        <v>1</v>
      </c>
      <c r="N694" s="675" t="s">
        <v>1053</v>
      </c>
      <c r="O694" s="675">
        <v>6</v>
      </c>
      <c r="P694" s="675" t="s">
        <v>1150</v>
      </c>
      <c r="Q694" s="675">
        <v>7369</v>
      </c>
      <c r="R694" s="675" t="s">
        <v>1155</v>
      </c>
      <c r="S694" s="741">
        <v>17000000000</v>
      </c>
      <c r="T694" s="741">
        <v>21499499118.342278</v>
      </c>
    </row>
    <row r="695" spans="1:20">
      <c r="A695" s="675">
        <v>3</v>
      </c>
      <c r="B695" s="675" t="s">
        <v>1048</v>
      </c>
      <c r="C695" s="675">
        <v>2011</v>
      </c>
      <c r="D695" s="675">
        <v>112</v>
      </c>
      <c r="E695" s="675" t="s">
        <v>1146</v>
      </c>
      <c r="F695" s="675">
        <v>1</v>
      </c>
      <c r="G695" s="675" t="s">
        <v>1050</v>
      </c>
      <c r="H695" s="675">
        <v>90</v>
      </c>
      <c r="I695" s="675" t="s">
        <v>1147</v>
      </c>
      <c r="J695" s="675" t="s">
        <v>1052</v>
      </c>
      <c r="K695" s="741">
        <v>2088000000000</v>
      </c>
      <c r="L695" s="741">
        <v>2640644362299.9219</v>
      </c>
      <c r="M695" s="675">
        <v>1</v>
      </c>
      <c r="N695" s="675" t="s">
        <v>1053</v>
      </c>
      <c r="O695" s="675">
        <v>7</v>
      </c>
      <c r="P695" s="675" t="s">
        <v>1156</v>
      </c>
      <c r="Q695" s="675">
        <v>178</v>
      </c>
      <c r="R695" s="675" t="s">
        <v>1157</v>
      </c>
      <c r="S695" s="741">
        <v>1700000000</v>
      </c>
      <c r="T695" s="741">
        <v>2149949911.8342276</v>
      </c>
    </row>
    <row r="696" spans="1:20">
      <c r="A696" s="675">
        <v>3</v>
      </c>
      <c r="B696" s="675" t="s">
        <v>1048</v>
      </c>
      <c r="C696" s="675">
        <v>2011</v>
      </c>
      <c r="D696" s="675">
        <v>112</v>
      </c>
      <c r="E696" s="675" t="s">
        <v>1146</v>
      </c>
      <c r="F696" s="675">
        <v>1</v>
      </c>
      <c r="G696" s="675" t="s">
        <v>1050</v>
      </c>
      <c r="H696" s="675">
        <v>90</v>
      </c>
      <c r="I696" s="675" t="s">
        <v>1147</v>
      </c>
      <c r="J696" s="675" t="s">
        <v>1052</v>
      </c>
      <c r="K696" s="741">
        <v>2088000000000</v>
      </c>
      <c r="L696" s="741">
        <v>2640644362299.9219</v>
      </c>
      <c r="M696" s="675">
        <v>1</v>
      </c>
      <c r="N696" s="675" t="s">
        <v>1053</v>
      </c>
      <c r="O696" s="675">
        <v>7</v>
      </c>
      <c r="P696" s="675" t="s">
        <v>1156</v>
      </c>
      <c r="Q696" s="675">
        <v>200</v>
      </c>
      <c r="R696" s="675" t="s">
        <v>1158</v>
      </c>
      <c r="S696" s="741">
        <v>5300000000</v>
      </c>
      <c r="T696" s="741">
        <v>6702785019.2478867</v>
      </c>
    </row>
    <row r="697" spans="1:20">
      <c r="A697" s="675">
        <v>3</v>
      </c>
      <c r="B697" s="675" t="s">
        <v>1048</v>
      </c>
      <c r="C697" s="675">
        <v>2011</v>
      </c>
      <c r="D697" s="675">
        <v>112</v>
      </c>
      <c r="E697" s="675" t="s">
        <v>1146</v>
      </c>
      <c r="F697" s="675">
        <v>1</v>
      </c>
      <c r="G697" s="675" t="s">
        <v>1050</v>
      </c>
      <c r="H697" s="675">
        <v>90</v>
      </c>
      <c r="I697" s="675" t="s">
        <v>1147</v>
      </c>
      <c r="J697" s="675" t="s">
        <v>1052</v>
      </c>
      <c r="K697" s="741">
        <v>2088000000000</v>
      </c>
      <c r="L697" s="741">
        <v>2640644362299.9219</v>
      </c>
      <c r="M697" s="675">
        <v>1</v>
      </c>
      <c r="N697" s="675" t="s">
        <v>1053</v>
      </c>
      <c r="O697" s="675">
        <v>7</v>
      </c>
      <c r="P697" s="675" t="s">
        <v>1156</v>
      </c>
      <c r="Q697" s="675">
        <v>290</v>
      </c>
      <c r="R697" s="675" t="s">
        <v>1159</v>
      </c>
      <c r="S697" s="741">
        <v>19000000000</v>
      </c>
      <c r="T697" s="741">
        <v>24028851955.794308</v>
      </c>
    </row>
    <row r="698" spans="1:20">
      <c r="A698" s="675">
        <v>3</v>
      </c>
      <c r="B698" s="675" t="s">
        <v>1048</v>
      </c>
      <c r="C698" s="675">
        <v>2011</v>
      </c>
      <c r="D698" s="675">
        <v>112</v>
      </c>
      <c r="E698" s="675" t="s">
        <v>1146</v>
      </c>
      <c r="F698" s="675">
        <v>1</v>
      </c>
      <c r="G698" s="675" t="s">
        <v>1050</v>
      </c>
      <c r="H698" s="675">
        <v>90</v>
      </c>
      <c r="I698" s="675" t="s">
        <v>1147</v>
      </c>
      <c r="J698" s="675" t="s">
        <v>1052</v>
      </c>
      <c r="K698" s="741">
        <v>2088000000000</v>
      </c>
      <c r="L698" s="741">
        <v>2640644362299.9219</v>
      </c>
      <c r="M698" s="675">
        <v>1</v>
      </c>
      <c r="N698" s="675" t="s">
        <v>1053</v>
      </c>
      <c r="O698" s="675">
        <v>7</v>
      </c>
      <c r="P698" s="675" t="s">
        <v>1156</v>
      </c>
      <c r="Q698" s="675">
        <v>396</v>
      </c>
      <c r="R698" s="675" t="s">
        <v>1160</v>
      </c>
      <c r="S698" s="741">
        <v>72750000000</v>
      </c>
      <c r="T698" s="741">
        <v>92005209462.317688</v>
      </c>
    </row>
    <row r="699" spans="1:20">
      <c r="A699" s="675">
        <v>3</v>
      </c>
      <c r="B699" s="675" t="s">
        <v>1048</v>
      </c>
      <c r="C699" s="675">
        <v>2011</v>
      </c>
      <c r="D699" s="675">
        <v>112</v>
      </c>
      <c r="E699" s="675" t="s">
        <v>1146</v>
      </c>
      <c r="F699" s="675">
        <v>1</v>
      </c>
      <c r="G699" s="675" t="s">
        <v>1050</v>
      </c>
      <c r="H699" s="675">
        <v>90</v>
      </c>
      <c r="I699" s="675" t="s">
        <v>1147</v>
      </c>
      <c r="J699" s="675" t="s">
        <v>1052</v>
      </c>
      <c r="K699" s="741">
        <v>2088000000000</v>
      </c>
      <c r="L699" s="741">
        <v>2640644362299.9219</v>
      </c>
      <c r="M699" s="675">
        <v>1</v>
      </c>
      <c r="N699" s="675" t="s">
        <v>1053</v>
      </c>
      <c r="O699" s="675">
        <v>7</v>
      </c>
      <c r="P699" s="675" t="s">
        <v>1156</v>
      </c>
      <c r="Q699" s="675">
        <v>557</v>
      </c>
      <c r="R699" s="675" t="s">
        <v>1161</v>
      </c>
      <c r="S699" s="741">
        <v>61500000000</v>
      </c>
      <c r="T699" s="741">
        <v>77777599751.650009</v>
      </c>
    </row>
    <row r="700" spans="1:20">
      <c r="A700" s="675">
        <v>3</v>
      </c>
      <c r="B700" s="675" t="s">
        <v>1048</v>
      </c>
      <c r="C700" s="675">
        <v>2011</v>
      </c>
      <c r="D700" s="675">
        <v>112</v>
      </c>
      <c r="E700" s="675" t="s">
        <v>1146</v>
      </c>
      <c r="F700" s="675">
        <v>1</v>
      </c>
      <c r="G700" s="675" t="s">
        <v>1050</v>
      </c>
      <c r="H700" s="675">
        <v>90</v>
      </c>
      <c r="I700" s="675" t="s">
        <v>1147</v>
      </c>
      <c r="J700" s="675" t="s">
        <v>1052</v>
      </c>
      <c r="K700" s="741">
        <v>2088000000000</v>
      </c>
      <c r="L700" s="741">
        <v>2640644362299.9219</v>
      </c>
      <c r="M700" s="675">
        <v>1</v>
      </c>
      <c r="N700" s="675" t="s">
        <v>1053</v>
      </c>
      <c r="O700" s="675">
        <v>7</v>
      </c>
      <c r="P700" s="675" t="s">
        <v>1156</v>
      </c>
      <c r="Q700" s="675">
        <v>4232</v>
      </c>
      <c r="R700" s="675" t="s">
        <v>1162</v>
      </c>
      <c r="S700" s="741">
        <v>1156967000000</v>
      </c>
      <c r="T700" s="741">
        <v>1463188882144.1829</v>
      </c>
    </row>
    <row r="701" spans="1:20">
      <c r="A701" s="675">
        <v>3</v>
      </c>
      <c r="B701" s="675" t="s">
        <v>1048</v>
      </c>
      <c r="C701" s="675">
        <v>2011</v>
      </c>
      <c r="D701" s="675">
        <v>112</v>
      </c>
      <c r="E701" s="675" t="s">
        <v>1146</v>
      </c>
      <c r="F701" s="675">
        <v>1</v>
      </c>
      <c r="G701" s="675" t="s">
        <v>1050</v>
      </c>
      <c r="H701" s="675">
        <v>90</v>
      </c>
      <c r="I701" s="675" t="s">
        <v>1147</v>
      </c>
      <c r="J701" s="675" t="s">
        <v>1052</v>
      </c>
      <c r="K701" s="741">
        <v>2088000000000</v>
      </c>
      <c r="L701" s="741">
        <v>2640644362299.9219</v>
      </c>
      <c r="M701" s="675">
        <v>1</v>
      </c>
      <c r="N701" s="675" t="s">
        <v>1053</v>
      </c>
      <c r="O701" s="675">
        <v>7</v>
      </c>
      <c r="P701" s="675" t="s">
        <v>1156</v>
      </c>
      <c r="Q701" s="675">
        <v>4248</v>
      </c>
      <c r="R701" s="675" t="s">
        <v>1163</v>
      </c>
      <c r="S701" s="741">
        <v>217250000000</v>
      </c>
      <c r="T701" s="741">
        <v>274750951968.22705</v>
      </c>
    </row>
    <row r="702" spans="1:20">
      <c r="A702" s="675">
        <v>3</v>
      </c>
      <c r="B702" s="675" t="s">
        <v>1048</v>
      </c>
      <c r="C702" s="675">
        <v>2011</v>
      </c>
      <c r="D702" s="675">
        <v>112</v>
      </c>
      <c r="E702" s="675" t="s">
        <v>1146</v>
      </c>
      <c r="F702" s="675">
        <v>1</v>
      </c>
      <c r="G702" s="675" t="s">
        <v>1050</v>
      </c>
      <c r="H702" s="675">
        <v>90</v>
      </c>
      <c r="I702" s="675" t="s">
        <v>1147</v>
      </c>
      <c r="J702" s="675" t="s">
        <v>1052</v>
      </c>
      <c r="K702" s="741">
        <v>2088000000000</v>
      </c>
      <c r="L702" s="741">
        <v>2640644362299.9219</v>
      </c>
      <c r="M702" s="675">
        <v>1</v>
      </c>
      <c r="N702" s="675" t="s">
        <v>1053</v>
      </c>
      <c r="O702" s="675">
        <v>7</v>
      </c>
      <c r="P702" s="675" t="s">
        <v>1156</v>
      </c>
      <c r="Q702" s="675">
        <v>7195</v>
      </c>
      <c r="R702" s="675" t="s">
        <v>1164</v>
      </c>
      <c r="S702" s="741">
        <v>175000000000</v>
      </c>
      <c r="T702" s="741">
        <v>221318373277.05286</v>
      </c>
    </row>
    <row r="703" spans="1:20">
      <c r="A703" s="675">
        <v>3</v>
      </c>
      <c r="B703" s="675" t="s">
        <v>1048</v>
      </c>
      <c r="C703" s="675">
        <v>2011</v>
      </c>
      <c r="D703" s="675">
        <v>112</v>
      </c>
      <c r="E703" s="675" t="s">
        <v>1146</v>
      </c>
      <c r="F703" s="675">
        <v>1</v>
      </c>
      <c r="G703" s="675" t="s">
        <v>1050</v>
      </c>
      <c r="H703" s="675">
        <v>90</v>
      </c>
      <c r="I703" s="675" t="s">
        <v>1147</v>
      </c>
      <c r="J703" s="675" t="s">
        <v>1052</v>
      </c>
      <c r="K703" s="741">
        <v>2088000000000</v>
      </c>
      <c r="L703" s="741">
        <v>2640644362299.9219</v>
      </c>
      <c r="M703" s="675">
        <v>1</v>
      </c>
      <c r="N703" s="675" t="s">
        <v>1053</v>
      </c>
      <c r="O703" s="675">
        <v>8</v>
      </c>
      <c r="P703" s="675" t="s">
        <v>1165</v>
      </c>
      <c r="Q703" s="675">
        <v>559</v>
      </c>
      <c r="R703" s="675" t="s">
        <v>1166</v>
      </c>
      <c r="S703" s="741">
        <v>14135000000</v>
      </c>
      <c r="T703" s="741">
        <v>17876201178.692238</v>
      </c>
    </row>
    <row r="704" spans="1:20">
      <c r="A704" s="675">
        <v>3</v>
      </c>
      <c r="B704" s="675" t="s">
        <v>1048</v>
      </c>
      <c r="C704" s="675">
        <v>2011</v>
      </c>
      <c r="D704" s="675">
        <v>112</v>
      </c>
      <c r="E704" s="675" t="s">
        <v>1146</v>
      </c>
      <c r="F704" s="675">
        <v>1</v>
      </c>
      <c r="G704" s="675" t="s">
        <v>1050</v>
      </c>
      <c r="H704" s="675">
        <v>90</v>
      </c>
      <c r="I704" s="675" t="s">
        <v>1147</v>
      </c>
      <c r="J704" s="675" t="s">
        <v>1052</v>
      </c>
      <c r="K704" s="741">
        <v>2088000000000</v>
      </c>
      <c r="L704" s="741">
        <v>2640644362299.9219</v>
      </c>
      <c r="M704" s="675">
        <v>1</v>
      </c>
      <c r="N704" s="675" t="s">
        <v>1053</v>
      </c>
      <c r="O704" s="675">
        <v>8</v>
      </c>
      <c r="P704" s="675" t="s">
        <v>1165</v>
      </c>
      <c r="Q704" s="675">
        <v>563</v>
      </c>
      <c r="R704" s="675" t="s">
        <v>1167</v>
      </c>
      <c r="S704" s="741">
        <v>90198000000</v>
      </c>
      <c r="T704" s="741">
        <v>114071283616.24921</v>
      </c>
    </row>
    <row r="705" spans="1:20">
      <c r="A705" s="675">
        <v>3</v>
      </c>
      <c r="B705" s="675" t="s">
        <v>1048</v>
      </c>
      <c r="C705" s="675">
        <v>2011</v>
      </c>
      <c r="D705" s="675">
        <v>112</v>
      </c>
      <c r="E705" s="675" t="s">
        <v>1146</v>
      </c>
      <c r="F705" s="675">
        <v>1</v>
      </c>
      <c r="G705" s="675" t="s">
        <v>1050</v>
      </c>
      <c r="H705" s="675">
        <v>90</v>
      </c>
      <c r="I705" s="675" t="s">
        <v>1147</v>
      </c>
      <c r="J705" s="675" t="s">
        <v>1052</v>
      </c>
      <c r="K705" s="741">
        <v>2088000000000</v>
      </c>
      <c r="L705" s="741">
        <v>2640644362299.9219</v>
      </c>
      <c r="M705" s="675">
        <v>1</v>
      </c>
      <c r="N705" s="675" t="s">
        <v>1053</v>
      </c>
      <c r="O705" s="675">
        <v>11</v>
      </c>
      <c r="P705" s="675" t="s">
        <v>1089</v>
      </c>
      <c r="Q705" s="675">
        <v>289</v>
      </c>
      <c r="R705" s="675" t="s">
        <v>1168</v>
      </c>
      <c r="S705" s="741">
        <v>12000000000</v>
      </c>
      <c r="T705" s="741">
        <v>15176117024.712194</v>
      </c>
    </row>
    <row r="706" spans="1:20">
      <c r="A706" s="675">
        <v>3</v>
      </c>
      <c r="B706" s="675" t="s">
        <v>1048</v>
      </c>
      <c r="C706" s="675">
        <v>2011</v>
      </c>
      <c r="D706" s="675">
        <v>112</v>
      </c>
      <c r="E706" s="675" t="s">
        <v>1146</v>
      </c>
      <c r="F706" s="675">
        <v>1</v>
      </c>
      <c r="G706" s="675" t="s">
        <v>1050</v>
      </c>
      <c r="H706" s="675">
        <v>90</v>
      </c>
      <c r="I706" s="675" t="s">
        <v>1147</v>
      </c>
      <c r="J706" s="675" t="s">
        <v>1052</v>
      </c>
      <c r="K706" s="741">
        <v>2088000000000</v>
      </c>
      <c r="L706" s="741">
        <v>2640644362299.9219</v>
      </c>
      <c r="M706" s="675">
        <v>1</v>
      </c>
      <c r="N706" s="675" t="s">
        <v>1053</v>
      </c>
      <c r="O706" s="675">
        <v>14</v>
      </c>
      <c r="P706" s="675" t="s">
        <v>1054</v>
      </c>
      <c r="Q706" s="675">
        <v>260</v>
      </c>
      <c r="R706" s="675" t="s">
        <v>1169</v>
      </c>
      <c r="S706" s="741">
        <v>2800000000</v>
      </c>
      <c r="T706" s="741">
        <v>3541093972.4328456</v>
      </c>
    </row>
    <row r="707" spans="1:20">
      <c r="A707" s="675">
        <v>3</v>
      </c>
      <c r="B707" s="675" t="s">
        <v>1048</v>
      </c>
      <c r="C707" s="675">
        <v>2011</v>
      </c>
      <c r="D707" s="675">
        <v>112</v>
      </c>
      <c r="E707" s="675" t="s">
        <v>1146</v>
      </c>
      <c r="F707" s="675">
        <v>1</v>
      </c>
      <c r="G707" s="675" t="s">
        <v>1050</v>
      </c>
      <c r="H707" s="675">
        <v>90</v>
      </c>
      <c r="I707" s="675" t="s">
        <v>1147</v>
      </c>
      <c r="J707" s="675" t="s">
        <v>1052</v>
      </c>
      <c r="K707" s="741">
        <v>2088000000000</v>
      </c>
      <c r="L707" s="741">
        <v>2640644362299.9219</v>
      </c>
      <c r="M707" s="675">
        <v>6</v>
      </c>
      <c r="N707" s="675" t="s">
        <v>1059</v>
      </c>
      <c r="O707" s="675">
        <v>45</v>
      </c>
      <c r="P707" s="675" t="s">
        <v>1073</v>
      </c>
      <c r="Q707" s="675">
        <v>658</v>
      </c>
      <c r="R707" s="675" t="s">
        <v>1458</v>
      </c>
      <c r="S707" s="741">
        <v>3000000000</v>
      </c>
      <c r="T707" s="741">
        <v>3794029256.1780486</v>
      </c>
    </row>
    <row r="708" spans="1:20">
      <c r="A708" s="675">
        <v>3</v>
      </c>
      <c r="B708" s="675" t="s">
        <v>1048</v>
      </c>
      <c r="C708" s="675">
        <v>2011</v>
      </c>
      <c r="D708" s="675">
        <v>112</v>
      </c>
      <c r="E708" s="675" t="s">
        <v>1146</v>
      </c>
      <c r="F708" s="675">
        <v>1</v>
      </c>
      <c r="G708" s="675" t="s">
        <v>1050</v>
      </c>
      <c r="H708" s="675">
        <v>90</v>
      </c>
      <c r="I708" s="675" t="s">
        <v>1147</v>
      </c>
      <c r="J708" s="675" t="s">
        <v>1052</v>
      </c>
      <c r="K708" s="741">
        <v>2088000000000</v>
      </c>
      <c r="L708" s="741">
        <v>2640644362299.9219</v>
      </c>
      <c r="M708" s="675">
        <v>6</v>
      </c>
      <c r="N708" s="675" t="s">
        <v>1059</v>
      </c>
      <c r="O708" s="675">
        <v>49</v>
      </c>
      <c r="P708" s="675" t="s">
        <v>1063</v>
      </c>
      <c r="Q708" s="675">
        <v>651</v>
      </c>
      <c r="R708" s="675" t="s">
        <v>1459</v>
      </c>
      <c r="S708" s="741">
        <v>9000000000</v>
      </c>
      <c r="T708" s="741">
        <v>11382087768.534147</v>
      </c>
    </row>
    <row r="709" spans="1:20">
      <c r="A709" s="675">
        <v>3</v>
      </c>
      <c r="B709" s="675" t="s">
        <v>1048</v>
      </c>
      <c r="C709" s="675">
        <v>2011</v>
      </c>
      <c r="D709" s="675">
        <v>113</v>
      </c>
      <c r="E709" s="675" t="s">
        <v>779</v>
      </c>
      <c r="F709" s="675">
        <v>1</v>
      </c>
      <c r="G709" s="675" t="s">
        <v>1050</v>
      </c>
      <c r="H709" s="675">
        <v>95</v>
      </c>
      <c r="I709" s="675" t="s">
        <v>1170</v>
      </c>
      <c r="J709" s="675" t="s">
        <v>1052</v>
      </c>
      <c r="K709" s="741">
        <v>206080000000</v>
      </c>
      <c r="L709" s="741">
        <v>260624516371.05746</v>
      </c>
      <c r="M709" s="675">
        <v>2</v>
      </c>
      <c r="N709" s="675" t="s">
        <v>1103</v>
      </c>
      <c r="O709" s="675">
        <v>22</v>
      </c>
      <c r="P709" s="675" t="s">
        <v>1171</v>
      </c>
      <c r="Q709" s="675">
        <v>339</v>
      </c>
      <c r="R709" s="675" t="s">
        <v>1172</v>
      </c>
      <c r="S709" s="741">
        <v>28839679000</v>
      </c>
      <c r="T709" s="741">
        <v>36472861954.927895</v>
      </c>
    </row>
    <row r="710" spans="1:20">
      <c r="A710" s="675">
        <v>3</v>
      </c>
      <c r="B710" s="675" t="s">
        <v>1048</v>
      </c>
      <c r="C710" s="675">
        <v>2011</v>
      </c>
      <c r="D710" s="675">
        <v>113</v>
      </c>
      <c r="E710" s="675" t="s">
        <v>779</v>
      </c>
      <c r="F710" s="675">
        <v>1</v>
      </c>
      <c r="G710" s="675" t="s">
        <v>1050</v>
      </c>
      <c r="H710" s="675">
        <v>95</v>
      </c>
      <c r="I710" s="675" t="s">
        <v>1170</v>
      </c>
      <c r="J710" s="675" t="s">
        <v>1052</v>
      </c>
      <c r="K710" s="741">
        <v>206080000000</v>
      </c>
      <c r="L710" s="741">
        <v>260624516371.05746</v>
      </c>
      <c r="M710" s="675">
        <v>2</v>
      </c>
      <c r="N710" s="675" t="s">
        <v>1103</v>
      </c>
      <c r="O710" s="675">
        <v>24</v>
      </c>
      <c r="P710" s="675" t="s">
        <v>1173</v>
      </c>
      <c r="Q710" s="675">
        <v>6219</v>
      </c>
      <c r="R710" s="675" t="s">
        <v>1174</v>
      </c>
      <c r="S710" s="741">
        <v>21000000000</v>
      </c>
      <c r="T710" s="741">
        <v>26558204793.246342</v>
      </c>
    </row>
    <row r="711" spans="1:20">
      <c r="A711" s="675">
        <v>3</v>
      </c>
      <c r="B711" s="675" t="s">
        <v>1048</v>
      </c>
      <c r="C711" s="675">
        <v>2011</v>
      </c>
      <c r="D711" s="675">
        <v>113</v>
      </c>
      <c r="E711" s="675" t="s">
        <v>779</v>
      </c>
      <c r="F711" s="675">
        <v>1</v>
      </c>
      <c r="G711" s="675" t="s">
        <v>1050</v>
      </c>
      <c r="H711" s="675">
        <v>95</v>
      </c>
      <c r="I711" s="675" t="s">
        <v>1170</v>
      </c>
      <c r="J711" s="675" t="s">
        <v>1052</v>
      </c>
      <c r="K711" s="741">
        <v>206080000000</v>
      </c>
      <c r="L711" s="741">
        <v>260624516371.05746</v>
      </c>
      <c r="M711" s="675">
        <v>2</v>
      </c>
      <c r="N711" s="675" t="s">
        <v>1103</v>
      </c>
      <c r="O711" s="675">
        <v>24</v>
      </c>
      <c r="P711" s="675" t="s">
        <v>1173</v>
      </c>
      <c r="Q711" s="675">
        <v>7254</v>
      </c>
      <c r="R711" s="675" t="s">
        <v>1175</v>
      </c>
      <c r="S711" s="741">
        <v>110387780000</v>
      </c>
      <c r="T711" s="741">
        <v>139604822281.51535</v>
      </c>
    </row>
    <row r="712" spans="1:20">
      <c r="A712" s="675">
        <v>3</v>
      </c>
      <c r="B712" s="675" t="s">
        <v>1048</v>
      </c>
      <c r="C712" s="675">
        <v>2011</v>
      </c>
      <c r="D712" s="675">
        <v>113</v>
      </c>
      <c r="E712" s="675" t="s">
        <v>779</v>
      </c>
      <c r="F712" s="675">
        <v>1</v>
      </c>
      <c r="G712" s="675" t="s">
        <v>1050</v>
      </c>
      <c r="H712" s="675">
        <v>95</v>
      </c>
      <c r="I712" s="675" t="s">
        <v>1170</v>
      </c>
      <c r="J712" s="675" t="s">
        <v>1052</v>
      </c>
      <c r="K712" s="741">
        <v>206080000000</v>
      </c>
      <c r="L712" s="741">
        <v>260624516371.05746</v>
      </c>
      <c r="M712" s="675">
        <v>2</v>
      </c>
      <c r="N712" s="675" t="s">
        <v>1103</v>
      </c>
      <c r="O712" s="675">
        <v>30</v>
      </c>
      <c r="P712" s="675" t="s">
        <v>1110</v>
      </c>
      <c r="Q712" s="675">
        <v>1165</v>
      </c>
      <c r="R712" s="675" t="s">
        <v>1176</v>
      </c>
      <c r="S712" s="741">
        <v>11022953000</v>
      </c>
      <c r="T712" s="741">
        <v>13940468723.825199</v>
      </c>
    </row>
    <row r="713" spans="1:20">
      <c r="A713" s="675">
        <v>3</v>
      </c>
      <c r="B713" s="675" t="s">
        <v>1048</v>
      </c>
      <c r="C713" s="675">
        <v>2011</v>
      </c>
      <c r="D713" s="675">
        <v>113</v>
      </c>
      <c r="E713" s="675" t="s">
        <v>779</v>
      </c>
      <c r="F713" s="675">
        <v>1</v>
      </c>
      <c r="G713" s="675" t="s">
        <v>1050</v>
      </c>
      <c r="H713" s="675">
        <v>95</v>
      </c>
      <c r="I713" s="675" t="s">
        <v>1170</v>
      </c>
      <c r="J713" s="675" t="s">
        <v>1052</v>
      </c>
      <c r="K713" s="741">
        <v>206080000000</v>
      </c>
      <c r="L713" s="741">
        <v>260624516371.05746</v>
      </c>
      <c r="M713" s="675">
        <v>4</v>
      </c>
      <c r="N713" s="675" t="s">
        <v>1056</v>
      </c>
      <c r="O713" s="675">
        <v>37</v>
      </c>
      <c r="P713" s="675" t="s">
        <v>1177</v>
      </c>
      <c r="Q713" s="675">
        <v>7253</v>
      </c>
      <c r="R713" s="675" t="s">
        <v>1178</v>
      </c>
      <c r="S713" s="741">
        <v>4863108000</v>
      </c>
      <c r="T713" s="741">
        <v>6150258009.3178396</v>
      </c>
    </row>
    <row r="714" spans="1:20">
      <c r="A714" s="675">
        <v>3</v>
      </c>
      <c r="B714" s="675" t="s">
        <v>1048</v>
      </c>
      <c r="C714" s="675">
        <v>2011</v>
      </c>
      <c r="D714" s="675">
        <v>113</v>
      </c>
      <c r="E714" s="675" t="s">
        <v>779</v>
      </c>
      <c r="F714" s="675">
        <v>1</v>
      </c>
      <c r="G714" s="675" t="s">
        <v>1050</v>
      </c>
      <c r="H714" s="675">
        <v>95</v>
      </c>
      <c r="I714" s="675" t="s">
        <v>1170</v>
      </c>
      <c r="J714" s="675" t="s">
        <v>1052</v>
      </c>
      <c r="K714" s="741">
        <v>206080000000</v>
      </c>
      <c r="L714" s="741">
        <v>260624516371.05746</v>
      </c>
      <c r="M714" s="675">
        <v>6</v>
      </c>
      <c r="N714" s="675" t="s">
        <v>1059</v>
      </c>
      <c r="O714" s="675">
        <v>43</v>
      </c>
      <c r="P714" s="675" t="s">
        <v>1060</v>
      </c>
      <c r="Q714" s="675">
        <v>348</v>
      </c>
      <c r="R714" s="675" t="s">
        <v>1179</v>
      </c>
      <c r="S714" s="741">
        <v>3562135000</v>
      </c>
      <c r="T714" s="741">
        <v>4504948134.8185978</v>
      </c>
    </row>
    <row r="715" spans="1:20">
      <c r="A715" s="675">
        <v>3</v>
      </c>
      <c r="B715" s="675" t="s">
        <v>1048</v>
      </c>
      <c r="C715" s="675">
        <v>2011</v>
      </c>
      <c r="D715" s="675">
        <v>113</v>
      </c>
      <c r="E715" s="675" t="s">
        <v>779</v>
      </c>
      <c r="F715" s="675">
        <v>1</v>
      </c>
      <c r="G715" s="675" t="s">
        <v>1050</v>
      </c>
      <c r="H715" s="675">
        <v>95</v>
      </c>
      <c r="I715" s="675" t="s">
        <v>1170</v>
      </c>
      <c r="J715" s="675" t="s">
        <v>1052</v>
      </c>
      <c r="K715" s="741">
        <v>206080000000</v>
      </c>
      <c r="L715" s="741">
        <v>260624516371.05746</v>
      </c>
      <c r="M715" s="675">
        <v>6</v>
      </c>
      <c r="N715" s="675" t="s">
        <v>1059</v>
      </c>
      <c r="O715" s="675">
        <v>45</v>
      </c>
      <c r="P715" s="675" t="s">
        <v>1073</v>
      </c>
      <c r="Q715" s="675">
        <v>585</v>
      </c>
      <c r="R715" s="675" t="s">
        <v>1180</v>
      </c>
      <c r="S715" s="741">
        <v>5195500000</v>
      </c>
      <c r="T715" s="741">
        <v>6570626333.4910183</v>
      </c>
    </row>
    <row r="716" spans="1:20">
      <c r="A716" s="675">
        <v>3</v>
      </c>
      <c r="B716" s="675" t="s">
        <v>1048</v>
      </c>
      <c r="C716" s="675">
        <v>2011</v>
      </c>
      <c r="D716" s="675">
        <v>113</v>
      </c>
      <c r="E716" s="675" t="s">
        <v>779</v>
      </c>
      <c r="F716" s="675">
        <v>1</v>
      </c>
      <c r="G716" s="675" t="s">
        <v>1050</v>
      </c>
      <c r="H716" s="675">
        <v>95</v>
      </c>
      <c r="I716" s="675" t="s">
        <v>1170</v>
      </c>
      <c r="J716" s="675" t="s">
        <v>1052</v>
      </c>
      <c r="K716" s="741">
        <v>206080000000</v>
      </c>
      <c r="L716" s="741">
        <v>260624516371.05746</v>
      </c>
      <c r="M716" s="675">
        <v>6</v>
      </c>
      <c r="N716" s="675" t="s">
        <v>1059</v>
      </c>
      <c r="O716" s="675">
        <v>49</v>
      </c>
      <c r="P716" s="675" t="s">
        <v>1063</v>
      </c>
      <c r="Q716" s="675">
        <v>6094</v>
      </c>
      <c r="R716" s="675" t="s">
        <v>994</v>
      </c>
      <c r="S716" s="741">
        <v>12208845000</v>
      </c>
      <c r="T716" s="741">
        <v>15440238371.381031</v>
      </c>
    </row>
    <row r="717" spans="1:20">
      <c r="A717" s="675">
        <v>3</v>
      </c>
      <c r="B717" s="675" t="s">
        <v>1048</v>
      </c>
      <c r="C717" s="675">
        <v>2011</v>
      </c>
      <c r="D717" s="675">
        <v>113</v>
      </c>
      <c r="E717" s="675" t="s">
        <v>779</v>
      </c>
      <c r="F717" s="675">
        <v>1</v>
      </c>
      <c r="G717" s="675" t="s">
        <v>1050</v>
      </c>
      <c r="H717" s="675">
        <v>95</v>
      </c>
      <c r="I717" s="675" t="s">
        <v>1170</v>
      </c>
      <c r="J717" s="675" t="s">
        <v>1052</v>
      </c>
      <c r="K717" s="741">
        <v>206080000000</v>
      </c>
      <c r="L717" s="741">
        <v>260624516371.05746</v>
      </c>
      <c r="M717" s="675">
        <v>7</v>
      </c>
      <c r="N717" s="675" t="s">
        <v>1136</v>
      </c>
      <c r="O717" s="675">
        <v>51</v>
      </c>
      <c r="P717" s="675" t="s">
        <v>1137</v>
      </c>
      <c r="Q717" s="675">
        <v>7132</v>
      </c>
      <c r="R717" s="675" t="s">
        <v>1181</v>
      </c>
      <c r="S717" s="741">
        <v>9000000000</v>
      </c>
      <c r="T717" s="741">
        <v>11382087768.534147</v>
      </c>
    </row>
    <row r="718" spans="1:20">
      <c r="A718" s="675">
        <v>3</v>
      </c>
      <c r="B718" s="675" t="s">
        <v>1048</v>
      </c>
      <c r="C718" s="675">
        <v>2011</v>
      </c>
      <c r="D718" s="675">
        <v>117</v>
      </c>
      <c r="E718" s="675" t="s">
        <v>763</v>
      </c>
      <c r="F718" s="675">
        <v>1</v>
      </c>
      <c r="G718" s="675" t="s">
        <v>1050</v>
      </c>
      <c r="H718" s="675">
        <v>89</v>
      </c>
      <c r="I718" s="675" t="s">
        <v>1182</v>
      </c>
      <c r="J718" s="675" t="s">
        <v>1052</v>
      </c>
      <c r="K718" s="741">
        <v>63014000000</v>
      </c>
      <c r="L718" s="741">
        <v>79692319849.601196</v>
      </c>
      <c r="M718" s="675">
        <v>1</v>
      </c>
      <c r="N718" s="675" t="s">
        <v>1053</v>
      </c>
      <c r="O718" s="675">
        <v>4</v>
      </c>
      <c r="P718" s="675" t="s">
        <v>1148</v>
      </c>
      <c r="Q718" s="675">
        <v>442</v>
      </c>
      <c r="R718" s="675" t="s">
        <v>1183</v>
      </c>
      <c r="S718" s="741">
        <v>9134000000</v>
      </c>
      <c r="T718" s="741">
        <v>11551554408.643431</v>
      </c>
    </row>
    <row r="719" spans="1:20">
      <c r="A719" s="675">
        <v>3</v>
      </c>
      <c r="B719" s="675" t="s">
        <v>1048</v>
      </c>
      <c r="C719" s="675">
        <v>2011</v>
      </c>
      <c r="D719" s="675">
        <v>117</v>
      </c>
      <c r="E719" s="675" t="s">
        <v>763</v>
      </c>
      <c r="F719" s="675">
        <v>1</v>
      </c>
      <c r="G719" s="675" t="s">
        <v>1050</v>
      </c>
      <c r="H719" s="675">
        <v>89</v>
      </c>
      <c r="I719" s="675" t="s">
        <v>1182</v>
      </c>
      <c r="J719" s="675" t="s">
        <v>1052</v>
      </c>
      <c r="K719" s="741">
        <v>63014000000</v>
      </c>
      <c r="L719" s="741">
        <v>79692319849.601196</v>
      </c>
      <c r="M719" s="675">
        <v>2</v>
      </c>
      <c r="N719" s="675" t="s">
        <v>1103</v>
      </c>
      <c r="O719" s="675">
        <v>21</v>
      </c>
      <c r="P719" s="675" t="s">
        <v>1184</v>
      </c>
      <c r="Q719" s="675">
        <v>462</v>
      </c>
      <c r="R719" s="675" t="s">
        <v>1185</v>
      </c>
      <c r="S719" s="741">
        <v>1700000000</v>
      </c>
      <c r="T719" s="741">
        <v>2149949911.8342276</v>
      </c>
    </row>
    <row r="720" spans="1:20">
      <c r="A720" s="675">
        <v>3</v>
      </c>
      <c r="B720" s="675" t="s">
        <v>1048</v>
      </c>
      <c r="C720" s="675">
        <v>2011</v>
      </c>
      <c r="D720" s="675">
        <v>117</v>
      </c>
      <c r="E720" s="675" t="s">
        <v>763</v>
      </c>
      <c r="F720" s="675">
        <v>1</v>
      </c>
      <c r="G720" s="675" t="s">
        <v>1050</v>
      </c>
      <c r="H720" s="675">
        <v>89</v>
      </c>
      <c r="I720" s="675" t="s">
        <v>1182</v>
      </c>
      <c r="J720" s="675" t="s">
        <v>1052</v>
      </c>
      <c r="K720" s="741">
        <v>63014000000</v>
      </c>
      <c r="L720" s="741">
        <v>79692319849.601196</v>
      </c>
      <c r="M720" s="675">
        <v>3</v>
      </c>
      <c r="N720" s="675" t="s">
        <v>1066</v>
      </c>
      <c r="O720" s="675">
        <v>33</v>
      </c>
      <c r="P720" s="675" t="s">
        <v>1186</v>
      </c>
      <c r="Q720" s="675">
        <v>411</v>
      </c>
      <c r="R720" s="675" t="s">
        <v>1187</v>
      </c>
      <c r="S720" s="741">
        <v>8545000000</v>
      </c>
      <c r="T720" s="741">
        <v>10806659998.013811</v>
      </c>
    </row>
    <row r="721" spans="1:20">
      <c r="A721" s="675">
        <v>3</v>
      </c>
      <c r="B721" s="675" t="s">
        <v>1048</v>
      </c>
      <c r="C721" s="675">
        <v>2011</v>
      </c>
      <c r="D721" s="675">
        <v>117</v>
      </c>
      <c r="E721" s="675" t="s">
        <v>763</v>
      </c>
      <c r="F721" s="675">
        <v>1</v>
      </c>
      <c r="G721" s="675" t="s">
        <v>1050</v>
      </c>
      <c r="H721" s="675">
        <v>89</v>
      </c>
      <c r="I721" s="675" t="s">
        <v>1182</v>
      </c>
      <c r="J721" s="675" t="s">
        <v>1052</v>
      </c>
      <c r="K721" s="741">
        <v>63014000000</v>
      </c>
      <c r="L721" s="741">
        <v>79692319849.601196</v>
      </c>
      <c r="M721" s="675">
        <v>3</v>
      </c>
      <c r="N721" s="675" t="s">
        <v>1066</v>
      </c>
      <c r="O721" s="675">
        <v>33</v>
      </c>
      <c r="P721" s="675" t="s">
        <v>1186</v>
      </c>
      <c r="Q721" s="675">
        <v>438</v>
      </c>
      <c r="R721" s="675" t="s">
        <v>1188</v>
      </c>
      <c r="S721" s="741">
        <v>3722737000</v>
      </c>
      <c r="T721" s="741">
        <v>4708057697.0188341</v>
      </c>
    </row>
    <row r="722" spans="1:20">
      <c r="A722" s="675">
        <v>3</v>
      </c>
      <c r="B722" s="675" t="s">
        <v>1048</v>
      </c>
      <c r="C722" s="675">
        <v>2011</v>
      </c>
      <c r="D722" s="675">
        <v>117</v>
      </c>
      <c r="E722" s="675" t="s">
        <v>763</v>
      </c>
      <c r="F722" s="675">
        <v>1</v>
      </c>
      <c r="G722" s="675" t="s">
        <v>1050</v>
      </c>
      <c r="H722" s="675">
        <v>89</v>
      </c>
      <c r="I722" s="675" t="s">
        <v>1182</v>
      </c>
      <c r="J722" s="675" t="s">
        <v>1052</v>
      </c>
      <c r="K722" s="741">
        <v>63014000000</v>
      </c>
      <c r="L722" s="741">
        <v>79692319849.601196</v>
      </c>
      <c r="M722" s="675">
        <v>3</v>
      </c>
      <c r="N722" s="675" t="s">
        <v>1066</v>
      </c>
      <c r="O722" s="675">
        <v>33</v>
      </c>
      <c r="P722" s="675" t="s">
        <v>1186</v>
      </c>
      <c r="Q722" s="675">
        <v>529</v>
      </c>
      <c r="R722" s="675" t="s">
        <v>1189</v>
      </c>
      <c r="S722" s="741">
        <v>2300000000</v>
      </c>
      <c r="T722" s="741">
        <v>2908755763.0698376</v>
      </c>
    </row>
    <row r="723" spans="1:20">
      <c r="A723" s="675">
        <v>3</v>
      </c>
      <c r="B723" s="675" t="s">
        <v>1048</v>
      </c>
      <c r="C723" s="675">
        <v>2011</v>
      </c>
      <c r="D723" s="675">
        <v>117</v>
      </c>
      <c r="E723" s="675" t="s">
        <v>763</v>
      </c>
      <c r="F723" s="675">
        <v>1</v>
      </c>
      <c r="G723" s="675" t="s">
        <v>1050</v>
      </c>
      <c r="H723" s="675">
        <v>89</v>
      </c>
      <c r="I723" s="675" t="s">
        <v>1182</v>
      </c>
      <c r="J723" s="675" t="s">
        <v>1052</v>
      </c>
      <c r="K723" s="741">
        <v>63014000000</v>
      </c>
      <c r="L723" s="741">
        <v>79692319849.601196</v>
      </c>
      <c r="M723" s="675">
        <v>3</v>
      </c>
      <c r="N723" s="675" t="s">
        <v>1066</v>
      </c>
      <c r="O723" s="675">
        <v>33</v>
      </c>
      <c r="P723" s="675" t="s">
        <v>1186</v>
      </c>
      <c r="Q723" s="675">
        <v>530</v>
      </c>
      <c r="R723" s="675" t="s">
        <v>1190</v>
      </c>
      <c r="S723" s="741">
        <v>22124000000</v>
      </c>
      <c r="T723" s="741">
        <v>27979701087.894386</v>
      </c>
    </row>
    <row r="724" spans="1:20">
      <c r="A724" s="675">
        <v>3</v>
      </c>
      <c r="B724" s="675" t="s">
        <v>1048</v>
      </c>
      <c r="C724" s="675">
        <v>2011</v>
      </c>
      <c r="D724" s="675">
        <v>117</v>
      </c>
      <c r="E724" s="675" t="s">
        <v>763</v>
      </c>
      <c r="F724" s="675">
        <v>1</v>
      </c>
      <c r="G724" s="675" t="s">
        <v>1050</v>
      </c>
      <c r="H724" s="675">
        <v>89</v>
      </c>
      <c r="I724" s="675" t="s">
        <v>1182</v>
      </c>
      <c r="J724" s="675" t="s">
        <v>1052</v>
      </c>
      <c r="K724" s="741">
        <v>63014000000</v>
      </c>
      <c r="L724" s="741">
        <v>79692319849.601196</v>
      </c>
      <c r="M724" s="675">
        <v>3</v>
      </c>
      <c r="N724" s="675" t="s">
        <v>1066</v>
      </c>
      <c r="O724" s="675">
        <v>34</v>
      </c>
      <c r="P724" s="675" t="s">
        <v>1191</v>
      </c>
      <c r="Q724" s="675">
        <v>525</v>
      </c>
      <c r="R724" s="675" t="s">
        <v>1192</v>
      </c>
      <c r="S724" s="741">
        <v>2700000000</v>
      </c>
      <c r="T724" s="741">
        <v>3414626330.5602441</v>
      </c>
    </row>
    <row r="725" spans="1:20">
      <c r="A725" s="675">
        <v>3</v>
      </c>
      <c r="B725" s="675" t="s">
        <v>1048</v>
      </c>
      <c r="C725" s="675">
        <v>2011</v>
      </c>
      <c r="D725" s="675">
        <v>117</v>
      </c>
      <c r="E725" s="675" t="s">
        <v>763</v>
      </c>
      <c r="F725" s="675">
        <v>1</v>
      </c>
      <c r="G725" s="675" t="s">
        <v>1050</v>
      </c>
      <c r="H725" s="675">
        <v>89</v>
      </c>
      <c r="I725" s="675" t="s">
        <v>1182</v>
      </c>
      <c r="J725" s="675" t="s">
        <v>1052</v>
      </c>
      <c r="K725" s="741">
        <v>63014000000</v>
      </c>
      <c r="L725" s="741">
        <v>79692319849.601196</v>
      </c>
      <c r="M725" s="675">
        <v>3</v>
      </c>
      <c r="N725" s="675" t="s">
        <v>1066</v>
      </c>
      <c r="O725" s="675">
        <v>35</v>
      </c>
      <c r="P725" s="675" t="s">
        <v>1067</v>
      </c>
      <c r="Q725" s="675">
        <v>521</v>
      </c>
      <c r="R725" s="675" t="s">
        <v>1193</v>
      </c>
      <c r="S725" s="741">
        <v>1500000000</v>
      </c>
      <c r="T725" s="741">
        <v>1897014628.0890243</v>
      </c>
    </row>
    <row r="726" spans="1:20">
      <c r="A726" s="675">
        <v>3</v>
      </c>
      <c r="B726" s="675" t="s">
        <v>1048</v>
      </c>
      <c r="C726" s="675">
        <v>2011</v>
      </c>
      <c r="D726" s="675">
        <v>117</v>
      </c>
      <c r="E726" s="675" t="s">
        <v>763</v>
      </c>
      <c r="F726" s="675">
        <v>1</v>
      </c>
      <c r="G726" s="675" t="s">
        <v>1050</v>
      </c>
      <c r="H726" s="675">
        <v>89</v>
      </c>
      <c r="I726" s="675" t="s">
        <v>1182</v>
      </c>
      <c r="J726" s="675" t="s">
        <v>1052</v>
      </c>
      <c r="K726" s="741">
        <v>63014000000</v>
      </c>
      <c r="L726" s="741">
        <v>79692319849.601196</v>
      </c>
      <c r="M726" s="675">
        <v>3</v>
      </c>
      <c r="N726" s="675" t="s">
        <v>1066</v>
      </c>
      <c r="O726" s="675">
        <v>35</v>
      </c>
      <c r="P726" s="675" t="s">
        <v>1067</v>
      </c>
      <c r="Q726" s="675">
        <v>524</v>
      </c>
      <c r="R726" s="675" t="s">
        <v>1194</v>
      </c>
      <c r="S726" s="741">
        <v>400000000</v>
      </c>
      <c r="T726" s="741">
        <v>505870567.49040651</v>
      </c>
    </row>
    <row r="727" spans="1:20">
      <c r="A727" s="675">
        <v>3</v>
      </c>
      <c r="B727" s="675" t="s">
        <v>1048</v>
      </c>
      <c r="C727" s="675">
        <v>2011</v>
      </c>
      <c r="D727" s="675">
        <v>117</v>
      </c>
      <c r="E727" s="675" t="s">
        <v>763</v>
      </c>
      <c r="F727" s="675">
        <v>1</v>
      </c>
      <c r="G727" s="675" t="s">
        <v>1050</v>
      </c>
      <c r="H727" s="675">
        <v>89</v>
      </c>
      <c r="I727" s="675" t="s">
        <v>1182</v>
      </c>
      <c r="J727" s="675" t="s">
        <v>1052</v>
      </c>
      <c r="K727" s="741">
        <v>63014000000</v>
      </c>
      <c r="L727" s="741">
        <v>79692319849.601196</v>
      </c>
      <c r="M727" s="675">
        <v>3</v>
      </c>
      <c r="N727" s="675" t="s">
        <v>1066</v>
      </c>
      <c r="O727" s="675">
        <v>35</v>
      </c>
      <c r="P727" s="675" t="s">
        <v>1067</v>
      </c>
      <c r="Q727" s="675">
        <v>526</v>
      </c>
      <c r="R727" s="675" t="s">
        <v>1195</v>
      </c>
      <c r="S727" s="741">
        <v>3450000000</v>
      </c>
      <c r="T727" s="741">
        <v>4363133644.6047554</v>
      </c>
    </row>
    <row r="728" spans="1:20">
      <c r="A728" s="675">
        <v>3</v>
      </c>
      <c r="B728" s="675" t="s">
        <v>1048</v>
      </c>
      <c r="C728" s="675">
        <v>2011</v>
      </c>
      <c r="D728" s="675">
        <v>117</v>
      </c>
      <c r="E728" s="675" t="s">
        <v>763</v>
      </c>
      <c r="F728" s="675">
        <v>1</v>
      </c>
      <c r="G728" s="675" t="s">
        <v>1050</v>
      </c>
      <c r="H728" s="675">
        <v>89</v>
      </c>
      <c r="I728" s="675" t="s">
        <v>1182</v>
      </c>
      <c r="J728" s="675" t="s">
        <v>1052</v>
      </c>
      <c r="K728" s="741">
        <v>63014000000</v>
      </c>
      <c r="L728" s="741">
        <v>79692319849.601196</v>
      </c>
      <c r="M728" s="675">
        <v>3</v>
      </c>
      <c r="N728" s="675" t="s">
        <v>1066</v>
      </c>
      <c r="O728" s="675">
        <v>35</v>
      </c>
      <c r="P728" s="675" t="s">
        <v>1067</v>
      </c>
      <c r="Q728" s="675">
        <v>528</v>
      </c>
      <c r="R728" s="675" t="s">
        <v>1196</v>
      </c>
      <c r="S728" s="741">
        <v>800000000</v>
      </c>
      <c r="T728" s="741">
        <v>1011741134.980813</v>
      </c>
    </row>
    <row r="729" spans="1:20">
      <c r="A729" s="675">
        <v>3</v>
      </c>
      <c r="B729" s="675" t="s">
        <v>1048</v>
      </c>
      <c r="C729" s="675">
        <v>2011</v>
      </c>
      <c r="D729" s="675">
        <v>117</v>
      </c>
      <c r="E729" s="675" t="s">
        <v>763</v>
      </c>
      <c r="F729" s="675">
        <v>1</v>
      </c>
      <c r="G729" s="675" t="s">
        <v>1050</v>
      </c>
      <c r="H729" s="675">
        <v>89</v>
      </c>
      <c r="I729" s="675" t="s">
        <v>1182</v>
      </c>
      <c r="J729" s="675" t="s">
        <v>1052</v>
      </c>
      <c r="K729" s="741">
        <v>63014000000</v>
      </c>
      <c r="L729" s="741">
        <v>79692319849.601196</v>
      </c>
      <c r="M729" s="675">
        <v>5</v>
      </c>
      <c r="N729" s="675" t="s">
        <v>1117</v>
      </c>
      <c r="O729" s="675">
        <v>40</v>
      </c>
      <c r="P729" s="675" t="s">
        <v>1118</v>
      </c>
      <c r="Q729" s="675">
        <v>492</v>
      </c>
      <c r="R729" s="675" t="s">
        <v>1197</v>
      </c>
      <c r="S729" s="741">
        <v>1908000000</v>
      </c>
      <c r="T729" s="741">
        <v>2413002606.9292393</v>
      </c>
    </row>
    <row r="730" spans="1:20">
      <c r="A730" s="675">
        <v>3</v>
      </c>
      <c r="B730" s="675" t="s">
        <v>1048</v>
      </c>
      <c r="C730" s="675">
        <v>2011</v>
      </c>
      <c r="D730" s="675">
        <v>117</v>
      </c>
      <c r="E730" s="675" t="s">
        <v>763</v>
      </c>
      <c r="F730" s="675">
        <v>1</v>
      </c>
      <c r="G730" s="675" t="s">
        <v>1050</v>
      </c>
      <c r="H730" s="675">
        <v>89</v>
      </c>
      <c r="I730" s="675" t="s">
        <v>1182</v>
      </c>
      <c r="J730" s="675" t="s">
        <v>1052</v>
      </c>
      <c r="K730" s="741">
        <v>63014000000</v>
      </c>
      <c r="L730" s="741">
        <v>79692319849.601196</v>
      </c>
      <c r="M730" s="675">
        <v>6</v>
      </c>
      <c r="N730" s="675" t="s">
        <v>1059</v>
      </c>
      <c r="O730" s="675">
        <v>49</v>
      </c>
      <c r="P730" s="675" t="s">
        <v>1063</v>
      </c>
      <c r="Q730" s="675">
        <v>429</v>
      </c>
      <c r="R730" s="675" t="s">
        <v>994</v>
      </c>
      <c r="S730" s="741">
        <v>4730263000</v>
      </c>
      <c r="T730" s="741">
        <v>5982252070.4721823</v>
      </c>
    </row>
    <row r="731" spans="1:20">
      <c r="A731" s="675">
        <v>3</v>
      </c>
      <c r="B731" s="675" t="s">
        <v>1048</v>
      </c>
      <c r="C731" s="675">
        <v>2011</v>
      </c>
      <c r="D731" s="675">
        <v>118</v>
      </c>
      <c r="E731" s="675" t="s">
        <v>1198</v>
      </c>
      <c r="F731" s="675">
        <v>1</v>
      </c>
      <c r="G731" s="675" t="s">
        <v>1050</v>
      </c>
      <c r="H731" s="675">
        <v>96</v>
      </c>
      <c r="I731" s="675" t="s">
        <v>1199</v>
      </c>
      <c r="J731" s="675" t="s">
        <v>1052</v>
      </c>
      <c r="K731" s="741">
        <v>53000000000</v>
      </c>
      <c r="L731" s="741">
        <v>67027850192.478867</v>
      </c>
      <c r="M731" s="675">
        <v>1</v>
      </c>
      <c r="N731" s="675" t="s">
        <v>1053</v>
      </c>
      <c r="O731" s="675">
        <v>9</v>
      </c>
      <c r="P731" s="675" t="s">
        <v>1200</v>
      </c>
      <c r="Q731" s="675">
        <v>487</v>
      </c>
      <c r="R731" s="675" t="s">
        <v>1201</v>
      </c>
      <c r="S731" s="741">
        <v>552900000</v>
      </c>
      <c r="T731" s="741">
        <v>699239591.91361451</v>
      </c>
    </row>
    <row r="732" spans="1:20">
      <c r="A732" s="675">
        <v>3</v>
      </c>
      <c r="B732" s="675" t="s">
        <v>1048</v>
      </c>
      <c r="C732" s="675">
        <v>2011</v>
      </c>
      <c r="D732" s="675">
        <v>118</v>
      </c>
      <c r="E732" s="675" t="s">
        <v>1198</v>
      </c>
      <c r="F732" s="675">
        <v>1</v>
      </c>
      <c r="G732" s="675" t="s">
        <v>1050</v>
      </c>
      <c r="H732" s="675">
        <v>96</v>
      </c>
      <c r="I732" s="675" t="s">
        <v>1199</v>
      </c>
      <c r="J732" s="675" t="s">
        <v>1052</v>
      </c>
      <c r="K732" s="741">
        <v>53000000000</v>
      </c>
      <c r="L732" s="741">
        <v>67027850192.478867</v>
      </c>
      <c r="M732" s="675">
        <v>1</v>
      </c>
      <c r="N732" s="675" t="s">
        <v>1053</v>
      </c>
      <c r="O732" s="675">
        <v>9</v>
      </c>
      <c r="P732" s="675" t="s">
        <v>1200</v>
      </c>
      <c r="Q732" s="675">
        <v>644</v>
      </c>
      <c r="R732" s="675" t="s">
        <v>1202</v>
      </c>
      <c r="S732" s="741">
        <v>12206675000</v>
      </c>
      <c r="T732" s="741">
        <v>15437494023.552397</v>
      </c>
    </row>
    <row r="733" spans="1:20">
      <c r="A733" s="675">
        <v>3</v>
      </c>
      <c r="B733" s="675" t="s">
        <v>1048</v>
      </c>
      <c r="C733" s="675">
        <v>2011</v>
      </c>
      <c r="D733" s="675">
        <v>118</v>
      </c>
      <c r="E733" s="675" t="s">
        <v>1198</v>
      </c>
      <c r="F733" s="675">
        <v>1</v>
      </c>
      <c r="G733" s="675" t="s">
        <v>1050</v>
      </c>
      <c r="H733" s="675">
        <v>96</v>
      </c>
      <c r="I733" s="675" t="s">
        <v>1199</v>
      </c>
      <c r="J733" s="675" t="s">
        <v>1052</v>
      </c>
      <c r="K733" s="741">
        <v>53000000000</v>
      </c>
      <c r="L733" s="741">
        <v>67027850192.478867</v>
      </c>
      <c r="M733" s="675">
        <v>2</v>
      </c>
      <c r="N733" s="675" t="s">
        <v>1103</v>
      </c>
      <c r="O733" s="675">
        <v>17</v>
      </c>
      <c r="P733" s="675" t="s">
        <v>1203</v>
      </c>
      <c r="Q733" s="675">
        <v>435</v>
      </c>
      <c r="R733" s="675" t="s">
        <v>1204</v>
      </c>
      <c r="S733" s="741">
        <v>2523270000</v>
      </c>
      <c r="T733" s="741">
        <v>3191120067.0787959</v>
      </c>
    </row>
    <row r="734" spans="1:20">
      <c r="A734" s="675">
        <v>3</v>
      </c>
      <c r="B734" s="675" t="s">
        <v>1048</v>
      </c>
      <c r="C734" s="675">
        <v>2011</v>
      </c>
      <c r="D734" s="675">
        <v>118</v>
      </c>
      <c r="E734" s="675" t="s">
        <v>1198</v>
      </c>
      <c r="F734" s="675">
        <v>1</v>
      </c>
      <c r="G734" s="675" t="s">
        <v>1050</v>
      </c>
      <c r="H734" s="675">
        <v>96</v>
      </c>
      <c r="I734" s="675" t="s">
        <v>1199</v>
      </c>
      <c r="J734" s="675" t="s">
        <v>1052</v>
      </c>
      <c r="K734" s="741">
        <v>53000000000</v>
      </c>
      <c r="L734" s="741">
        <v>67027850192.478867</v>
      </c>
      <c r="M734" s="675">
        <v>2</v>
      </c>
      <c r="N734" s="675" t="s">
        <v>1103</v>
      </c>
      <c r="O734" s="675">
        <v>18</v>
      </c>
      <c r="P734" s="675" t="s">
        <v>1205</v>
      </c>
      <c r="Q734" s="675">
        <v>489</v>
      </c>
      <c r="R734" s="675" t="s">
        <v>1206</v>
      </c>
      <c r="S734" s="741">
        <v>198000000</v>
      </c>
      <c r="T734" s="741">
        <v>250405930.90775126</v>
      </c>
    </row>
    <row r="735" spans="1:20">
      <c r="A735" s="675">
        <v>3</v>
      </c>
      <c r="B735" s="675" t="s">
        <v>1048</v>
      </c>
      <c r="C735" s="675">
        <v>2011</v>
      </c>
      <c r="D735" s="675">
        <v>118</v>
      </c>
      <c r="E735" s="675" t="s">
        <v>1198</v>
      </c>
      <c r="F735" s="675">
        <v>1</v>
      </c>
      <c r="G735" s="675" t="s">
        <v>1050</v>
      </c>
      <c r="H735" s="675">
        <v>96</v>
      </c>
      <c r="I735" s="675" t="s">
        <v>1199</v>
      </c>
      <c r="J735" s="675" t="s">
        <v>1052</v>
      </c>
      <c r="K735" s="741">
        <v>53000000000</v>
      </c>
      <c r="L735" s="741">
        <v>67027850192.478867</v>
      </c>
      <c r="M735" s="675">
        <v>2</v>
      </c>
      <c r="N735" s="675" t="s">
        <v>1103</v>
      </c>
      <c r="O735" s="675">
        <v>19</v>
      </c>
      <c r="P735" s="675" t="s">
        <v>1207</v>
      </c>
      <c r="Q735" s="675">
        <v>417</v>
      </c>
      <c r="R735" s="675" t="s">
        <v>1208</v>
      </c>
      <c r="S735" s="741">
        <v>4391900000</v>
      </c>
      <c r="T735" s="741">
        <v>5554332363.4027901</v>
      </c>
    </row>
    <row r="736" spans="1:20">
      <c r="A736" s="675">
        <v>3</v>
      </c>
      <c r="B736" s="675" t="s">
        <v>1048</v>
      </c>
      <c r="C736" s="675">
        <v>2011</v>
      </c>
      <c r="D736" s="675">
        <v>118</v>
      </c>
      <c r="E736" s="675" t="s">
        <v>1198</v>
      </c>
      <c r="F736" s="675">
        <v>1</v>
      </c>
      <c r="G736" s="675" t="s">
        <v>1050</v>
      </c>
      <c r="H736" s="675">
        <v>96</v>
      </c>
      <c r="I736" s="675" t="s">
        <v>1199</v>
      </c>
      <c r="J736" s="675" t="s">
        <v>1052</v>
      </c>
      <c r="K736" s="741">
        <v>53000000000</v>
      </c>
      <c r="L736" s="741">
        <v>67027850192.478867</v>
      </c>
      <c r="M736" s="675">
        <v>2</v>
      </c>
      <c r="N736" s="675" t="s">
        <v>1103</v>
      </c>
      <c r="O736" s="675">
        <v>19</v>
      </c>
      <c r="P736" s="675" t="s">
        <v>1207</v>
      </c>
      <c r="Q736" s="675">
        <v>488</v>
      </c>
      <c r="R736" s="675" t="s">
        <v>1209</v>
      </c>
      <c r="S736" s="741">
        <v>25736805000</v>
      </c>
      <c r="T736" s="741">
        <v>32548730376.849834</v>
      </c>
    </row>
    <row r="737" spans="1:20">
      <c r="A737" s="675">
        <v>3</v>
      </c>
      <c r="B737" s="675" t="s">
        <v>1048</v>
      </c>
      <c r="C737" s="675">
        <v>2011</v>
      </c>
      <c r="D737" s="675">
        <v>118</v>
      </c>
      <c r="E737" s="675" t="s">
        <v>1198</v>
      </c>
      <c r="F737" s="675">
        <v>1</v>
      </c>
      <c r="G737" s="675" t="s">
        <v>1050</v>
      </c>
      <c r="H737" s="675">
        <v>96</v>
      </c>
      <c r="I737" s="675" t="s">
        <v>1199</v>
      </c>
      <c r="J737" s="675" t="s">
        <v>1052</v>
      </c>
      <c r="K737" s="741">
        <v>53000000000</v>
      </c>
      <c r="L737" s="741">
        <v>67027850192.478867</v>
      </c>
      <c r="M737" s="675">
        <v>2</v>
      </c>
      <c r="N737" s="675" t="s">
        <v>1103</v>
      </c>
      <c r="O737" s="675">
        <v>19</v>
      </c>
      <c r="P737" s="675" t="s">
        <v>1207</v>
      </c>
      <c r="Q737" s="675">
        <v>490</v>
      </c>
      <c r="R737" s="675" t="s">
        <v>1207</v>
      </c>
      <c r="S737" s="741">
        <v>2443550000</v>
      </c>
      <c r="T737" s="741">
        <v>3090300062.9779568</v>
      </c>
    </row>
    <row r="738" spans="1:20">
      <c r="A738" s="675">
        <v>3</v>
      </c>
      <c r="B738" s="675" t="s">
        <v>1048</v>
      </c>
      <c r="C738" s="675">
        <v>2011</v>
      </c>
      <c r="D738" s="675">
        <v>118</v>
      </c>
      <c r="E738" s="675" t="s">
        <v>1198</v>
      </c>
      <c r="F738" s="675">
        <v>1</v>
      </c>
      <c r="G738" s="675" t="s">
        <v>1050</v>
      </c>
      <c r="H738" s="675">
        <v>96</v>
      </c>
      <c r="I738" s="675" t="s">
        <v>1199</v>
      </c>
      <c r="J738" s="675" t="s">
        <v>1052</v>
      </c>
      <c r="K738" s="741">
        <v>53000000000</v>
      </c>
      <c r="L738" s="741">
        <v>67027850192.478867</v>
      </c>
      <c r="M738" s="675">
        <v>6</v>
      </c>
      <c r="N738" s="675" t="s">
        <v>1059</v>
      </c>
      <c r="O738" s="675">
        <v>44</v>
      </c>
      <c r="P738" s="675" t="s">
        <v>1070</v>
      </c>
      <c r="Q738" s="675">
        <v>491</v>
      </c>
      <c r="R738" s="675" t="s">
        <v>1210</v>
      </c>
      <c r="S738" s="741">
        <v>1958100000</v>
      </c>
      <c r="T738" s="741">
        <v>2476362895.5074124</v>
      </c>
    </row>
    <row r="739" spans="1:20">
      <c r="A739" s="675">
        <v>3</v>
      </c>
      <c r="B739" s="675" t="s">
        <v>1048</v>
      </c>
      <c r="C739" s="675">
        <v>2011</v>
      </c>
      <c r="D739" s="675">
        <v>118</v>
      </c>
      <c r="E739" s="675" t="s">
        <v>1198</v>
      </c>
      <c r="F739" s="675">
        <v>1</v>
      </c>
      <c r="G739" s="675" t="s">
        <v>1050</v>
      </c>
      <c r="H739" s="675">
        <v>96</v>
      </c>
      <c r="I739" s="675" t="s">
        <v>1199</v>
      </c>
      <c r="J739" s="675" t="s">
        <v>1052</v>
      </c>
      <c r="K739" s="741">
        <v>53000000000</v>
      </c>
      <c r="L739" s="741">
        <v>67027850192.478867</v>
      </c>
      <c r="M739" s="675">
        <v>6</v>
      </c>
      <c r="N739" s="675" t="s">
        <v>1059</v>
      </c>
      <c r="O739" s="675">
        <v>49</v>
      </c>
      <c r="P739" s="675" t="s">
        <v>1063</v>
      </c>
      <c r="Q739" s="675">
        <v>418</v>
      </c>
      <c r="R739" s="675" t="s">
        <v>994</v>
      </c>
      <c r="S739" s="741">
        <v>2988800000</v>
      </c>
      <c r="T739" s="741">
        <v>3779864880.2883177</v>
      </c>
    </row>
    <row r="740" spans="1:20">
      <c r="A740" s="675">
        <v>3</v>
      </c>
      <c r="B740" s="675" t="s">
        <v>1048</v>
      </c>
      <c r="C740" s="675">
        <v>2011</v>
      </c>
      <c r="D740" s="675">
        <v>119</v>
      </c>
      <c r="E740" s="675" t="s">
        <v>767</v>
      </c>
      <c r="F740" s="675">
        <v>1</v>
      </c>
      <c r="G740" s="675" t="s">
        <v>1050</v>
      </c>
      <c r="H740" s="675">
        <v>93</v>
      </c>
      <c r="I740" s="675" t="s">
        <v>1211</v>
      </c>
      <c r="J740" s="675" t="s">
        <v>1052</v>
      </c>
      <c r="K740" s="741">
        <v>24127000000</v>
      </c>
      <c r="L740" s="741">
        <v>30512847954.602592</v>
      </c>
      <c r="M740" s="675">
        <v>1</v>
      </c>
      <c r="N740" s="675" t="s">
        <v>1053</v>
      </c>
      <c r="O740" s="675">
        <v>12</v>
      </c>
      <c r="P740" s="675" t="s">
        <v>1212</v>
      </c>
      <c r="Q740" s="675">
        <v>469</v>
      </c>
      <c r="R740" s="675" t="s">
        <v>1213</v>
      </c>
      <c r="S740" s="741">
        <v>409000000</v>
      </c>
      <c r="T740" s="741">
        <v>517252655.2589407</v>
      </c>
    </row>
    <row r="741" spans="1:20">
      <c r="A741" s="675">
        <v>3</v>
      </c>
      <c r="B741" s="675" t="s">
        <v>1048</v>
      </c>
      <c r="C741" s="675">
        <v>2011</v>
      </c>
      <c r="D741" s="675">
        <v>119</v>
      </c>
      <c r="E741" s="675" t="s">
        <v>767</v>
      </c>
      <c r="F741" s="675">
        <v>1</v>
      </c>
      <c r="G741" s="675" t="s">
        <v>1050</v>
      </c>
      <c r="H741" s="675">
        <v>93</v>
      </c>
      <c r="I741" s="675" t="s">
        <v>1211</v>
      </c>
      <c r="J741" s="675" t="s">
        <v>1052</v>
      </c>
      <c r="K741" s="741">
        <v>24127000000</v>
      </c>
      <c r="L741" s="741">
        <v>30512847954.602592</v>
      </c>
      <c r="M741" s="675">
        <v>1</v>
      </c>
      <c r="N741" s="675" t="s">
        <v>1053</v>
      </c>
      <c r="O741" s="675">
        <v>12</v>
      </c>
      <c r="P741" s="675" t="s">
        <v>1212</v>
      </c>
      <c r="Q741" s="675">
        <v>470</v>
      </c>
      <c r="R741" s="675" t="s">
        <v>1214</v>
      </c>
      <c r="S741" s="741">
        <v>5978000000</v>
      </c>
      <c r="T741" s="741">
        <v>7560235631.1441259</v>
      </c>
    </row>
    <row r="742" spans="1:20">
      <c r="A742" s="675">
        <v>3</v>
      </c>
      <c r="B742" s="675" t="s">
        <v>1048</v>
      </c>
      <c r="C742" s="675">
        <v>2011</v>
      </c>
      <c r="D742" s="675">
        <v>119</v>
      </c>
      <c r="E742" s="675" t="s">
        <v>767</v>
      </c>
      <c r="F742" s="675">
        <v>1</v>
      </c>
      <c r="G742" s="675" t="s">
        <v>1050</v>
      </c>
      <c r="H742" s="675">
        <v>93</v>
      </c>
      <c r="I742" s="675" t="s">
        <v>1211</v>
      </c>
      <c r="J742" s="675" t="s">
        <v>1052</v>
      </c>
      <c r="K742" s="741">
        <v>24127000000</v>
      </c>
      <c r="L742" s="741">
        <v>30512847954.602592</v>
      </c>
      <c r="M742" s="675">
        <v>2</v>
      </c>
      <c r="N742" s="675" t="s">
        <v>1103</v>
      </c>
      <c r="O742" s="675">
        <v>27</v>
      </c>
      <c r="P742" s="675" t="s">
        <v>1215</v>
      </c>
      <c r="Q742" s="675">
        <v>472</v>
      </c>
      <c r="R742" s="675" t="s">
        <v>1216</v>
      </c>
      <c r="S742" s="741">
        <v>4981000000</v>
      </c>
      <c r="T742" s="741">
        <v>6299353241.6742878</v>
      </c>
    </row>
    <row r="743" spans="1:20">
      <c r="A743" s="675">
        <v>3</v>
      </c>
      <c r="B743" s="675" t="s">
        <v>1048</v>
      </c>
      <c r="C743" s="675">
        <v>2011</v>
      </c>
      <c r="D743" s="675">
        <v>119</v>
      </c>
      <c r="E743" s="675" t="s">
        <v>767</v>
      </c>
      <c r="F743" s="675">
        <v>1</v>
      </c>
      <c r="G743" s="675" t="s">
        <v>1050</v>
      </c>
      <c r="H743" s="675">
        <v>93</v>
      </c>
      <c r="I743" s="675" t="s">
        <v>1211</v>
      </c>
      <c r="J743" s="675" t="s">
        <v>1052</v>
      </c>
      <c r="K743" s="741">
        <v>24127000000</v>
      </c>
      <c r="L743" s="741">
        <v>30512847954.602592</v>
      </c>
      <c r="M743" s="675">
        <v>2</v>
      </c>
      <c r="N743" s="675" t="s">
        <v>1103</v>
      </c>
      <c r="O743" s="675">
        <v>30</v>
      </c>
      <c r="P743" s="675" t="s">
        <v>1110</v>
      </c>
      <c r="Q743" s="675">
        <v>645</v>
      </c>
      <c r="R743" s="675" t="s">
        <v>1217</v>
      </c>
      <c r="S743" s="741">
        <v>450000000</v>
      </c>
      <c r="T743" s="741">
        <v>569104388.42670727</v>
      </c>
    </row>
    <row r="744" spans="1:20">
      <c r="A744" s="675">
        <v>3</v>
      </c>
      <c r="B744" s="675" t="s">
        <v>1048</v>
      </c>
      <c r="C744" s="675">
        <v>2011</v>
      </c>
      <c r="D744" s="675">
        <v>119</v>
      </c>
      <c r="E744" s="675" t="s">
        <v>767</v>
      </c>
      <c r="F744" s="675">
        <v>1</v>
      </c>
      <c r="G744" s="675" t="s">
        <v>1050</v>
      </c>
      <c r="H744" s="675">
        <v>93</v>
      </c>
      <c r="I744" s="675" t="s">
        <v>1211</v>
      </c>
      <c r="J744" s="675" t="s">
        <v>1052</v>
      </c>
      <c r="K744" s="741">
        <v>24127000000</v>
      </c>
      <c r="L744" s="741">
        <v>30512847954.602592</v>
      </c>
      <c r="M744" s="675">
        <v>3</v>
      </c>
      <c r="N744" s="675" t="s">
        <v>1066</v>
      </c>
      <c r="O744" s="675">
        <v>34</v>
      </c>
      <c r="P744" s="675" t="s">
        <v>1191</v>
      </c>
      <c r="Q744" s="675">
        <v>486</v>
      </c>
      <c r="R744" s="675" t="s">
        <v>1218</v>
      </c>
      <c r="S744" s="741">
        <v>5500000000</v>
      </c>
      <c r="T744" s="741">
        <v>6955720302.9930897</v>
      </c>
    </row>
    <row r="745" spans="1:20">
      <c r="A745" s="675">
        <v>3</v>
      </c>
      <c r="B745" s="675" t="s">
        <v>1048</v>
      </c>
      <c r="C745" s="675">
        <v>2011</v>
      </c>
      <c r="D745" s="675">
        <v>119</v>
      </c>
      <c r="E745" s="675" t="s">
        <v>767</v>
      </c>
      <c r="F745" s="675">
        <v>1</v>
      </c>
      <c r="G745" s="675" t="s">
        <v>1050</v>
      </c>
      <c r="H745" s="675">
        <v>93</v>
      </c>
      <c r="I745" s="675" t="s">
        <v>1211</v>
      </c>
      <c r="J745" s="675" t="s">
        <v>1052</v>
      </c>
      <c r="K745" s="741">
        <v>24127000000</v>
      </c>
      <c r="L745" s="741">
        <v>30512847954.602592</v>
      </c>
      <c r="M745" s="675">
        <v>4</v>
      </c>
      <c r="N745" s="675" t="s">
        <v>1056</v>
      </c>
      <c r="O745" s="675">
        <v>37</v>
      </c>
      <c r="P745" s="675" t="s">
        <v>1177</v>
      </c>
      <c r="Q745" s="675">
        <v>646</v>
      </c>
      <c r="R745" s="675" t="s">
        <v>1219</v>
      </c>
      <c r="S745" s="741">
        <v>566000000</v>
      </c>
      <c r="T745" s="741">
        <v>715806852.99892509</v>
      </c>
    </row>
    <row r="746" spans="1:20">
      <c r="A746" s="675">
        <v>3</v>
      </c>
      <c r="B746" s="675" t="s">
        <v>1048</v>
      </c>
      <c r="C746" s="675">
        <v>2011</v>
      </c>
      <c r="D746" s="675">
        <v>119</v>
      </c>
      <c r="E746" s="675" t="s">
        <v>767</v>
      </c>
      <c r="F746" s="675">
        <v>1</v>
      </c>
      <c r="G746" s="675" t="s">
        <v>1050</v>
      </c>
      <c r="H746" s="675">
        <v>93</v>
      </c>
      <c r="I746" s="675" t="s">
        <v>1211</v>
      </c>
      <c r="J746" s="675" t="s">
        <v>1052</v>
      </c>
      <c r="K746" s="741">
        <v>24127000000</v>
      </c>
      <c r="L746" s="741">
        <v>30512847954.602592</v>
      </c>
      <c r="M746" s="675">
        <v>6</v>
      </c>
      <c r="N746" s="675" t="s">
        <v>1059</v>
      </c>
      <c r="O746" s="675">
        <v>45</v>
      </c>
      <c r="P746" s="675" t="s">
        <v>1073</v>
      </c>
      <c r="Q746" s="675">
        <v>209</v>
      </c>
      <c r="R746" s="675" t="s">
        <v>1220</v>
      </c>
      <c r="S746" s="741">
        <v>1829000000</v>
      </c>
      <c r="T746" s="741">
        <v>2313093169.849884</v>
      </c>
    </row>
    <row r="747" spans="1:20">
      <c r="A747" s="675">
        <v>3</v>
      </c>
      <c r="B747" s="675" t="s">
        <v>1048</v>
      </c>
      <c r="C747" s="675">
        <v>2011</v>
      </c>
      <c r="D747" s="675">
        <v>119</v>
      </c>
      <c r="E747" s="675" t="s">
        <v>767</v>
      </c>
      <c r="F747" s="675">
        <v>1</v>
      </c>
      <c r="G747" s="675" t="s">
        <v>1050</v>
      </c>
      <c r="H747" s="675">
        <v>93</v>
      </c>
      <c r="I747" s="675" t="s">
        <v>1211</v>
      </c>
      <c r="J747" s="675" t="s">
        <v>1052</v>
      </c>
      <c r="K747" s="741">
        <v>24127000000</v>
      </c>
      <c r="L747" s="741">
        <v>30512847954.602592</v>
      </c>
      <c r="M747" s="675">
        <v>6</v>
      </c>
      <c r="N747" s="675" t="s">
        <v>1059</v>
      </c>
      <c r="O747" s="675">
        <v>45</v>
      </c>
      <c r="P747" s="675" t="s">
        <v>1073</v>
      </c>
      <c r="Q747" s="675">
        <v>479</v>
      </c>
      <c r="R747" s="675" t="s">
        <v>1221</v>
      </c>
      <c r="S747" s="741">
        <v>1313000000</v>
      </c>
      <c r="T747" s="741">
        <v>1660520137.7872596</v>
      </c>
    </row>
    <row r="748" spans="1:20">
      <c r="A748" s="675">
        <v>3</v>
      </c>
      <c r="B748" s="675" t="s">
        <v>1048</v>
      </c>
      <c r="C748" s="675">
        <v>2011</v>
      </c>
      <c r="D748" s="675">
        <v>119</v>
      </c>
      <c r="E748" s="675" t="s">
        <v>767</v>
      </c>
      <c r="F748" s="675">
        <v>1</v>
      </c>
      <c r="G748" s="675" t="s">
        <v>1050</v>
      </c>
      <c r="H748" s="675">
        <v>93</v>
      </c>
      <c r="I748" s="675" t="s">
        <v>1211</v>
      </c>
      <c r="J748" s="675" t="s">
        <v>1052</v>
      </c>
      <c r="K748" s="741">
        <v>24127000000</v>
      </c>
      <c r="L748" s="741">
        <v>30512847954.602592</v>
      </c>
      <c r="M748" s="675">
        <v>6</v>
      </c>
      <c r="N748" s="675" t="s">
        <v>1059</v>
      </c>
      <c r="O748" s="675">
        <v>45</v>
      </c>
      <c r="P748" s="675" t="s">
        <v>1073</v>
      </c>
      <c r="Q748" s="675">
        <v>481</v>
      </c>
      <c r="R748" s="675" t="s">
        <v>1222</v>
      </c>
      <c r="S748" s="741">
        <v>340000000</v>
      </c>
      <c r="T748" s="741">
        <v>429989982.36684561</v>
      </c>
    </row>
    <row r="749" spans="1:20">
      <c r="A749" s="675">
        <v>3</v>
      </c>
      <c r="B749" s="675" t="s">
        <v>1048</v>
      </c>
      <c r="C749" s="675">
        <v>2011</v>
      </c>
      <c r="D749" s="675">
        <v>119</v>
      </c>
      <c r="E749" s="675" t="s">
        <v>767</v>
      </c>
      <c r="F749" s="675">
        <v>1</v>
      </c>
      <c r="G749" s="675" t="s">
        <v>1050</v>
      </c>
      <c r="H749" s="675">
        <v>93</v>
      </c>
      <c r="I749" s="675" t="s">
        <v>1211</v>
      </c>
      <c r="J749" s="675" t="s">
        <v>1052</v>
      </c>
      <c r="K749" s="741">
        <v>24127000000</v>
      </c>
      <c r="L749" s="741">
        <v>30512847954.602592</v>
      </c>
      <c r="M749" s="675">
        <v>6</v>
      </c>
      <c r="N749" s="675" t="s">
        <v>1059</v>
      </c>
      <c r="O749" s="675">
        <v>49</v>
      </c>
      <c r="P749" s="675" t="s">
        <v>1063</v>
      </c>
      <c r="Q749" s="675">
        <v>480</v>
      </c>
      <c r="R749" s="675" t="s">
        <v>1223</v>
      </c>
      <c r="S749" s="741">
        <v>1661000000</v>
      </c>
      <c r="T749" s="741">
        <v>2100627531.5039132</v>
      </c>
    </row>
    <row r="750" spans="1:20">
      <c r="A750" s="675">
        <v>3</v>
      </c>
      <c r="B750" s="675" t="s">
        <v>1048</v>
      </c>
      <c r="C750" s="675">
        <v>2011</v>
      </c>
      <c r="D750" s="675">
        <v>119</v>
      </c>
      <c r="E750" s="675" t="s">
        <v>767</v>
      </c>
      <c r="F750" s="675">
        <v>1</v>
      </c>
      <c r="G750" s="675" t="s">
        <v>1050</v>
      </c>
      <c r="H750" s="675">
        <v>93</v>
      </c>
      <c r="I750" s="675" t="s">
        <v>1211</v>
      </c>
      <c r="J750" s="675" t="s">
        <v>1052</v>
      </c>
      <c r="K750" s="741">
        <v>24127000000</v>
      </c>
      <c r="L750" s="741">
        <v>30512847954.602592</v>
      </c>
      <c r="M750" s="675">
        <v>6</v>
      </c>
      <c r="N750" s="675" t="s">
        <v>1059</v>
      </c>
      <c r="O750" s="675">
        <v>49</v>
      </c>
      <c r="P750" s="675" t="s">
        <v>1063</v>
      </c>
      <c r="Q750" s="675">
        <v>482</v>
      </c>
      <c r="R750" s="675" t="s">
        <v>1224</v>
      </c>
      <c r="S750" s="741">
        <v>1100000000</v>
      </c>
      <c r="T750" s="741">
        <v>1391144060.598618</v>
      </c>
    </row>
    <row r="751" spans="1:20">
      <c r="A751" s="675">
        <v>3</v>
      </c>
      <c r="B751" s="675" t="s">
        <v>1048</v>
      </c>
      <c r="C751" s="675">
        <v>2011</v>
      </c>
      <c r="D751" s="675">
        <v>120</v>
      </c>
      <c r="E751" s="675" t="s">
        <v>759</v>
      </c>
      <c r="F751" s="675">
        <v>1</v>
      </c>
      <c r="G751" s="675" t="s">
        <v>1050</v>
      </c>
      <c r="H751" s="675">
        <v>88</v>
      </c>
      <c r="I751" s="675" t="s">
        <v>1225</v>
      </c>
      <c r="J751" s="675" t="s">
        <v>1052</v>
      </c>
      <c r="K751" s="741">
        <v>22525000000</v>
      </c>
      <c r="L751" s="741">
        <v>28486836331.803513</v>
      </c>
      <c r="M751" s="675">
        <v>1</v>
      </c>
      <c r="N751" s="675" t="s">
        <v>1053</v>
      </c>
      <c r="O751" s="675">
        <v>16</v>
      </c>
      <c r="P751" s="675" t="s">
        <v>1227</v>
      </c>
      <c r="Q751" s="675">
        <v>661</v>
      </c>
      <c r="R751" s="675" t="s">
        <v>1460</v>
      </c>
      <c r="S751" s="741">
        <v>1082000000</v>
      </c>
      <c r="T751" s="741">
        <v>1368379885.0615494</v>
      </c>
    </row>
    <row r="752" spans="1:20">
      <c r="A752" s="675">
        <v>3</v>
      </c>
      <c r="B752" s="675" t="s">
        <v>1048</v>
      </c>
      <c r="C752" s="675">
        <v>2011</v>
      </c>
      <c r="D752" s="675">
        <v>120</v>
      </c>
      <c r="E752" s="675" t="s">
        <v>759</v>
      </c>
      <c r="F752" s="675">
        <v>1</v>
      </c>
      <c r="G752" s="675" t="s">
        <v>1050</v>
      </c>
      <c r="H752" s="675">
        <v>88</v>
      </c>
      <c r="I752" s="675" t="s">
        <v>1225</v>
      </c>
      <c r="J752" s="675" t="s">
        <v>1052</v>
      </c>
      <c r="K752" s="741">
        <v>22525000000</v>
      </c>
      <c r="L752" s="741">
        <v>28486836331.803513</v>
      </c>
      <c r="M752" s="675">
        <v>2</v>
      </c>
      <c r="N752" s="675" t="s">
        <v>1103</v>
      </c>
      <c r="O752" s="675">
        <v>28</v>
      </c>
      <c r="P752" s="675" t="s">
        <v>1231</v>
      </c>
      <c r="Q752" s="675">
        <v>304</v>
      </c>
      <c r="R752" s="675" t="s">
        <v>1232</v>
      </c>
      <c r="S752" s="741">
        <v>558500000</v>
      </c>
      <c r="T752" s="741">
        <v>706321779.85848022</v>
      </c>
    </row>
    <row r="753" spans="1:20">
      <c r="A753" s="675">
        <v>3</v>
      </c>
      <c r="B753" s="675" t="s">
        <v>1048</v>
      </c>
      <c r="C753" s="675">
        <v>2011</v>
      </c>
      <c r="D753" s="675">
        <v>120</v>
      </c>
      <c r="E753" s="675" t="s">
        <v>759</v>
      </c>
      <c r="F753" s="675">
        <v>1</v>
      </c>
      <c r="G753" s="675" t="s">
        <v>1050</v>
      </c>
      <c r="H753" s="675">
        <v>88</v>
      </c>
      <c r="I753" s="675" t="s">
        <v>1225</v>
      </c>
      <c r="J753" s="675" t="s">
        <v>1052</v>
      </c>
      <c r="K753" s="741">
        <v>22525000000</v>
      </c>
      <c r="L753" s="741">
        <v>28486836331.803513</v>
      </c>
      <c r="M753" s="675">
        <v>2</v>
      </c>
      <c r="N753" s="675" t="s">
        <v>1103</v>
      </c>
      <c r="O753" s="675">
        <v>28</v>
      </c>
      <c r="P753" s="675" t="s">
        <v>1231</v>
      </c>
      <c r="Q753" s="675">
        <v>660</v>
      </c>
      <c r="R753" s="675" t="s">
        <v>1461</v>
      </c>
      <c r="S753" s="741">
        <v>795244000</v>
      </c>
      <c r="T753" s="741">
        <v>1005726333.933352</v>
      </c>
    </row>
    <row r="754" spans="1:20">
      <c r="A754" s="675">
        <v>3</v>
      </c>
      <c r="B754" s="675" t="s">
        <v>1048</v>
      </c>
      <c r="C754" s="675">
        <v>2011</v>
      </c>
      <c r="D754" s="675">
        <v>120</v>
      </c>
      <c r="E754" s="675" t="s">
        <v>759</v>
      </c>
      <c r="F754" s="675">
        <v>1</v>
      </c>
      <c r="G754" s="675" t="s">
        <v>1050</v>
      </c>
      <c r="H754" s="675">
        <v>88</v>
      </c>
      <c r="I754" s="675" t="s">
        <v>1225</v>
      </c>
      <c r="J754" s="675" t="s">
        <v>1052</v>
      </c>
      <c r="K754" s="741">
        <v>22525000000</v>
      </c>
      <c r="L754" s="741">
        <v>28486836331.803513</v>
      </c>
      <c r="M754" s="675">
        <v>2</v>
      </c>
      <c r="N754" s="675" t="s">
        <v>1103</v>
      </c>
      <c r="O754" s="675">
        <v>28</v>
      </c>
      <c r="P754" s="675" t="s">
        <v>1231</v>
      </c>
      <c r="Q754" s="675">
        <v>662</v>
      </c>
      <c r="R754" s="675" t="s">
        <v>1462</v>
      </c>
      <c r="S754" s="741">
        <v>5336756000</v>
      </c>
      <c r="T754" s="741">
        <v>6749269465.6945801</v>
      </c>
    </row>
    <row r="755" spans="1:20">
      <c r="A755" s="675">
        <v>3</v>
      </c>
      <c r="B755" s="675" t="s">
        <v>1048</v>
      </c>
      <c r="C755" s="675">
        <v>2011</v>
      </c>
      <c r="D755" s="675">
        <v>120</v>
      </c>
      <c r="E755" s="675" t="s">
        <v>759</v>
      </c>
      <c r="F755" s="675">
        <v>1</v>
      </c>
      <c r="G755" s="675" t="s">
        <v>1050</v>
      </c>
      <c r="H755" s="675">
        <v>88</v>
      </c>
      <c r="I755" s="675" t="s">
        <v>1225</v>
      </c>
      <c r="J755" s="675" t="s">
        <v>1052</v>
      </c>
      <c r="K755" s="741">
        <v>22525000000</v>
      </c>
      <c r="L755" s="741">
        <v>28486836331.803513</v>
      </c>
      <c r="M755" s="675">
        <v>4</v>
      </c>
      <c r="N755" s="675" t="s">
        <v>1056</v>
      </c>
      <c r="O755" s="675">
        <v>38</v>
      </c>
      <c r="P755" s="675" t="s">
        <v>1239</v>
      </c>
      <c r="Q755" s="675">
        <v>377</v>
      </c>
      <c r="R755" s="675" t="s">
        <v>1240</v>
      </c>
      <c r="S755" s="741">
        <v>210000000</v>
      </c>
      <c r="T755" s="741">
        <v>265582047.93246344</v>
      </c>
    </row>
    <row r="756" spans="1:20">
      <c r="A756" s="675">
        <v>3</v>
      </c>
      <c r="B756" s="675" t="s">
        <v>1048</v>
      </c>
      <c r="C756" s="675">
        <v>2011</v>
      </c>
      <c r="D756" s="675">
        <v>120</v>
      </c>
      <c r="E756" s="675" t="s">
        <v>759</v>
      </c>
      <c r="F756" s="675">
        <v>1</v>
      </c>
      <c r="G756" s="675" t="s">
        <v>1050</v>
      </c>
      <c r="H756" s="675">
        <v>88</v>
      </c>
      <c r="I756" s="675" t="s">
        <v>1225</v>
      </c>
      <c r="J756" s="675" t="s">
        <v>1052</v>
      </c>
      <c r="K756" s="741">
        <v>22525000000</v>
      </c>
      <c r="L756" s="741">
        <v>28486836331.803513</v>
      </c>
      <c r="M756" s="675">
        <v>6</v>
      </c>
      <c r="N756" s="675" t="s">
        <v>1059</v>
      </c>
      <c r="O756" s="675">
        <v>46</v>
      </c>
      <c r="P756" s="675" t="s">
        <v>1242</v>
      </c>
      <c r="Q756" s="675">
        <v>535</v>
      </c>
      <c r="R756" s="675" t="s">
        <v>1244</v>
      </c>
      <c r="S756" s="741">
        <v>7319000000</v>
      </c>
      <c r="T756" s="741">
        <v>9256166708.655714</v>
      </c>
    </row>
    <row r="757" spans="1:20">
      <c r="A757" s="675">
        <v>3</v>
      </c>
      <c r="B757" s="675" t="s">
        <v>1048</v>
      </c>
      <c r="C757" s="675">
        <v>2011</v>
      </c>
      <c r="D757" s="675">
        <v>120</v>
      </c>
      <c r="E757" s="675" t="s">
        <v>759</v>
      </c>
      <c r="F757" s="675">
        <v>1</v>
      </c>
      <c r="G757" s="675" t="s">
        <v>1050</v>
      </c>
      <c r="H757" s="675">
        <v>88</v>
      </c>
      <c r="I757" s="675" t="s">
        <v>1225</v>
      </c>
      <c r="J757" s="675" t="s">
        <v>1052</v>
      </c>
      <c r="K757" s="741">
        <v>22525000000</v>
      </c>
      <c r="L757" s="741">
        <v>28486836331.803513</v>
      </c>
      <c r="M757" s="675">
        <v>6</v>
      </c>
      <c r="N757" s="675" t="s">
        <v>1059</v>
      </c>
      <c r="O757" s="675">
        <v>49</v>
      </c>
      <c r="P757" s="675" t="s">
        <v>1063</v>
      </c>
      <c r="Q757" s="675">
        <v>311</v>
      </c>
      <c r="R757" s="675" t="s">
        <v>1246</v>
      </c>
      <c r="S757" s="741">
        <v>7223500000</v>
      </c>
      <c r="T757" s="741">
        <v>9135390110.6673794</v>
      </c>
    </row>
    <row r="758" spans="1:20">
      <c r="A758" s="675">
        <v>3</v>
      </c>
      <c r="B758" s="675" t="s">
        <v>1048</v>
      </c>
      <c r="C758" s="675">
        <v>2011</v>
      </c>
      <c r="D758" s="675">
        <v>122</v>
      </c>
      <c r="E758" s="675" t="s">
        <v>1247</v>
      </c>
      <c r="F758" s="675">
        <v>1</v>
      </c>
      <c r="G758" s="675" t="s">
        <v>1050</v>
      </c>
      <c r="H758" s="675">
        <v>92</v>
      </c>
      <c r="I758" s="675" t="s">
        <v>1248</v>
      </c>
      <c r="J758" s="675" t="s">
        <v>1052</v>
      </c>
      <c r="K758" s="741">
        <v>500000000000</v>
      </c>
      <c r="L758" s="741">
        <v>632338209363.00818</v>
      </c>
      <c r="M758" s="675">
        <v>1</v>
      </c>
      <c r="N758" s="675" t="s">
        <v>1053</v>
      </c>
      <c r="O758" s="675">
        <v>4</v>
      </c>
      <c r="P758" s="675" t="s">
        <v>1148</v>
      </c>
      <c r="Q758" s="675">
        <v>515</v>
      </c>
      <c r="R758" s="675" t="s">
        <v>1249</v>
      </c>
      <c r="S758" s="741">
        <v>129000000000</v>
      </c>
      <c r="T758" s="741">
        <v>163143258015.6561</v>
      </c>
    </row>
    <row r="759" spans="1:20">
      <c r="A759" s="675">
        <v>3</v>
      </c>
      <c r="B759" s="675" t="s">
        <v>1048</v>
      </c>
      <c r="C759" s="675">
        <v>2011</v>
      </c>
      <c r="D759" s="675">
        <v>122</v>
      </c>
      <c r="E759" s="675" t="s">
        <v>1247</v>
      </c>
      <c r="F759" s="675">
        <v>1</v>
      </c>
      <c r="G759" s="675" t="s">
        <v>1050</v>
      </c>
      <c r="H759" s="675">
        <v>92</v>
      </c>
      <c r="I759" s="675" t="s">
        <v>1248</v>
      </c>
      <c r="J759" s="675" t="s">
        <v>1052</v>
      </c>
      <c r="K759" s="741">
        <v>500000000000</v>
      </c>
      <c r="L759" s="741">
        <v>632338209363.00818</v>
      </c>
      <c r="M759" s="675">
        <v>1</v>
      </c>
      <c r="N759" s="675" t="s">
        <v>1053</v>
      </c>
      <c r="O759" s="675">
        <v>14</v>
      </c>
      <c r="P759" s="675" t="s">
        <v>1054</v>
      </c>
      <c r="Q759" s="675">
        <v>495</v>
      </c>
      <c r="R759" s="675" t="s">
        <v>1250</v>
      </c>
      <c r="S759" s="741">
        <v>17000000000</v>
      </c>
      <c r="T759" s="741">
        <v>21499499118.342278</v>
      </c>
    </row>
    <row r="760" spans="1:20">
      <c r="A760" s="675">
        <v>3</v>
      </c>
      <c r="B760" s="675" t="s">
        <v>1048</v>
      </c>
      <c r="C760" s="675">
        <v>2011</v>
      </c>
      <c r="D760" s="675">
        <v>122</v>
      </c>
      <c r="E760" s="675" t="s">
        <v>1247</v>
      </c>
      <c r="F760" s="675">
        <v>1</v>
      </c>
      <c r="G760" s="675" t="s">
        <v>1050</v>
      </c>
      <c r="H760" s="675">
        <v>92</v>
      </c>
      <c r="I760" s="675" t="s">
        <v>1248</v>
      </c>
      <c r="J760" s="675" t="s">
        <v>1052</v>
      </c>
      <c r="K760" s="741">
        <v>500000000000</v>
      </c>
      <c r="L760" s="741">
        <v>632338209363.00818</v>
      </c>
      <c r="M760" s="675">
        <v>1</v>
      </c>
      <c r="N760" s="675" t="s">
        <v>1053</v>
      </c>
      <c r="O760" s="675">
        <v>14</v>
      </c>
      <c r="P760" s="675" t="s">
        <v>1054</v>
      </c>
      <c r="Q760" s="675">
        <v>496</v>
      </c>
      <c r="R760" s="675" t="s">
        <v>1251</v>
      </c>
      <c r="S760" s="741">
        <v>49000000000</v>
      </c>
      <c r="T760" s="741">
        <v>61969144517.574799</v>
      </c>
    </row>
    <row r="761" spans="1:20">
      <c r="A761" s="675">
        <v>3</v>
      </c>
      <c r="B761" s="675" t="s">
        <v>1048</v>
      </c>
      <c r="C761" s="675">
        <v>2011</v>
      </c>
      <c r="D761" s="675">
        <v>122</v>
      </c>
      <c r="E761" s="675" t="s">
        <v>1247</v>
      </c>
      <c r="F761" s="675">
        <v>1</v>
      </c>
      <c r="G761" s="675" t="s">
        <v>1050</v>
      </c>
      <c r="H761" s="675">
        <v>92</v>
      </c>
      <c r="I761" s="675" t="s">
        <v>1248</v>
      </c>
      <c r="J761" s="675" t="s">
        <v>1052</v>
      </c>
      <c r="K761" s="741">
        <v>500000000000</v>
      </c>
      <c r="L761" s="741">
        <v>632338209363.00818</v>
      </c>
      <c r="M761" s="675">
        <v>1</v>
      </c>
      <c r="N761" s="675" t="s">
        <v>1053</v>
      </c>
      <c r="O761" s="675">
        <v>14</v>
      </c>
      <c r="P761" s="675" t="s">
        <v>1054</v>
      </c>
      <c r="Q761" s="675">
        <v>497</v>
      </c>
      <c r="R761" s="675" t="s">
        <v>1252</v>
      </c>
      <c r="S761" s="741">
        <v>113000000000</v>
      </c>
      <c r="T761" s="741">
        <v>142908435316.03986</v>
      </c>
    </row>
    <row r="762" spans="1:20">
      <c r="A762" s="675">
        <v>3</v>
      </c>
      <c r="B762" s="675" t="s">
        <v>1048</v>
      </c>
      <c r="C762" s="675">
        <v>2011</v>
      </c>
      <c r="D762" s="675">
        <v>122</v>
      </c>
      <c r="E762" s="675" t="s">
        <v>1247</v>
      </c>
      <c r="F762" s="675">
        <v>1</v>
      </c>
      <c r="G762" s="675" t="s">
        <v>1050</v>
      </c>
      <c r="H762" s="675">
        <v>92</v>
      </c>
      <c r="I762" s="675" t="s">
        <v>1248</v>
      </c>
      <c r="J762" s="675" t="s">
        <v>1052</v>
      </c>
      <c r="K762" s="741">
        <v>500000000000</v>
      </c>
      <c r="L762" s="741">
        <v>632338209363.00818</v>
      </c>
      <c r="M762" s="675">
        <v>1</v>
      </c>
      <c r="N762" s="675" t="s">
        <v>1053</v>
      </c>
      <c r="O762" s="675">
        <v>14</v>
      </c>
      <c r="P762" s="675" t="s">
        <v>1054</v>
      </c>
      <c r="Q762" s="675">
        <v>500</v>
      </c>
      <c r="R762" s="675" t="s">
        <v>1253</v>
      </c>
      <c r="S762" s="741">
        <v>3000000000</v>
      </c>
      <c r="T762" s="741">
        <v>3794029256.1780486</v>
      </c>
    </row>
    <row r="763" spans="1:20">
      <c r="A763" s="675">
        <v>3</v>
      </c>
      <c r="B763" s="675" t="s">
        <v>1048</v>
      </c>
      <c r="C763" s="675">
        <v>2011</v>
      </c>
      <c r="D763" s="675">
        <v>122</v>
      </c>
      <c r="E763" s="675" t="s">
        <v>1247</v>
      </c>
      <c r="F763" s="675">
        <v>1</v>
      </c>
      <c r="G763" s="675" t="s">
        <v>1050</v>
      </c>
      <c r="H763" s="675">
        <v>92</v>
      </c>
      <c r="I763" s="675" t="s">
        <v>1248</v>
      </c>
      <c r="J763" s="675" t="s">
        <v>1052</v>
      </c>
      <c r="K763" s="741">
        <v>500000000000</v>
      </c>
      <c r="L763" s="741">
        <v>632338209363.00818</v>
      </c>
      <c r="M763" s="675">
        <v>1</v>
      </c>
      <c r="N763" s="675" t="s">
        <v>1053</v>
      </c>
      <c r="O763" s="675">
        <v>14</v>
      </c>
      <c r="P763" s="675" t="s">
        <v>1054</v>
      </c>
      <c r="Q763" s="675">
        <v>501</v>
      </c>
      <c r="R763" s="675" t="s">
        <v>1254</v>
      </c>
      <c r="S763" s="741">
        <v>34000000000</v>
      </c>
      <c r="T763" s="741">
        <v>42998998236.684555</v>
      </c>
    </row>
    <row r="764" spans="1:20">
      <c r="A764" s="675">
        <v>3</v>
      </c>
      <c r="B764" s="675" t="s">
        <v>1048</v>
      </c>
      <c r="C764" s="675">
        <v>2011</v>
      </c>
      <c r="D764" s="675">
        <v>122</v>
      </c>
      <c r="E764" s="675" t="s">
        <v>1247</v>
      </c>
      <c r="F764" s="675">
        <v>1</v>
      </c>
      <c r="G764" s="675" t="s">
        <v>1050</v>
      </c>
      <c r="H764" s="675">
        <v>92</v>
      </c>
      <c r="I764" s="675" t="s">
        <v>1248</v>
      </c>
      <c r="J764" s="675" t="s">
        <v>1052</v>
      </c>
      <c r="K764" s="741">
        <v>500000000000</v>
      </c>
      <c r="L764" s="741">
        <v>632338209363.00818</v>
      </c>
      <c r="M764" s="675">
        <v>3</v>
      </c>
      <c r="N764" s="675" t="s">
        <v>1066</v>
      </c>
      <c r="O764" s="675">
        <v>34</v>
      </c>
      <c r="P764" s="675" t="s">
        <v>1191</v>
      </c>
      <c r="Q764" s="675">
        <v>517</v>
      </c>
      <c r="R764" s="675" t="s">
        <v>1255</v>
      </c>
      <c r="S764" s="741">
        <v>7350000000</v>
      </c>
      <c r="T764" s="741">
        <v>9295371677.6362209</v>
      </c>
    </row>
    <row r="765" spans="1:20">
      <c r="A765" s="675">
        <v>3</v>
      </c>
      <c r="B765" s="675" t="s">
        <v>1048</v>
      </c>
      <c r="C765" s="675">
        <v>2011</v>
      </c>
      <c r="D765" s="675">
        <v>122</v>
      </c>
      <c r="E765" s="675" t="s">
        <v>1247</v>
      </c>
      <c r="F765" s="675">
        <v>1</v>
      </c>
      <c r="G765" s="675" t="s">
        <v>1050</v>
      </c>
      <c r="H765" s="675">
        <v>92</v>
      </c>
      <c r="I765" s="675" t="s">
        <v>1248</v>
      </c>
      <c r="J765" s="675" t="s">
        <v>1052</v>
      </c>
      <c r="K765" s="741">
        <v>500000000000</v>
      </c>
      <c r="L765" s="741">
        <v>632338209363.00818</v>
      </c>
      <c r="M765" s="675">
        <v>4</v>
      </c>
      <c r="N765" s="675" t="s">
        <v>1056</v>
      </c>
      <c r="O765" s="675">
        <v>38</v>
      </c>
      <c r="P765" s="675" t="s">
        <v>1239</v>
      </c>
      <c r="Q765" s="675">
        <v>504</v>
      </c>
      <c r="R765" s="675" t="s">
        <v>1256</v>
      </c>
      <c r="S765" s="741">
        <v>1400000000</v>
      </c>
      <c r="T765" s="741">
        <v>1770546986.2164228</v>
      </c>
    </row>
    <row r="766" spans="1:20">
      <c r="A766" s="675">
        <v>3</v>
      </c>
      <c r="B766" s="675" t="s">
        <v>1048</v>
      </c>
      <c r="C766" s="675">
        <v>2011</v>
      </c>
      <c r="D766" s="675">
        <v>122</v>
      </c>
      <c r="E766" s="675" t="s">
        <v>1247</v>
      </c>
      <c r="F766" s="675">
        <v>1</v>
      </c>
      <c r="G766" s="675" t="s">
        <v>1050</v>
      </c>
      <c r="H766" s="675">
        <v>92</v>
      </c>
      <c r="I766" s="675" t="s">
        <v>1248</v>
      </c>
      <c r="J766" s="675" t="s">
        <v>1052</v>
      </c>
      <c r="K766" s="741">
        <v>500000000000</v>
      </c>
      <c r="L766" s="741">
        <v>632338209363.00818</v>
      </c>
      <c r="M766" s="675">
        <v>4</v>
      </c>
      <c r="N766" s="675" t="s">
        <v>1056</v>
      </c>
      <c r="O766" s="675">
        <v>39</v>
      </c>
      <c r="P766" s="675" t="s">
        <v>1057</v>
      </c>
      <c r="Q766" s="675">
        <v>516</v>
      </c>
      <c r="R766" s="675" t="s">
        <v>1257</v>
      </c>
      <c r="S766" s="741">
        <v>3150000000</v>
      </c>
      <c r="T766" s="741">
        <v>3983730718.9869514</v>
      </c>
    </row>
    <row r="767" spans="1:20">
      <c r="A767" s="675">
        <v>3</v>
      </c>
      <c r="B767" s="675" t="s">
        <v>1048</v>
      </c>
      <c r="C767" s="675">
        <v>2011</v>
      </c>
      <c r="D767" s="675">
        <v>122</v>
      </c>
      <c r="E767" s="675" t="s">
        <v>1247</v>
      </c>
      <c r="F767" s="675">
        <v>1</v>
      </c>
      <c r="G767" s="675" t="s">
        <v>1050</v>
      </c>
      <c r="H767" s="675">
        <v>92</v>
      </c>
      <c r="I767" s="675" t="s">
        <v>1248</v>
      </c>
      <c r="J767" s="675" t="s">
        <v>1052</v>
      </c>
      <c r="K767" s="741">
        <v>500000000000</v>
      </c>
      <c r="L767" s="741">
        <v>632338209363.00818</v>
      </c>
      <c r="M767" s="675">
        <v>5</v>
      </c>
      <c r="N767" s="675" t="s">
        <v>1117</v>
      </c>
      <c r="O767" s="675">
        <v>40</v>
      </c>
      <c r="P767" s="675" t="s">
        <v>1118</v>
      </c>
      <c r="Q767" s="675">
        <v>511</v>
      </c>
      <c r="R767" s="675" t="s">
        <v>1258</v>
      </c>
      <c r="S767" s="741">
        <v>5000000000</v>
      </c>
      <c r="T767" s="741">
        <v>6323382093.6300812</v>
      </c>
    </row>
    <row r="768" spans="1:20">
      <c r="A768" s="675">
        <v>3</v>
      </c>
      <c r="B768" s="675" t="s">
        <v>1048</v>
      </c>
      <c r="C768" s="675">
        <v>2011</v>
      </c>
      <c r="D768" s="675">
        <v>122</v>
      </c>
      <c r="E768" s="675" t="s">
        <v>1247</v>
      </c>
      <c r="F768" s="675">
        <v>1</v>
      </c>
      <c r="G768" s="675" t="s">
        <v>1050</v>
      </c>
      <c r="H768" s="675">
        <v>92</v>
      </c>
      <c r="I768" s="675" t="s">
        <v>1248</v>
      </c>
      <c r="J768" s="675" t="s">
        <v>1052</v>
      </c>
      <c r="K768" s="741">
        <v>500000000000</v>
      </c>
      <c r="L768" s="741">
        <v>632338209363.00818</v>
      </c>
      <c r="M768" s="675">
        <v>6</v>
      </c>
      <c r="N768" s="675" t="s">
        <v>1059</v>
      </c>
      <c r="O768" s="675">
        <v>49</v>
      </c>
      <c r="P768" s="675" t="s">
        <v>1063</v>
      </c>
      <c r="Q768" s="675">
        <v>512</v>
      </c>
      <c r="R768" s="675" t="s">
        <v>1259</v>
      </c>
      <c r="S768" s="741">
        <v>75533000000</v>
      </c>
      <c r="T768" s="741">
        <v>95524803935.632187</v>
      </c>
    </row>
    <row r="769" spans="1:20">
      <c r="A769" s="675">
        <v>3</v>
      </c>
      <c r="B769" s="675" t="s">
        <v>1048</v>
      </c>
      <c r="C769" s="675">
        <v>2011</v>
      </c>
      <c r="D769" s="675">
        <v>122</v>
      </c>
      <c r="E769" s="675" t="s">
        <v>1247</v>
      </c>
      <c r="F769" s="675">
        <v>1</v>
      </c>
      <c r="G769" s="675" t="s">
        <v>1050</v>
      </c>
      <c r="H769" s="675">
        <v>92</v>
      </c>
      <c r="I769" s="675" t="s">
        <v>1248</v>
      </c>
      <c r="J769" s="675" t="s">
        <v>1052</v>
      </c>
      <c r="K769" s="741">
        <v>500000000000</v>
      </c>
      <c r="L769" s="741">
        <v>632338209363.00818</v>
      </c>
      <c r="M769" s="675">
        <v>6</v>
      </c>
      <c r="N769" s="675" t="s">
        <v>1059</v>
      </c>
      <c r="O769" s="675">
        <v>49</v>
      </c>
      <c r="P769" s="675" t="s">
        <v>1063</v>
      </c>
      <c r="Q769" s="675">
        <v>514</v>
      </c>
      <c r="R769" s="675" t="s">
        <v>1260</v>
      </c>
      <c r="S769" s="741">
        <v>62567000000</v>
      </c>
      <c r="T769" s="741">
        <v>79127009490.430664</v>
      </c>
    </row>
    <row r="770" spans="1:20">
      <c r="A770" s="675">
        <v>3</v>
      </c>
      <c r="B770" s="675" t="s">
        <v>1048</v>
      </c>
      <c r="C770" s="675">
        <v>2011</v>
      </c>
      <c r="D770" s="675">
        <v>125</v>
      </c>
      <c r="E770" s="675" t="s">
        <v>1261</v>
      </c>
      <c r="F770" s="675">
        <v>1</v>
      </c>
      <c r="G770" s="675" t="s">
        <v>1050</v>
      </c>
      <c r="H770" s="675">
        <v>85</v>
      </c>
      <c r="I770" s="675" t="s">
        <v>1065</v>
      </c>
      <c r="J770" s="675" t="s">
        <v>1052</v>
      </c>
      <c r="K770" s="741">
        <v>3852000000</v>
      </c>
      <c r="L770" s="741">
        <v>4871533564.9326153</v>
      </c>
      <c r="M770" s="675">
        <v>6</v>
      </c>
      <c r="N770" s="675" t="s">
        <v>1059</v>
      </c>
      <c r="O770" s="675">
        <v>49</v>
      </c>
      <c r="P770" s="675" t="s">
        <v>1063</v>
      </c>
      <c r="Q770" s="675">
        <v>194</v>
      </c>
      <c r="R770" s="675" t="s">
        <v>1262</v>
      </c>
      <c r="S770" s="741">
        <v>400000000</v>
      </c>
      <c r="T770" s="741">
        <v>505870567.49040651</v>
      </c>
    </row>
    <row r="771" spans="1:20">
      <c r="A771" s="675">
        <v>3</v>
      </c>
      <c r="B771" s="675" t="s">
        <v>1048</v>
      </c>
      <c r="C771" s="675">
        <v>2011</v>
      </c>
      <c r="D771" s="675">
        <v>125</v>
      </c>
      <c r="E771" s="675" t="s">
        <v>1261</v>
      </c>
      <c r="F771" s="675">
        <v>1</v>
      </c>
      <c r="G771" s="675" t="s">
        <v>1050</v>
      </c>
      <c r="H771" s="675">
        <v>85</v>
      </c>
      <c r="I771" s="675" t="s">
        <v>1065</v>
      </c>
      <c r="J771" s="675" t="s">
        <v>1052</v>
      </c>
      <c r="K771" s="741">
        <v>3852000000</v>
      </c>
      <c r="L771" s="741">
        <v>4871533564.9326153</v>
      </c>
      <c r="M771" s="675">
        <v>6</v>
      </c>
      <c r="N771" s="675" t="s">
        <v>1059</v>
      </c>
      <c r="O771" s="675">
        <v>49</v>
      </c>
      <c r="P771" s="675" t="s">
        <v>1063</v>
      </c>
      <c r="Q771" s="675">
        <v>197</v>
      </c>
      <c r="R771" s="675" t="s">
        <v>1263</v>
      </c>
      <c r="S771" s="741">
        <v>3452000000</v>
      </c>
      <c r="T771" s="741">
        <v>4365662997.4422083</v>
      </c>
    </row>
    <row r="772" spans="1:20">
      <c r="A772" s="675">
        <v>3</v>
      </c>
      <c r="B772" s="675" t="s">
        <v>1048</v>
      </c>
      <c r="C772" s="675">
        <v>2011</v>
      </c>
      <c r="D772" s="675">
        <v>126</v>
      </c>
      <c r="E772" s="675" t="s">
        <v>771</v>
      </c>
      <c r="F772" s="675">
        <v>1</v>
      </c>
      <c r="G772" s="675" t="s">
        <v>1050</v>
      </c>
      <c r="H772" s="675">
        <v>94</v>
      </c>
      <c r="I772" s="675" t="s">
        <v>1264</v>
      </c>
      <c r="J772" s="675" t="s">
        <v>1052</v>
      </c>
      <c r="K772" s="741">
        <v>45000000000</v>
      </c>
      <c r="L772" s="741">
        <v>56910438842.670731</v>
      </c>
      <c r="M772" s="675">
        <v>1</v>
      </c>
      <c r="N772" s="675" t="s">
        <v>1053</v>
      </c>
      <c r="O772" s="675">
        <v>6</v>
      </c>
      <c r="P772" s="675" t="s">
        <v>1150</v>
      </c>
      <c r="Q772" s="675">
        <v>303</v>
      </c>
      <c r="R772" s="675" t="s">
        <v>1265</v>
      </c>
      <c r="S772" s="741">
        <v>1500000000</v>
      </c>
      <c r="T772" s="741">
        <v>1897014628.0890243</v>
      </c>
    </row>
    <row r="773" spans="1:20">
      <c r="A773" s="675">
        <v>3</v>
      </c>
      <c r="B773" s="675" t="s">
        <v>1048</v>
      </c>
      <c r="C773" s="675">
        <v>2011</v>
      </c>
      <c r="D773" s="675">
        <v>126</v>
      </c>
      <c r="E773" s="675" t="s">
        <v>771</v>
      </c>
      <c r="F773" s="675">
        <v>1</v>
      </c>
      <c r="G773" s="675" t="s">
        <v>1050</v>
      </c>
      <c r="H773" s="675">
        <v>94</v>
      </c>
      <c r="I773" s="675" t="s">
        <v>1264</v>
      </c>
      <c r="J773" s="675" t="s">
        <v>1052</v>
      </c>
      <c r="K773" s="741">
        <v>45000000000</v>
      </c>
      <c r="L773" s="741">
        <v>56910438842.670731</v>
      </c>
      <c r="M773" s="675">
        <v>1</v>
      </c>
      <c r="N773" s="675" t="s">
        <v>1053</v>
      </c>
      <c r="O773" s="675">
        <v>10</v>
      </c>
      <c r="P773" s="675" t="s">
        <v>1266</v>
      </c>
      <c r="Q773" s="675">
        <v>549</v>
      </c>
      <c r="R773" s="675" t="s">
        <v>1267</v>
      </c>
      <c r="S773" s="741">
        <v>3500000000</v>
      </c>
      <c r="T773" s="741">
        <v>4426367465.5410566</v>
      </c>
    </row>
    <row r="774" spans="1:20">
      <c r="A774" s="675">
        <v>3</v>
      </c>
      <c r="B774" s="675" t="s">
        <v>1048</v>
      </c>
      <c r="C774" s="675">
        <v>2011</v>
      </c>
      <c r="D774" s="675">
        <v>126</v>
      </c>
      <c r="E774" s="675" t="s">
        <v>771</v>
      </c>
      <c r="F774" s="675">
        <v>1</v>
      </c>
      <c r="G774" s="675" t="s">
        <v>1050</v>
      </c>
      <c r="H774" s="675">
        <v>94</v>
      </c>
      <c r="I774" s="675" t="s">
        <v>1264</v>
      </c>
      <c r="J774" s="675" t="s">
        <v>1052</v>
      </c>
      <c r="K774" s="741">
        <v>45000000000</v>
      </c>
      <c r="L774" s="741">
        <v>56910438842.670731</v>
      </c>
      <c r="M774" s="675">
        <v>1</v>
      </c>
      <c r="N774" s="675" t="s">
        <v>1053</v>
      </c>
      <c r="O774" s="675">
        <v>10</v>
      </c>
      <c r="P774" s="675" t="s">
        <v>1266</v>
      </c>
      <c r="Q774" s="675">
        <v>569</v>
      </c>
      <c r="R774" s="675" t="s">
        <v>1268</v>
      </c>
      <c r="S774" s="741">
        <v>2600000000</v>
      </c>
      <c r="T774" s="741">
        <v>3288158688.6876426</v>
      </c>
    </row>
    <row r="775" spans="1:20">
      <c r="A775" s="675">
        <v>3</v>
      </c>
      <c r="B775" s="675" t="s">
        <v>1048</v>
      </c>
      <c r="C775" s="675">
        <v>2011</v>
      </c>
      <c r="D775" s="675">
        <v>126</v>
      </c>
      <c r="E775" s="675" t="s">
        <v>771</v>
      </c>
      <c r="F775" s="675">
        <v>1</v>
      </c>
      <c r="G775" s="675" t="s">
        <v>1050</v>
      </c>
      <c r="H775" s="675">
        <v>94</v>
      </c>
      <c r="I775" s="675" t="s">
        <v>1264</v>
      </c>
      <c r="J775" s="675" t="s">
        <v>1052</v>
      </c>
      <c r="K775" s="741">
        <v>45000000000</v>
      </c>
      <c r="L775" s="741">
        <v>56910438842.670731</v>
      </c>
      <c r="M775" s="675">
        <v>1</v>
      </c>
      <c r="N775" s="675" t="s">
        <v>1053</v>
      </c>
      <c r="O775" s="675">
        <v>10</v>
      </c>
      <c r="P775" s="675" t="s">
        <v>1266</v>
      </c>
      <c r="Q775" s="675">
        <v>574</v>
      </c>
      <c r="R775" s="675" t="s">
        <v>1269</v>
      </c>
      <c r="S775" s="741">
        <v>8200000000</v>
      </c>
      <c r="T775" s="741">
        <v>10370346633.553333</v>
      </c>
    </row>
    <row r="776" spans="1:20">
      <c r="A776" s="675">
        <v>3</v>
      </c>
      <c r="B776" s="675" t="s">
        <v>1048</v>
      </c>
      <c r="C776" s="675">
        <v>2011</v>
      </c>
      <c r="D776" s="675">
        <v>126</v>
      </c>
      <c r="E776" s="675" t="s">
        <v>771</v>
      </c>
      <c r="F776" s="675">
        <v>1</v>
      </c>
      <c r="G776" s="675" t="s">
        <v>1050</v>
      </c>
      <c r="H776" s="675">
        <v>94</v>
      </c>
      <c r="I776" s="675" t="s">
        <v>1264</v>
      </c>
      <c r="J776" s="675" t="s">
        <v>1052</v>
      </c>
      <c r="K776" s="741">
        <v>45000000000</v>
      </c>
      <c r="L776" s="741">
        <v>56910438842.670731</v>
      </c>
      <c r="M776" s="675">
        <v>1</v>
      </c>
      <c r="N776" s="675" t="s">
        <v>1053</v>
      </c>
      <c r="O776" s="675">
        <v>10</v>
      </c>
      <c r="P776" s="675" t="s">
        <v>1266</v>
      </c>
      <c r="Q776" s="675">
        <v>578</v>
      </c>
      <c r="R776" s="675" t="s">
        <v>1270</v>
      </c>
      <c r="S776" s="741">
        <v>1800000000</v>
      </c>
      <c r="T776" s="741">
        <v>2276417553.7068291</v>
      </c>
    </row>
    <row r="777" spans="1:20">
      <c r="A777" s="675">
        <v>3</v>
      </c>
      <c r="B777" s="675" t="s">
        <v>1048</v>
      </c>
      <c r="C777" s="675">
        <v>2011</v>
      </c>
      <c r="D777" s="675">
        <v>126</v>
      </c>
      <c r="E777" s="675" t="s">
        <v>771</v>
      </c>
      <c r="F777" s="675">
        <v>1</v>
      </c>
      <c r="G777" s="675" t="s">
        <v>1050</v>
      </c>
      <c r="H777" s="675">
        <v>94</v>
      </c>
      <c r="I777" s="675" t="s">
        <v>1264</v>
      </c>
      <c r="J777" s="675" t="s">
        <v>1052</v>
      </c>
      <c r="K777" s="741">
        <v>45000000000</v>
      </c>
      <c r="L777" s="741">
        <v>56910438842.670731</v>
      </c>
      <c r="M777" s="675">
        <v>2</v>
      </c>
      <c r="N777" s="675" t="s">
        <v>1103</v>
      </c>
      <c r="O777" s="675">
        <v>18</v>
      </c>
      <c r="P777" s="675" t="s">
        <v>1205</v>
      </c>
      <c r="Q777" s="675">
        <v>577</v>
      </c>
      <c r="R777" s="675" t="s">
        <v>1271</v>
      </c>
      <c r="S777" s="741">
        <v>1100000000</v>
      </c>
      <c r="T777" s="741">
        <v>1391144060.598618</v>
      </c>
    </row>
    <row r="778" spans="1:20">
      <c r="A778" s="675">
        <v>3</v>
      </c>
      <c r="B778" s="675" t="s">
        <v>1048</v>
      </c>
      <c r="C778" s="675">
        <v>2011</v>
      </c>
      <c r="D778" s="675">
        <v>126</v>
      </c>
      <c r="E778" s="675" t="s">
        <v>771</v>
      </c>
      <c r="F778" s="675">
        <v>1</v>
      </c>
      <c r="G778" s="675" t="s">
        <v>1050</v>
      </c>
      <c r="H778" s="675">
        <v>94</v>
      </c>
      <c r="I778" s="675" t="s">
        <v>1264</v>
      </c>
      <c r="J778" s="675" t="s">
        <v>1052</v>
      </c>
      <c r="K778" s="741">
        <v>45000000000</v>
      </c>
      <c r="L778" s="741">
        <v>56910438842.670731</v>
      </c>
      <c r="M778" s="675">
        <v>2</v>
      </c>
      <c r="N778" s="675" t="s">
        <v>1103</v>
      </c>
      <c r="O778" s="675">
        <v>20</v>
      </c>
      <c r="P778" s="675" t="s">
        <v>1272</v>
      </c>
      <c r="Q778" s="675">
        <v>296</v>
      </c>
      <c r="R778" s="675" t="s">
        <v>1273</v>
      </c>
      <c r="S778" s="741">
        <v>6700000000</v>
      </c>
      <c r="T778" s="741">
        <v>8473332005.4643097</v>
      </c>
    </row>
    <row r="779" spans="1:20">
      <c r="A779" s="675">
        <v>3</v>
      </c>
      <c r="B779" s="675" t="s">
        <v>1048</v>
      </c>
      <c r="C779" s="675">
        <v>2011</v>
      </c>
      <c r="D779" s="675">
        <v>126</v>
      </c>
      <c r="E779" s="675" t="s">
        <v>771</v>
      </c>
      <c r="F779" s="675">
        <v>1</v>
      </c>
      <c r="G779" s="675" t="s">
        <v>1050</v>
      </c>
      <c r="H779" s="675">
        <v>94</v>
      </c>
      <c r="I779" s="675" t="s">
        <v>1264</v>
      </c>
      <c r="J779" s="675" t="s">
        <v>1052</v>
      </c>
      <c r="K779" s="741">
        <v>45000000000</v>
      </c>
      <c r="L779" s="741">
        <v>56910438842.670731</v>
      </c>
      <c r="M779" s="675">
        <v>2</v>
      </c>
      <c r="N779" s="675" t="s">
        <v>1103</v>
      </c>
      <c r="O779" s="675">
        <v>20</v>
      </c>
      <c r="P779" s="675" t="s">
        <v>1272</v>
      </c>
      <c r="Q779" s="675">
        <v>565</v>
      </c>
      <c r="R779" s="675" t="s">
        <v>1274</v>
      </c>
      <c r="S779" s="741">
        <v>1500000000</v>
      </c>
      <c r="T779" s="741">
        <v>1897014628.0890243</v>
      </c>
    </row>
    <row r="780" spans="1:20">
      <c r="A780" s="675">
        <v>3</v>
      </c>
      <c r="B780" s="675" t="s">
        <v>1048</v>
      </c>
      <c r="C780" s="675">
        <v>2011</v>
      </c>
      <c r="D780" s="675">
        <v>126</v>
      </c>
      <c r="E780" s="675" t="s">
        <v>771</v>
      </c>
      <c r="F780" s="675">
        <v>1</v>
      </c>
      <c r="G780" s="675" t="s">
        <v>1050</v>
      </c>
      <c r="H780" s="675">
        <v>94</v>
      </c>
      <c r="I780" s="675" t="s">
        <v>1264</v>
      </c>
      <c r="J780" s="675" t="s">
        <v>1052</v>
      </c>
      <c r="K780" s="741">
        <v>45000000000</v>
      </c>
      <c r="L780" s="741">
        <v>56910438842.670731</v>
      </c>
      <c r="M780" s="675">
        <v>2</v>
      </c>
      <c r="N780" s="675" t="s">
        <v>1103</v>
      </c>
      <c r="O780" s="675">
        <v>20</v>
      </c>
      <c r="P780" s="675" t="s">
        <v>1272</v>
      </c>
      <c r="Q780" s="675">
        <v>567</v>
      </c>
      <c r="R780" s="675" t="s">
        <v>1275</v>
      </c>
      <c r="S780" s="741">
        <v>2000000000</v>
      </c>
      <c r="T780" s="741">
        <v>2529352837.452033</v>
      </c>
    </row>
    <row r="781" spans="1:20">
      <c r="A781" s="675">
        <v>3</v>
      </c>
      <c r="B781" s="675" t="s">
        <v>1048</v>
      </c>
      <c r="C781" s="675">
        <v>2011</v>
      </c>
      <c r="D781" s="675">
        <v>126</v>
      </c>
      <c r="E781" s="675" t="s">
        <v>771</v>
      </c>
      <c r="F781" s="675">
        <v>1</v>
      </c>
      <c r="G781" s="675" t="s">
        <v>1050</v>
      </c>
      <c r="H781" s="675">
        <v>94</v>
      </c>
      <c r="I781" s="675" t="s">
        <v>1264</v>
      </c>
      <c r="J781" s="675" t="s">
        <v>1052</v>
      </c>
      <c r="K781" s="741">
        <v>45000000000</v>
      </c>
      <c r="L781" s="741">
        <v>56910438842.670731</v>
      </c>
      <c r="M781" s="675">
        <v>2</v>
      </c>
      <c r="N781" s="675" t="s">
        <v>1103</v>
      </c>
      <c r="O781" s="675">
        <v>20</v>
      </c>
      <c r="P781" s="675" t="s">
        <v>1272</v>
      </c>
      <c r="Q781" s="675">
        <v>572</v>
      </c>
      <c r="R781" s="675" t="s">
        <v>1276</v>
      </c>
      <c r="S781" s="741">
        <v>7100000000</v>
      </c>
      <c r="T781" s="741">
        <v>8979202572.9547138</v>
      </c>
    </row>
    <row r="782" spans="1:20">
      <c r="A782" s="675">
        <v>3</v>
      </c>
      <c r="B782" s="675" t="s">
        <v>1048</v>
      </c>
      <c r="C782" s="675">
        <v>2011</v>
      </c>
      <c r="D782" s="675">
        <v>126</v>
      </c>
      <c r="E782" s="675" t="s">
        <v>771</v>
      </c>
      <c r="F782" s="675">
        <v>1</v>
      </c>
      <c r="G782" s="675" t="s">
        <v>1050</v>
      </c>
      <c r="H782" s="675">
        <v>94</v>
      </c>
      <c r="I782" s="675" t="s">
        <v>1264</v>
      </c>
      <c r="J782" s="675" t="s">
        <v>1052</v>
      </c>
      <c r="K782" s="741">
        <v>45000000000</v>
      </c>
      <c r="L782" s="741">
        <v>56910438842.670731</v>
      </c>
      <c r="M782" s="675">
        <v>3</v>
      </c>
      <c r="N782" s="675" t="s">
        <v>1066</v>
      </c>
      <c r="O782" s="675">
        <v>32</v>
      </c>
      <c r="P782" s="675" t="s">
        <v>1236</v>
      </c>
      <c r="Q782" s="675">
        <v>568</v>
      </c>
      <c r="R782" s="675" t="s">
        <v>1277</v>
      </c>
      <c r="S782" s="741">
        <v>500000000</v>
      </c>
      <c r="T782" s="741">
        <v>632338209.36300826</v>
      </c>
    </row>
    <row r="783" spans="1:20">
      <c r="A783" s="675">
        <v>3</v>
      </c>
      <c r="B783" s="675" t="s">
        <v>1048</v>
      </c>
      <c r="C783" s="675">
        <v>2011</v>
      </c>
      <c r="D783" s="675">
        <v>126</v>
      </c>
      <c r="E783" s="675" t="s">
        <v>771</v>
      </c>
      <c r="F783" s="675">
        <v>1</v>
      </c>
      <c r="G783" s="675" t="s">
        <v>1050</v>
      </c>
      <c r="H783" s="675">
        <v>94</v>
      </c>
      <c r="I783" s="675" t="s">
        <v>1264</v>
      </c>
      <c r="J783" s="675" t="s">
        <v>1052</v>
      </c>
      <c r="K783" s="741">
        <v>45000000000</v>
      </c>
      <c r="L783" s="741">
        <v>56910438842.670731</v>
      </c>
      <c r="M783" s="675">
        <v>4</v>
      </c>
      <c r="N783" s="675" t="s">
        <v>1056</v>
      </c>
      <c r="O783" s="675">
        <v>37</v>
      </c>
      <c r="P783" s="675" t="s">
        <v>1177</v>
      </c>
      <c r="Q783" s="675">
        <v>673</v>
      </c>
      <c r="R783" s="675" t="s">
        <v>1469</v>
      </c>
      <c r="S783" s="741">
        <v>1100000000</v>
      </c>
      <c r="T783" s="741">
        <v>1391144060.598618</v>
      </c>
    </row>
    <row r="784" spans="1:20">
      <c r="A784" s="675">
        <v>3</v>
      </c>
      <c r="B784" s="675" t="s">
        <v>1048</v>
      </c>
      <c r="C784" s="675">
        <v>2011</v>
      </c>
      <c r="D784" s="675">
        <v>126</v>
      </c>
      <c r="E784" s="675" t="s">
        <v>771</v>
      </c>
      <c r="F784" s="675">
        <v>1</v>
      </c>
      <c r="G784" s="675" t="s">
        <v>1050</v>
      </c>
      <c r="H784" s="675">
        <v>94</v>
      </c>
      <c r="I784" s="675" t="s">
        <v>1264</v>
      </c>
      <c r="J784" s="675" t="s">
        <v>1052</v>
      </c>
      <c r="K784" s="741">
        <v>45000000000</v>
      </c>
      <c r="L784" s="741">
        <v>56910438842.670731</v>
      </c>
      <c r="M784" s="675">
        <v>6</v>
      </c>
      <c r="N784" s="675" t="s">
        <v>1059</v>
      </c>
      <c r="O784" s="675">
        <v>45</v>
      </c>
      <c r="P784" s="675" t="s">
        <v>1073</v>
      </c>
      <c r="Q784" s="675">
        <v>576</v>
      </c>
      <c r="R784" s="675" t="s">
        <v>1280</v>
      </c>
      <c r="S784" s="741">
        <v>1200000000</v>
      </c>
      <c r="T784" s="741">
        <v>1517611702.4712195</v>
      </c>
    </row>
    <row r="785" spans="1:20">
      <c r="A785" s="675">
        <v>3</v>
      </c>
      <c r="B785" s="675" t="s">
        <v>1048</v>
      </c>
      <c r="C785" s="675">
        <v>2011</v>
      </c>
      <c r="D785" s="675">
        <v>126</v>
      </c>
      <c r="E785" s="675" t="s">
        <v>771</v>
      </c>
      <c r="F785" s="675">
        <v>1</v>
      </c>
      <c r="G785" s="675" t="s">
        <v>1050</v>
      </c>
      <c r="H785" s="675">
        <v>94</v>
      </c>
      <c r="I785" s="675" t="s">
        <v>1264</v>
      </c>
      <c r="J785" s="675" t="s">
        <v>1052</v>
      </c>
      <c r="K785" s="741">
        <v>45000000000</v>
      </c>
      <c r="L785" s="741">
        <v>56910438842.670731</v>
      </c>
      <c r="M785" s="675">
        <v>6</v>
      </c>
      <c r="N785" s="675" t="s">
        <v>1059</v>
      </c>
      <c r="O785" s="675">
        <v>49</v>
      </c>
      <c r="P785" s="675" t="s">
        <v>1063</v>
      </c>
      <c r="Q785" s="675">
        <v>321</v>
      </c>
      <c r="R785" s="675" t="s">
        <v>1281</v>
      </c>
      <c r="S785" s="741">
        <v>4700000000</v>
      </c>
      <c r="T785" s="741">
        <v>5943979168.0122757</v>
      </c>
    </row>
    <row r="786" spans="1:20">
      <c r="A786" s="675">
        <v>3</v>
      </c>
      <c r="B786" s="675" t="s">
        <v>1048</v>
      </c>
      <c r="C786" s="675">
        <v>2011</v>
      </c>
      <c r="D786" s="675">
        <v>126</v>
      </c>
      <c r="E786" s="675" t="s">
        <v>771</v>
      </c>
      <c r="F786" s="675">
        <v>1</v>
      </c>
      <c r="G786" s="675" t="s">
        <v>1050</v>
      </c>
      <c r="H786" s="675">
        <v>94</v>
      </c>
      <c r="I786" s="675" t="s">
        <v>1264</v>
      </c>
      <c r="J786" s="675" t="s">
        <v>1052</v>
      </c>
      <c r="K786" s="741">
        <v>45000000000</v>
      </c>
      <c r="L786" s="741">
        <v>56910438842.670731</v>
      </c>
      <c r="M786" s="675">
        <v>6</v>
      </c>
      <c r="N786" s="675" t="s">
        <v>1059</v>
      </c>
      <c r="O786" s="675">
        <v>49</v>
      </c>
      <c r="P786" s="675" t="s">
        <v>1063</v>
      </c>
      <c r="Q786" s="675">
        <v>575</v>
      </c>
      <c r="R786" s="675" t="s">
        <v>1282</v>
      </c>
      <c r="S786" s="741">
        <v>1500000000</v>
      </c>
      <c r="T786" s="741">
        <v>1897014628.0890243</v>
      </c>
    </row>
    <row r="787" spans="1:20">
      <c r="A787" s="675">
        <v>3</v>
      </c>
      <c r="B787" s="675" t="s">
        <v>1048</v>
      </c>
      <c r="C787" s="675">
        <v>2011</v>
      </c>
      <c r="D787" s="675">
        <v>127</v>
      </c>
      <c r="E787" s="675" t="s">
        <v>162</v>
      </c>
      <c r="F787" s="675">
        <v>1</v>
      </c>
      <c r="G787" s="675" t="s">
        <v>1050</v>
      </c>
      <c r="H787" s="675">
        <v>86</v>
      </c>
      <c r="I787" s="675" t="s">
        <v>1088</v>
      </c>
      <c r="J787" s="675" t="s">
        <v>1052</v>
      </c>
      <c r="K787" s="741">
        <v>9000000000</v>
      </c>
      <c r="L787" s="741">
        <v>11382087768.534147</v>
      </c>
      <c r="M787" s="675">
        <v>2</v>
      </c>
      <c r="N787" s="675" t="s">
        <v>1103</v>
      </c>
      <c r="O787" s="675">
        <v>26</v>
      </c>
      <c r="P787" s="675" t="s">
        <v>1283</v>
      </c>
      <c r="Q787" s="675">
        <v>589</v>
      </c>
      <c r="R787" s="675" t="s">
        <v>1284</v>
      </c>
      <c r="S787" s="741">
        <v>316645000</v>
      </c>
      <c r="T787" s="741">
        <v>400453464.60749948</v>
      </c>
    </row>
    <row r="788" spans="1:20">
      <c r="A788" s="675">
        <v>3</v>
      </c>
      <c r="B788" s="675" t="s">
        <v>1048</v>
      </c>
      <c r="C788" s="675">
        <v>2011</v>
      </c>
      <c r="D788" s="675">
        <v>127</v>
      </c>
      <c r="E788" s="675" t="s">
        <v>162</v>
      </c>
      <c r="F788" s="675">
        <v>1</v>
      </c>
      <c r="G788" s="675" t="s">
        <v>1050</v>
      </c>
      <c r="H788" s="675">
        <v>86</v>
      </c>
      <c r="I788" s="675" t="s">
        <v>1088</v>
      </c>
      <c r="J788" s="675" t="s">
        <v>1052</v>
      </c>
      <c r="K788" s="741">
        <v>9000000000</v>
      </c>
      <c r="L788" s="741">
        <v>11382087768.534147</v>
      </c>
      <c r="M788" s="675">
        <v>2</v>
      </c>
      <c r="N788" s="675" t="s">
        <v>1103</v>
      </c>
      <c r="O788" s="675">
        <v>26</v>
      </c>
      <c r="P788" s="675" t="s">
        <v>1283</v>
      </c>
      <c r="Q788" s="675">
        <v>590</v>
      </c>
      <c r="R788" s="675" t="s">
        <v>1285</v>
      </c>
      <c r="S788" s="741">
        <v>118000000</v>
      </c>
      <c r="T788" s="741">
        <v>149231817.40966994</v>
      </c>
    </row>
    <row r="789" spans="1:20">
      <c r="A789" s="675">
        <v>3</v>
      </c>
      <c r="B789" s="675" t="s">
        <v>1048</v>
      </c>
      <c r="C789" s="675">
        <v>2011</v>
      </c>
      <c r="D789" s="675">
        <v>127</v>
      </c>
      <c r="E789" s="675" t="s">
        <v>162</v>
      </c>
      <c r="F789" s="675">
        <v>1</v>
      </c>
      <c r="G789" s="675" t="s">
        <v>1050</v>
      </c>
      <c r="H789" s="675">
        <v>86</v>
      </c>
      <c r="I789" s="675" t="s">
        <v>1088</v>
      </c>
      <c r="J789" s="675" t="s">
        <v>1052</v>
      </c>
      <c r="K789" s="741">
        <v>9000000000</v>
      </c>
      <c r="L789" s="741">
        <v>11382087768.534147</v>
      </c>
      <c r="M789" s="675">
        <v>2</v>
      </c>
      <c r="N789" s="675" t="s">
        <v>1103</v>
      </c>
      <c r="O789" s="675">
        <v>26</v>
      </c>
      <c r="P789" s="675" t="s">
        <v>1283</v>
      </c>
      <c r="Q789" s="675">
        <v>591</v>
      </c>
      <c r="R789" s="675" t="s">
        <v>1286</v>
      </c>
      <c r="S789" s="741">
        <v>873460000</v>
      </c>
      <c r="T789" s="741">
        <v>1104644264.7004263</v>
      </c>
    </row>
    <row r="790" spans="1:20">
      <c r="A790" s="675">
        <v>3</v>
      </c>
      <c r="B790" s="675" t="s">
        <v>1048</v>
      </c>
      <c r="C790" s="675">
        <v>2011</v>
      </c>
      <c r="D790" s="675">
        <v>127</v>
      </c>
      <c r="E790" s="675" t="s">
        <v>162</v>
      </c>
      <c r="F790" s="675">
        <v>1</v>
      </c>
      <c r="G790" s="675" t="s">
        <v>1050</v>
      </c>
      <c r="H790" s="675">
        <v>86</v>
      </c>
      <c r="I790" s="675" t="s">
        <v>1088</v>
      </c>
      <c r="J790" s="675" t="s">
        <v>1052</v>
      </c>
      <c r="K790" s="741">
        <v>9000000000</v>
      </c>
      <c r="L790" s="741">
        <v>11382087768.534147</v>
      </c>
      <c r="M790" s="675">
        <v>2</v>
      </c>
      <c r="N790" s="675" t="s">
        <v>1103</v>
      </c>
      <c r="O790" s="675">
        <v>26</v>
      </c>
      <c r="P790" s="675" t="s">
        <v>1283</v>
      </c>
      <c r="Q790" s="675">
        <v>7227</v>
      </c>
      <c r="R790" s="675" t="s">
        <v>1287</v>
      </c>
      <c r="S790" s="741">
        <v>2950000000</v>
      </c>
      <c r="T790" s="741">
        <v>3730795435.2417479</v>
      </c>
    </row>
    <row r="791" spans="1:20">
      <c r="A791" s="675">
        <v>3</v>
      </c>
      <c r="B791" s="675" t="s">
        <v>1048</v>
      </c>
      <c r="C791" s="675">
        <v>2011</v>
      </c>
      <c r="D791" s="675">
        <v>127</v>
      </c>
      <c r="E791" s="675" t="s">
        <v>162</v>
      </c>
      <c r="F791" s="675">
        <v>1</v>
      </c>
      <c r="G791" s="675" t="s">
        <v>1050</v>
      </c>
      <c r="H791" s="675">
        <v>86</v>
      </c>
      <c r="I791" s="675" t="s">
        <v>1088</v>
      </c>
      <c r="J791" s="675" t="s">
        <v>1052</v>
      </c>
      <c r="K791" s="741">
        <v>9000000000</v>
      </c>
      <c r="L791" s="741">
        <v>11382087768.534147</v>
      </c>
      <c r="M791" s="675">
        <v>2</v>
      </c>
      <c r="N791" s="675" t="s">
        <v>1103</v>
      </c>
      <c r="O791" s="675">
        <v>30</v>
      </c>
      <c r="P791" s="675" t="s">
        <v>1110</v>
      </c>
      <c r="Q791" s="675">
        <v>7229</v>
      </c>
      <c r="R791" s="675" t="s">
        <v>1288</v>
      </c>
      <c r="S791" s="741">
        <v>2160536000</v>
      </c>
      <c r="T791" s="741">
        <v>2732378931.0086327</v>
      </c>
    </row>
    <row r="792" spans="1:20">
      <c r="A792" s="675">
        <v>3</v>
      </c>
      <c r="B792" s="675" t="s">
        <v>1048</v>
      </c>
      <c r="C792" s="675">
        <v>2011</v>
      </c>
      <c r="D792" s="675">
        <v>127</v>
      </c>
      <c r="E792" s="675" t="s">
        <v>162</v>
      </c>
      <c r="F792" s="675">
        <v>1</v>
      </c>
      <c r="G792" s="675" t="s">
        <v>1050</v>
      </c>
      <c r="H792" s="675">
        <v>86</v>
      </c>
      <c r="I792" s="675" t="s">
        <v>1088</v>
      </c>
      <c r="J792" s="675" t="s">
        <v>1052</v>
      </c>
      <c r="K792" s="741">
        <v>9000000000</v>
      </c>
      <c r="L792" s="741">
        <v>11382087768.534147</v>
      </c>
      <c r="M792" s="675">
        <v>5</v>
      </c>
      <c r="N792" s="675" t="s">
        <v>1117</v>
      </c>
      <c r="O792" s="675">
        <v>41</v>
      </c>
      <c r="P792" s="675" t="s">
        <v>1120</v>
      </c>
      <c r="Q792" s="675">
        <v>7400</v>
      </c>
      <c r="R792" s="675" t="s">
        <v>1289</v>
      </c>
      <c r="S792" s="741">
        <v>693038000</v>
      </c>
      <c r="T792" s="741">
        <v>876468815.88104093</v>
      </c>
    </row>
    <row r="793" spans="1:20">
      <c r="A793" s="675">
        <v>3</v>
      </c>
      <c r="B793" s="675" t="s">
        <v>1048</v>
      </c>
      <c r="C793" s="675">
        <v>2011</v>
      </c>
      <c r="D793" s="675">
        <v>127</v>
      </c>
      <c r="E793" s="675" t="s">
        <v>162</v>
      </c>
      <c r="F793" s="675">
        <v>1</v>
      </c>
      <c r="G793" s="675" t="s">
        <v>1050</v>
      </c>
      <c r="H793" s="675">
        <v>86</v>
      </c>
      <c r="I793" s="675" t="s">
        <v>1088</v>
      </c>
      <c r="J793" s="675" t="s">
        <v>1052</v>
      </c>
      <c r="K793" s="741">
        <v>9000000000</v>
      </c>
      <c r="L793" s="741">
        <v>11382087768.534147</v>
      </c>
      <c r="M793" s="675">
        <v>6</v>
      </c>
      <c r="N793" s="675" t="s">
        <v>1059</v>
      </c>
      <c r="O793" s="675">
        <v>46</v>
      </c>
      <c r="P793" s="675" t="s">
        <v>1242</v>
      </c>
      <c r="Q793" s="675">
        <v>333</v>
      </c>
      <c r="R793" s="675" t="s">
        <v>1290</v>
      </c>
      <c r="S793" s="741">
        <v>532730000</v>
      </c>
      <c r="T793" s="741">
        <v>673731068.54791057</v>
      </c>
    </row>
    <row r="794" spans="1:20">
      <c r="A794" s="675">
        <v>3</v>
      </c>
      <c r="B794" s="675" t="s">
        <v>1048</v>
      </c>
      <c r="C794" s="675">
        <v>2011</v>
      </c>
      <c r="D794" s="675">
        <v>127</v>
      </c>
      <c r="E794" s="675" t="s">
        <v>162</v>
      </c>
      <c r="F794" s="675">
        <v>1</v>
      </c>
      <c r="G794" s="675" t="s">
        <v>1050</v>
      </c>
      <c r="H794" s="675">
        <v>86</v>
      </c>
      <c r="I794" s="675" t="s">
        <v>1088</v>
      </c>
      <c r="J794" s="675" t="s">
        <v>1052</v>
      </c>
      <c r="K794" s="741">
        <v>9000000000</v>
      </c>
      <c r="L794" s="741">
        <v>11382087768.534147</v>
      </c>
      <c r="M794" s="675">
        <v>6</v>
      </c>
      <c r="N794" s="675" t="s">
        <v>1059</v>
      </c>
      <c r="O794" s="675">
        <v>48</v>
      </c>
      <c r="P794" s="675" t="s">
        <v>1078</v>
      </c>
      <c r="Q794" s="675">
        <v>587</v>
      </c>
      <c r="R794" s="675" t="s">
        <v>1291</v>
      </c>
      <c r="S794" s="741">
        <v>45861000</v>
      </c>
      <c r="T794" s="741">
        <v>57999325.239193827</v>
      </c>
    </row>
    <row r="795" spans="1:20">
      <c r="A795" s="675">
        <v>3</v>
      </c>
      <c r="B795" s="675" t="s">
        <v>1048</v>
      </c>
      <c r="C795" s="675">
        <v>2011</v>
      </c>
      <c r="D795" s="675">
        <v>127</v>
      </c>
      <c r="E795" s="675" t="s">
        <v>162</v>
      </c>
      <c r="F795" s="675">
        <v>1</v>
      </c>
      <c r="G795" s="675" t="s">
        <v>1050</v>
      </c>
      <c r="H795" s="675">
        <v>86</v>
      </c>
      <c r="I795" s="675" t="s">
        <v>1088</v>
      </c>
      <c r="J795" s="675" t="s">
        <v>1052</v>
      </c>
      <c r="K795" s="741">
        <v>9000000000</v>
      </c>
      <c r="L795" s="741">
        <v>11382087768.534147</v>
      </c>
      <c r="M795" s="675">
        <v>6</v>
      </c>
      <c r="N795" s="675" t="s">
        <v>1059</v>
      </c>
      <c r="O795" s="675">
        <v>49</v>
      </c>
      <c r="P795" s="675" t="s">
        <v>1063</v>
      </c>
      <c r="Q795" s="675">
        <v>332</v>
      </c>
      <c r="R795" s="675" t="s">
        <v>994</v>
      </c>
      <c r="S795" s="741">
        <v>305000000</v>
      </c>
      <c r="T795" s="741">
        <v>385726307.71143502</v>
      </c>
    </row>
    <row r="796" spans="1:20">
      <c r="A796" s="675">
        <v>3</v>
      </c>
      <c r="B796" s="675" t="s">
        <v>1048</v>
      </c>
      <c r="C796" s="675">
        <v>2011</v>
      </c>
      <c r="D796" s="675">
        <v>127</v>
      </c>
      <c r="E796" s="675" t="s">
        <v>162</v>
      </c>
      <c r="F796" s="675">
        <v>1</v>
      </c>
      <c r="G796" s="675" t="s">
        <v>1050</v>
      </c>
      <c r="H796" s="675">
        <v>86</v>
      </c>
      <c r="I796" s="675" t="s">
        <v>1088</v>
      </c>
      <c r="J796" s="675" t="s">
        <v>1052</v>
      </c>
      <c r="K796" s="741">
        <v>9000000000</v>
      </c>
      <c r="L796" s="741">
        <v>11382087768.534147</v>
      </c>
      <c r="M796" s="675">
        <v>6</v>
      </c>
      <c r="N796" s="675" t="s">
        <v>1059</v>
      </c>
      <c r="O796" s="675">
        <v>49</v>
      </c>
      <c r="P796" s="675" t="s">
        <v>1063</v>
      </c>
      <c r="Q796" s="675">
        <v>7401</v>
      </c>
      <c r="R796" s="675" t="s">
        <v>1292</v>
      </c>
      <c r="S796" s="741">
        <v>1004730000</v>
      </c>
      <c r="T796" s="741">
        <v>1270658338.1865904</v>
      </c>
    </row>
    <row r="797" spans="1:20">
      <c r="A797" s="675">
        <v>3</v>
      </c>
      <c r="B797" s="675" t="s">
        <v>1048</v>
      </c>
      <c r="C797" s="675">
        <v>2011</v>
      </c>
      <c r="D797" s="675">
        <v>131</v>
      </c>
      <c r="E797" s="675" t="s">
        <v>1293</v>
      </c>
      <c r="F797" s="675">
        <v>1</v>
      </c>
      <c r="G797" s="675" t="s">
        <v>1050</v>
      </c>
      <c r="H797" s="675">
        <v>86</v>
      </c>
      <c r="I797" s="675" t="s">
        <v>1088</v>
      </c>
      <c r="J797" s="675" t="s">
        <v>1052</v>
      </c>
      <c r="K797" s="741">
        <v>32000000000</v>
      </c>
      <c r="L797" s="741">
        <v>40469645399.232529</v>
      </c>
      <c r="M797" s="675">
        <v>2</v>
      </c>
      <c r="N797" s="675" t="s">
        <v>1103</v>
      </c>
      <c r="O797" s="675">
        <v>31</v>
      </c>
      <c r="P797" s="675" t="s">
        <v>1115</v>
      </c>
      <c r="Q797" s="675">
        <v>412</v>
      </c>
      <c r="R797" s="675" t="s">
        <v>1294</v>
      </c>
      <c r="S797" s="741">
        <v>32000000000</v>
      </c>
      <c r="T797" s="741">
        <v>40469645399.232529</v>
      </c>
    </row>
    <row r="798" spans="1:20">
      <c r="A798" s="675">
        <v>3</v>
      </c>
      <c r="B798" s="675" t="s">
        <v>1048</v>
      </c>
      <c r="C798" s="675">
        <v>2011</v>
      </c>
      <c r="D798" s="675">
        <v>200</v>
      </c>
      <c r="E798" s="675" t="s">
        <v>1295</v>
      </c>
      <c r="F798" s="675">
        <v>2</v>
      </c>
      <c r="G798" s="675" t="s">
        <v>1296</v>
      </c>
      <c r="H798" s="675">
        <v>89</v>
      </c>
      <c r="I798" s="675" t="s">
        <v>1182</v>
      </c>
      <c r="J798" s="675" t="s">
        <v>1052</v>
      </c>
      <c r="K798" s="741">
        <v>37408000000</v>
      </c>
      <c r="L798" s="741">
        <v>47309015471.702827</v>
      </c>
      <c r="M798" s="675">
        <v>1</v>
      </c>
      <c r="N798" s="675" t="s">
        <v>1053</v>
      </c>
      <c r="O798" s="675">
        <v>4</v>
      </c>
      <c r="P798" s="675" t="s">
        <v>1148</v>
      </c>
      <c r="Q798" s="675">
        <v>431</v>
      </c>
      <c r="R798" s="675" t="s">
        <v>1297</v>
      </c>
      <c r="S798" s="741">
        <v>7611850000</v>
      </c>
      <c r="T798" s="741">
        <v>9626527197.8796272</v>
      </c>
    </row>
    <row r="799" spans="1:20">
      <c r="A799" s="675">
        <v>3</v>
      </c>
      <c r="B799" s="675" t="s">
        <v>1048</v>
      </c>
      <c r="C799" s="675">
        <v>2011</v>
      </c>
      <c r="D799" s="675">
        <v>200</v>
      </c>
      <c r="E799" s="675" t="s">
        <v>1295</v>
      </c>
      <c r="F799" s="675">
        <v>2</v>
      </c>
      <c r="G799" s="675" t="s">
        <v>1296</v>
      </c>
      <c r="H799" s="675">
        <v>89</v>
      </c>
      <c r="I799" s="675" t="s">
        <v>1182</v>
      </c>
      <c r="J799" s="675" t="s">
        <v>1052</v>
      </c>
      <c r="K799" s="741">
        <v>37408000000</v>
      </c>
      <c r="L799" s="741">
        <v>47309015471.702827</v>
      </c>
      <c r="M799" s="675">
        <v>1</v>
      </c>
      <c r="N799" s="675" t="s">
        <v>1053</v>
      </c>
      <c r="O799" s="675">
        <v>5</v>
      </c>
      <c r="P799" s="675" t="s">
        <v>1298</v>
      </c>
      <c r="Q799" s="675">
        <v>414</v>
      </c>
      <c r="R799" s="675" t="s">
        <v>1299</v>
      </c>
      <c r="S799" s="741">
        <v>12857427000</v>
      </c>
      <c r="T799" s="741">
        <v>16260484732.391186</v>
      </c>
    </row>
    <row r="800" spans="1:20">
      <c r="A800" s="675">
        <v>3</v>
      </c>
      <c r="B800" s="675" t="s">
        <v>1048</v>
      </c>
      <c r="C800" s="675">
        <v>2011</v>
      </c>
      <c r="D800" s="675">
        <v>200</v>
      </c>
      <c r="E800" s="675" t="s">
        <v>1295</v>
      </c>
      <c r="F800" s="675">
        <v>2</v>
      </c>
      <c r="G800" s="675" t="s">
        <v>1296</v>
      </c>
      <c r="H800" s="675">
        <v>89</v>
      </c>
      <c r="I800" s="675" t="s">
        <v>1182</v>
      </c>
      <c r="J800" s="675" t="s">
        <v>1052</v>
      </c>
      <c r="K800" s="741">
        <v>37408000000</v>
      </c>
      <c r="L800" s="741">
        <v>47309015471.702827</v>
      </c>
      <c r="M800" s="675">
        <v>1</v>
      </c>
      <c r="N800" s="675" t="s">
        <v>1053</v>
      </c>
      <c r="O800" s="675">
        <v>5</v>
      </c>
      <c r="P800" s="675" t="s">
        <v>1298</v>
      </c>
      <c r="Q800" s="675">
        <v>604</v>
      </c>
      <c r="R800" s="675" t="s">
        <v>1300</v>
      </c>
      <c r="S800" s="741">
        <v>2071807000</v>
      </c>
      <c r="T800" s="741">
        <v>2620165457.0514917</v>
      </c>
    </row>
    <row r="801" spans="1:20">
      <c r="A801" s="675">
        <v>3</v>
      </c>
      <c r="B801" s="675" t="s">
        <v>1048</v>
      </c>
      <c r="C801" s="675">
        <v>2011</v>
      </c>
      <c r="D801" s="675">
        <v>200</v>
      </c>
      <c r="E801" s="675" t="s">
        <v>1295</v>
      </c>
      <c r="F801" s="675">
        <v>2</v>
      </c>
      <c r="G801" s="675" t="s">
        <v>1296</v>
      </c>
      <c r="H801" s="675">
        <v>89</v>
      </c>
      <c r="I801" s="675" t="s">
        <v>1182</v>
      </c>
      <c r="J801" s="675" t="s">
        <v>1052</v>
      </c>
      <c r="K801" s="741">
        <v>37408000000</v>
      </c>
      <c r="L801" s="741">
        <v>47309015471.702827</v>
      </c>
      <c r="M801" s="675">
        <v>1</v>
      </c>
      <c r="N801" s="675" t="s">
        <v>1053</v>
      </c>
      <c r="O801" s="675">
        <v>5</v>
      </c>
      <c r="P801" s="675" t="s">
        <v>1298</v>
      </c>
      <c r="Q801" s="675">
        <v>609</v>
      </c>
      <c r="R801" s="675" t="s">
        <v>1301</v>
      </c>
      <c r="S801" s="741">
        <v>2275143000</v>
      </c>
      <c r="T801" s="741">
        <v>2877319701.329565</v>
      </c>
    </row>
    <row r="802" spans="1:20">
      <c r="A802" s="675">
        <v>3</v>
      </c>
      <c r="B802" s="675" t="s">
        <v>1048</v>
      </c>
      <c r="C802" s="675">
        <v>2011</v>
      </c>
      <c r="D802" s="675">
        <v>200</v>
      </c>
      <c r="E802" s="675" t="s">
        <v>1295</v>
      </c>
      <c r="F802" s="675">
        <v>2</v>
      </c>
      <c r="G802" s="675" t="s">
        <v>1296</v>
      </c>
      <c r="H802" s="675">
        <v>89</v>
      </c>
      <c r="I802" s="675" t="s">
        <v>1182</v>
      </c>
      <c r="J802" s="675" t="s">
        <v>1052</v>
      </c>
      <c r="K802" s="741">
        <v>37408000000</v>
      </c>
      <c r="L802" s="741">
        <v>47309015471.702827</v>
      </c>
      <c r="M802" s="675">
        <v>1</v>
      </c>
      <c r="N802" s="675" t="s">
        <v>1053</v>
      </c>
      <c r="O802" s="675">
        <v>5</v>
      </c>
      <c r="P802" s="675" t="s">
        <v>1298</v>
      </c>
      <c r="Q802" s="675">
        <v>7081</v>
      </c>
      <c r="R802" s="675" t="s">
        <v>1302</v>
      </c>
      <c r="S802" s="741">
        <v>10762049000</v>
      </c>
      <c r="T802" s="741">
        <v>13610509587.473904</v>
      </c>
    </row>
    <row r="803" spans="1:20">
      <c r="A803" s="675">
        <v>3</v>
      </c>
      <c r="B803" s="675" t="s">
        <v>1048</v>
      </c>
      <c r="C803" s="675">
        <v>2011</v>
      </c>
      <c r="D803" s="675">
        <v>200</v>
      </c>
      <c r="E803" s="675" t="s">
        <v>1295</v>
      </c>
      <c r="F803" s="675">
        <v>2</v>
      </c>
      <c r="G803" s="675" t="s">
        <v>1296</v>
      </c>
      <c r="H803" s="675">
        <v>89</v>
      </c>
      <c r="I803" s="675" t="s">
        <v>1182</v>
      </c>
      <c r="J803" s="675" t="s">
        <v>1052</v>
      </c>
      <c r="K803" s="741">
        <v>37408000000</v>
      </c>
      <c r="L803" s="741">
        <v>47309015471.702827</v>
      </c>
      <c r="M803" s="675">
        <v>6</v>
      </c>
      <c r="N803" s="675" t="s">
        <v>1059</v>
      </c>
      <c r="O803" s="675">
        <v>49</v>
      </c>
      <c r="P803" s="675" t="s">
        <v>1063</v>
      </c>
      <c r="Q803" s="675">
        <v>611</v>
      </c>
      <c r="R803" s="675" t="s">
        <v>994</v>
      </c>
      <c r="S803" s="741">
        <v>1829724000</v>
      </c>
      <c r="T803" s="741">
        <v>2314008795.5770411</v>
      </c>
    </row>
    <row r="804" spans="1:20">
      <c r="A804" s="675">
        <v>3</v>
      </c>
      <c r="B804" s="675" t="s">
        <v>1048</v>
      </c>
      <c r="C804" s="675">
        <v>2011</v>
      </c>
      <c r="D804" s="675">
        <v>201</v>
      </c>
      <c r="E804" s="675" t="s">
        <v>1303</v>
      </c>
      <c r="F804" s="675">
        <v>2</v>
      </c>
      <c r="G804" s="675" t="s">
        <v>1296</v>
      </c>
      <c r="H804" s="675">
        <v>91</v>
      </c>
      <c r="I804" s="675" t="s">
        <v>1304</v>
      </c>
      <c r="J804" s="675" t="s">
        <v>1052</v>
      </c>
      <c r="K804" s="741">
        <v>1612021000000</v>
      </c>
      <c r="L804" s="741">
        <v>2038684945191.1316</v>
      </c>
      <c r="M804" s="675">
        <v>1</v>
      </c>
      <c r="N804" s="675" t="s">
        <v>1053</v>
      </c>
      <c r="O804" s="675">
        <v>1</v>
      </c>
      <c r="P804" s="675" t="s">
        <v>1305</v>
      </c>
      <c r="Q804" s="675">
        <v>623</v>
      </c>
      <c r="R804" s="675" t="s">
        <v>1306</v>
      </c>
      <c r="S804" s="741">
        <v>31362567000</v>
      </c>
      <c r="T804" s="741">
        <v>39663498915.614738</v>
      </c>
    </row>
    <row r="805" spans="1:20">
      <c r="A805" s="675">
        <v>3</v>
      </c>
      <c r="B805" s="675" t="s">
        <v>1048</v>
      </c>
      <c r="C805" s="675">
        <v>2011</v>
      </c>
      <c r="D805" s="675">
        <v>201</v>
      </c>
      <c r="E805" s="675" t="s">
        <v>1303</v>
      </c>
      <c r="F805" s="675">
        <v>2</v>
      </c>
      <c r="G805" s="675" t="s">
        <v>1296</v>
      </c>
      <c r="H805" s="675">
        <v>91</v>
      </c>
      <c r="I805" s="675" t="s">
        <v>1304</v>
      </c>
      <c r="J805" s="675" t="s">
        <v>1052</v>
      </c>
      <c r="K805" s="741">
        <v>1612021000000</v>
      </c>
      <c r="L805" s="741">
        <v>2038684945191.1316</v>
      </c>
      <c r="M805" s="675">
        <v>1</v>
      </c>
      <c r="N805" s="675" t="s">
        <v>1053</v>
      </c>
      <c r="O805" s="675">
        <v>1</v>
      </c>
      <c r="P805" s="675" t="s">
        <v>1305</v>
      </c>
      <c r="Q805" s="675">
        <v>624</v>
      </c>
      <c r="R805" s="675" t="s">
        <v>1307</v>
      </c>
      <c r="S805" s="741">
        <v>21544666000</v>
      </c>
      <c r="T805" s="741">
        <v>27247031039.528168</v>
      </c>
    </row>
    <row r="806" spans="1:20">
      <c r="A806" s="675">
        <v>3</v>
      </c>
      <c r="B806" s="675" t="s">
        <v>1048</v>
      </c>
      <c r="C806" s="675">
        <v>2011</v>
      </c>
      <c r="D806" s="675">
        <v>201</v>
      </c>
      <c r="E806" s="675" t="s">
        <v>1303</v>
      </c>
      <c r="F806" s="675">
        <v>2</v>
      </c>
      <c r="G806" s="675" t="s">
        <v>1296</v>
      </c>
      <c r="H806" s="675">
        <v>91</v>
      </c>
      <c r="I806" s="675" t="s">
        <v>1304</v>
      </c>
      <c r="J806" s="675" t="s">
        <v>1052</v>
      </c>
      <c r="K806" s="741">
        <v>1612021000000</v>
      </c>
      <c r="L806" s="741">
        <v>2038684945191.1316</v>
      </c>
      <c r="M806" s="675">
        <v>1</v>
      </c>
      <c r="N806" s="675" t="s">
        <v>1053</v>
      </c>
      <c r="O806" s="675">
        <v>1</v>
      </c>
      <c r="P806" s="675" t="s">
        <v>1305</v>
      </c>
      <c r="Q806" s="675">
        <v>625</v>
      </c>
      <c r="R806" s="675" t="s">
        <v>1308</v>
      </c>
      <c r="S806" s="741">
        <v>40885001000</v>
      </c>
      <c r="T806" s="741">
        <v>51706296644.289597</v>
      </c>
    </row>
    <row r="807" spans="1:20">
      <c r="A807" s="675">
        <v>3</v>
      </c>
      <c r="B807" s="675" t="s">
        <v>1048</v>
      </c>
      <c r="C807" s="675">
        <v>2011</v>
      </c>
      <c r="D807" s="675">
        <v>201</v>
      </c>
      <c r="E807" s="675" t="s">
        <v>1303</v>
      </c>
      <c r="F807" s="675">
        <v>2</v>
      </c>
      <c r="G807" s="675" t="s">
        <v>1296</v>
      </c>
      <c r="H807" s="675">
        <v>91</v>
      </c>
      <c r="I807" s="675" t="s">
        <v>1304</v>
      </c>
      <c r="J807" s="675" t="s">
        <v>1052</v>
      </c>
      <c r="K807" s="741">
        <v>1612021000000</v>
      </c>
      <c r="L807" s="741">
        <v>2038684945191.1316</v>
      </c>
      <c r="M807" s="675">
        <v>1</v>
      </c>
      <c r="N807" s="675" t="s">
        <v>1053</v>
      </c>
      <c r="O807" s="675">
        <v>1</v>
      </c>
      <c r="P807" s="675" t="s">
        <v>1305</v>
      </c>
      <c r="Q807" s="675">
        <v>626</v>
      </c>
      <c r="R807" s="675" t="s">
        <v>1309</v>
      </c>
      <c r="S807" s="741">
        <v>16017870000</v>
      </c>
      <c r="T807" s="741">
        <v>20257422467.218895</v>
      </c>
    </row>
    <row r="808" spans="1:20">
      <c r="A808" s="675">
        <v>3</v>
      </c>
      <c r="B808" s="675" t="s">
        <v>1048</v>
      </c>
      <c r="C808" s="675">
        <v>2011</v>
      </c>
      <c r="D808" s="675">
        <v>201</v>
      </c>
      <c r="E808" s="675" t="s">
        <v>1303</v>
      </c>
      <c r="F808" s="675">
        <v>2</v>
      </c>
      <c r="G808" s="675" t="s">
        <v>1296</v>
      </c>
      <c r="H808" s="675">
        <v>91</v>
      </c>
      <c r="I808" s="675" t="s">
        <v>1304</v>
      </c>
      <c r="J808" s="675" t="s">
        <v>1052</v>
      </c>
      <c r="K808" s="741">
        <v>1612021000000</v>
      </c>
      <c r="L808" s="741">
        <v>2038684945191.1316</v>
      </c>
      <c r="M808" s="675">
        <v>1</v>
      </c>
      <c r="N808" s="675" t="s">
        <v>1053</v>
      </c>
      <c r="O808" s="675">
        <v>1</v>
      </c>
      <c r="P808" s="675" t="s">
        <v>1305</v>
      </c>
      <c r="Q808" s="675">
        <v>627</v>
      </c>
      <c r="R808" s="675" t="s">
        <v>1310</v>
      </c>
      <c r="S808" s="741">
        <v>22058056000</v>
      </c>
      <c r="T808" s="741">
        <v>27896303266.137917</v>
      </c>
    </row>
    <row r="809" spans="1:20">
      <c r="A809" s="675">
        <v>3</v>
      </c>
      <c r="B809" s="675" t="s">
        <v>1048</v>
      </c>
      <c r="C809" s="675">
        <v>2011</v>
      </c>
      <c r="D809" s="675">
        <v>201</v>
      </c>
      <c r="E809" s="675" t="s">
        <v>1303</v>
      </c>
      <c r="F809" s="675">
        <v>2</v>
      </c>
      <c r="G809" s="675" t="s">
        <v>1296</v>
      </c>
      <c r="H809" s="675">
        <v>91</v>
      </c>
      <c r="I809" s="675" t="s">
        <v>1304</v>
      </c>
      <c r="J809" s="675" t="s">
        <v>1052</v>
      </c>
      <c r="K809" s="741">
        <v>1612021000000</v>
      </c>
      <c r="L809" s="741">
        <v>2038684945191.1316</v>
      </c>
      <c r="M809" s="675">
        <v>1</v>
      </c>
      <c r="N809" s="675" t="s">
        <v>1053</v>
      </c>
      <c r="O809" s="675">
        <v>1</v>
      </c>
      <c r="P809" s="675" t="s">
        <v>1305</v>
      </c>
      <c r="Q809" s="675">
        <v>628</v>
      </c>
      <c r="R809" s="675" t="s">
        <v>1311</v>
      </c>
      <c r="S809" s="741">
        <v>26118664000</v>
      </c>
      <c r="T809" s="741">
        <v>33031658449.428131</v>
      </c>
    </row>
    <row r="810" spans="1:20">
      <c r="A810" s="675">
        <v>3</v>
      </c>
      <c r="B810" s="675" t="s">
        <v>1048</v>
      </c>
      <c r="C810" s="675">
        <v>2011</v>
      </c>
      <c r="D810" s="675">
        <v>201</v>
      </c>
      <c r="E810" s="675" t="s">
        <v>1303</v>
      </c>
      <c r="F810" s="675">
        <v>2</v>
      </c>
      <c r="G810" s="675" t="s">
        <v>1296</v>
      </c>
      <c r="H810" s="675">
        <v>91</v>
      </c>
      <c r="I810" s="675" t="s">
        <v>1304</v>
      </c>
      <c r="J810" s="675" t="s">
        <v>1052</v>
      </c>
      <c r="K810" s="741">
        <v>1612021000000</v>
      </c>
      <c r="L810" s="741">
        <v>2038684945191.1316</v>
      </c>
      <c r="M810" s="675">
        <v>1</v>
      </c>
      <c r="N810" s="675" t="s">
        <v>1053</v>
      </c>
      <c r="O810" s="675">
        <v>1</v>
      </c>
      <c r="P810" s="675" t="s">
        <v>1305</v>
      </c>
      <c r="Q810" s="675">
        <v>629</v>
      </c>
      <c r="R810" s="675" t="s">
        <v>1312</v>
      </c>
      <c r="S810" s="741">
        <v>15870159000</v>
      </c>
      <c r="T810" s="741">
        <v>20070615848.732456</v>
      </c>
    </row>
    <row r="811" spans="1:20">
      <c r="A811" s="675">
        <v>3</v>
      </c>
      <c r="B811" s="675" t="s">
        <v>1048</v>
      </c>
      <c r="C811" s="675">
        <v>2011</v>
      </c>
      <c r="D811" s="675">
        <v>201</v>
      </c>
      <c r="E811" s="675" t="s">
        <v>1303</v>
      </c>
      <c r="F811" s="675">
        <v>2</v>
      </c>
      <c r="G811" s="675" t="s">
        <v>1296</v>
      </c>
      <c r="H811" s="675">
        <v>91</v>
      </c>
      <c r="I811" s="675" t="s">
        <v>1304</v>
      </c>
      <c r="J811" s="675" t="s">
        <v>1052</v>
      </c>
      <c r="K811" s="741">
        <v>1612021000000</v>
      </c>
      <c r="L811" s="741">
        <v>2038684945191.1316</v>
      </c>
      <c r="M811" s="675">
        <v>1</v>
      </c>
      <c r="N811" s="675" t="s">
        <v>1053</v>
      </c>
      <c r="O811" s="675">
        <v>1</v>
      </c>
      <c r="P811" s="675" t="s">
        <v>1305</v>
      </c>
      <c r="Q811" s="675">
        <v>630</v>
      </c>
      <c r="R811" s="675" t="s">
        <v>1313</v>
      </c>
      <c r="S811" s="741">
        <v>6491059000</v>
      </c>
      <c r="T811" s="741">
        <v>8209089249.8592768</v>
      </c>
    </row>
    <row r="812" spans="1:20">
      <c r="A812" s="675">
        <v>3</v>
      </c>
      <c r="B812" s="675" t="s">
        <v>1048</v>
      </c>
      <c r="C812" s="675">
        <v>2011</v>
      </c>
      <c r="D812" s="675">
        <v>201</v>
      </c>
      <c r="E812" s="675" t="s">
        <v>1303</v>
      </c>
      <c r="F812" s="675">
        <v>2</v>
      </c>
      <c r="G812" s="675" t="s">
        <v>1296</v>
      </c>
      <c r="H812" s="675">
        <v>91</v>
      </c>
      <c r="I812" s="675" t="s">
        <v>1304</v>
      </c>
      <c r="J812" s="675" t="s">
        <v>1052</v>
      </c>
      <c r="K812" s="741">
        <v>1612021000000</v>
      </c>
      <c r="L812" s="741">
        <v>2038684945191.1316</v>
      </c>
      <c r="M812" s="675">
        <v>1</v>
      </c>
      <c r="N812" s="675" t="s">
        <v>1053</v>
      </c>
      <c r="O812" s="675">
        <v>2</v>
      </c>
      <c r="P812" s="675" t="s">
        <v>1314</v>
      </c>
      <c r="Q812" s="675">
        <v>618</v>
      </c>
      <c r="R812" s="675" t="s">
        <v>1315</v>
      </c>
      <c r="S812" s="741">
        <v>761586850000</v>
      </c>
      <c r="T812" s="741">
        <v>963160930006.82788</v>
      </c>
    </row>
    <row r="813" spans="1:20">
      <c r="A813" s="675">
        <v>3</v>
      </c>
      <c r="B813" s="675" t="s">
        <v>1048</v>
      </c>
      <c r="C813" s="675">
        <v>2011</v>
      </c>
      <c r="D813" s="675">
        <v>201</v>
      </c>
      <c r="E813" s="675" t="s">
        <v>1303</v>
      </c>
      <c r="F813" s="675">
        <v>2</v>
      </c>
      <c r="G813" s="675" t="s">
        <v>1296</v>
      </c>
      <c r="H813" s="675">
        <v>91</v>
      </c>
      <c r="I813" s="675" t="s">
        <v>1304</v>
      </c>
      <c r="J813" s="675" t="s">
        <v>1052</v>
      </c>
      <c r="K813" s="741">
        <v>1612021000000</v>
      </c>
      <c r="L813" s="741">
        <v>2038684945191.1316</v>
      </c>
      <c r="M813" s="675">
        <v>1</v>
      </c>
      <c r="N813" s="675" t="s">
        <v>1053</v>
      </c>
      <c r="O813" s="675">
        <v>2</v>
      </c>
      <c r="P813" s="675" t="s">
        <v>1314</v>
      </c>
      <c r="Q813" s="675">
        <v>620</v>
      </c>
      <c r="R813" s="675" t="s">
        <v>1316</v>
      </c>
      <c r="S813" s="741">
        <v>492703456000</v>
      </c>
      <c r="T813" s="741">
        <v>623110442228.01135</v>
      </c>
    </row>
    <row r="814" spans="1:20">
      <c r="A814" s="675">
        <v>3</v>
      </c>
      <c r="B814" s="675" t="s">
        <v>1048</v>
      </c>
      <c r="C814" s="675">
        <v>2011</v>
      </c>
      <c r="D814" s="675">
        <v>201</v>
      </c>
      <c r="E814" s="675" t="s">
        <v>1303</v>
      </c>
      <c r="F814" s="675">
        <v>2</v>
      </c>
      <c r="G814" s="675" t="s">
        <v>1296</v>
      </c>
      <c r="H814" s="675">
        <v>91</v>
      </c>
      <c r="I814" s="675" t="s">
        <v>1304</v>
      </c>
      <c r="J814" s="675" t="s">
        <v>1052</v>
      </c>
      <c r="K814" s="741">
        <v>1612021000000</v>
      </c>
      <c r="L814" s="741">
        <v>2038684945191.1316</v>
      </c>
      <c r="M814" s="675">
        <v>1</v>
      </c>
      <c r="N814" s="675" t="s">
        <v>1053</v>
      </c>
      <c r="O814" s="675">
        <v>3</v>
      </c>
      <c r="P814" s="675" t="s">
        <v>1318</v>
      </c>
      <c r="Q814" s="675">
        <v>631</v>
      </c>
      <c r="R814" s="675" t="s">
        <v>1319</v>
      </c>
      <c r="S814" s="741">
        <v>2389476000</v>
      </c>
      <c r="T814" s="741">
        <v>3021913950.3117666</v>
      </c>
    </row>
    <row r="815" spans="1:20">
      <c r="A815" s="675">
        <v>3</v>
      </c>
      <c r="B815" s="675" t="s">
        <v>1048</v>
      </c>
      <c r="C815" s="675">
        <v>2011</v>
      </c>
      <c r="D815" s="675">
        <v>201</v>
      </c>
      <c r="E815" s="675" t="s">
        <v>1303</v>
      </c>
      <c r="F815" s="675">
        <v>2</v>
      </c>
      <c r="G815" s="675" t="s">
        <v>1296</v>
      </c>
      <c r="H815" s="675">
        <v>91</v>
      </c>
      <c r="I815" s="675" t="s">
        <v>1304</v>
      </c>
      <c r="J815" s="675" t="s">
        <v>1052</v>
      </c>
      <c r="K815" s="741">
        <v>1612021000000</v>
      </c>
      <c r="L815" s="741">
        <v>2038684945191.1316</v>
      </c>
      <c r="M815" s="675">
        <v>1</v>
      </c>
      <c r="N815" s="675" t="s">
        <v>1053</v>
      </c>
      <c r="O815" s="675">
        <v>3</v>
      </c>
      <c r="P815" s="675" t="s">
        <v>1318</v>
      </c>
      <c r="Q815" s="675">
        <v>632</v>
      </c>
      <c r="R815" s="675" t="s">
        <v>1320</v>
      </c>
      <c r="S815" s="741">
        <v>9363254000</v>
      </c>
      <c r="T815" s="741">
        <v>11841486536.342049</v>
      </c>
    </row>
    <row r="816" spans="1:20">
      <c r="A816" s="675">
        <v>3</v>
      </c>
      <c r="B816" s="675" t="s">
        <v>1048</v>
      </c>
      <c r="C816" s="675">
        <v>2011</v>
      </c>
      <c r="D816" s="675">
        <v>201</v>
      </c>
      <c r="E816" s="675" t="s">
        <v>1303</v>
      </c>
      <c r="F816" s="675">
        <v>2</v>
      </c>
      <c r="G816" s="675" t="s">
        <v>1296</v>
      </c>
      <c r="H816" s="675">
        <v>91</v>
      </c>
      <c r="I816" s="675" t="s">
        <v>1304</v>
      </c>
      <c r="J816" s="675" t="s">
        <v>1052</v>
      </c>
      <c r="K816" s="741">
        <v>1612021000000</v>
      </c>
      <c r="L816" s="741">
        <v>2038684945191.1316</v>
      </c>
      <c r="M816" s="675">
        <v>1</v>
      </c>
      <c r="N816" s="675" t="s">
        <v>1053</v>
      </c>
      <c r="O816" s="675">
        <v>3</v>
      </c>
      <c r="P816" s="675" t="s">
        <v>1318</v>
      </c>
      <c r="Q816" s="675">
        <v>633</v>
      </c>
      <c r="R816" s="675" t="s">
        <v>1321</v>
      </c>
      <c r="S816" s="741">
        <v>75538392000</v>
      </c>
      <c r="T816" s="741">
        <v>95531623070.881958</v>
      </c>
    </row>
    <row r="817" spans="1:20">
      <c r="A817" s="675">
        <v>3</v>
      </c>
      <c r="B817" s="675" t="s">
        <v>1048</v>
      </c>
      <c r="C817" s="675">
        <v>2011</v>
      </c>
      <c r="D817" s="675">
        <v>201</v>
      </c>
      <c r="E817" s="675" t="s">
        <v>1303</v>
      </c>
      <c r="F817" s="675">
        <v>2</v>
      </c>
      <c r="G817" s="675" t="s">
        <v>1296</v>
      </c>
      <c r="H817" s="675">
        <v>91</v>
      </c>
      <c r="I817" s="675" t="s">
        <v>1304</v>
      </c>
      <c r="J817" s="675" t="s">
        <v>1052</v>
      </c>
      <c r="K817" s="741">
        <v>1612021000000</v>
      </c>
      <c r="L817" s="741">
        <v>2038684945191.1316</v>
      </c>
      <c r="M817" s="675">
        <v>1</v>
      </c>
      <c r="N817" s="675" t="s">
        <v>1053</v>
      </c>
      <c r="O817" s="675">
        <v>3</v>
      </c>
      <c r="P817" s="675" t="s">
        <v>1318</v>
      </c>
      <c r="Q817" s="675">
        <v>634</v>
      </c>
      <c r="R817" s="675" t="s">
        <v>1322</v>
      </c>
      <c r="S817" s="741">
        <v>50500000000</v>
      </c>
      <c r="T817" s="741">
        <v>63866159145.663811</v>
      </c>
    </row>
    <row r="818" spans="1:20">
      <c r="A818" s="675">
        <v>3</v>
      </c>
      <c r="B818" s="675" t="s">
        <v>1048</v>
      </c>
      <c r="C818" s="675">
        <v>2011</v>
      </c>
      <c r="D818" s="675">
        <v>201</v>
      </c>
      <c r="E818" s="675" t="s">
        <v>1303</v>
      </c>
      <c r="F818" s="675">
        <v>2</v>
      </c>
      <c r="G818" s="675" t="s">
        <v>1296</v>
      </c>
      <c r="H818" s="675">
        <v>91</v>
      </c>
      <c r="I818" s="675" t="s">
        <v>1304</v>
      </c>
      <c r="J818" s="675" t="s">
        <v>1052</v>
      </c>
      <c r="K818" s="741">
        <v>1612021000000</v>
      </c>
      <c r="L818" s="741">
        <v>2038684945191.1316</v>
      </c>
      <c r="M818" s="675">
        <v>1</v>
      </c>
      <c r="N818" s="675" t="s">
        <v>1053</v>
      </c>
      <c r="O818" s="675">
        <v>3</v>
      </c>
      <c r="P818" s="675" t="s">
        <v>1318</v>
      </c>
      <c r="Q818" s="675">
        <v>636</v>
      </c>
      <c r="R818" s="675" t="s">
        <v>1324</v>
      </c>
      <c r="S818" s="741">
        <v>233320000</v>
      </c>
      <c r="T818" s="741">
        <v>295074302.01715416</v>
      </c>
    </row>
    <row r="819" spans="1:20">
      <c r="A819" s="675">
        <v>3</v>
      </c>
      <c r="B819" s="675" t="s">
        <v>1048</v>
      </c>
      <c r="C819" s="675">
        <v>2011</v>
      </c>
      <c r="D819" s="675">
        <v>201</v>
      </c>
      <c r="E819" s="675" t="s">
        <v>1303</v>
      </c>
      <c r="F819" s="675">
        <v>2</v>
      </c>
      <c r="G819" s="675" t="s">
        <v>1296</v>
      </c>
      <c r="H819" s="675">
        <v>91</v>
      </c>
      <c r="I819" s="675" t="s">
        <v>1304</v>
      </c>
      <c r="J819" s="675" t="s">
        <v>1052</v>
      </c>
      <c r="K819" s="741">
        <v>1612021000000</v>
      </c>
      <c r="L819" s="741">
        <v>2038684945191.1316</v>
      </c>
      <c r="M819" s="675">
        <v>1</v>
      </c>
      <c r="N819" s="675" t="s">
        <v>1053</v>
      </c>
      <c r="O819" s="675">
        <v>3</v>
      </c>
      <c r="P819" s="675" t="s">
        <v>1318</v>
      </c>
      <c r="Q819" s="675">
        <v>637</v>
      </c>
      <c r="R819" s="675" t="s">
        <v>1325</v>
      </c>
      <c r="S819" s="741">
        <v>8060514000</v>
      </c>
      <c r="T819" s="741">
        <v>10193941978.610918</v>
      </c>
    </row>
    <row r="820" spans="1:20">
      <c r="A820" s="675">
        <v>3</v>
      </c>
      <c r="B820" s="675" t="s">
        <v>1048</v>
      </c>
      <c r="C820" s="675">
        <v>2011</v>
      </c>
      <c r="D820" s="675">
        <v>201</v>
      </c>
      <c r="E820" s="675" t="s">
        <v>1303</v>
      </c>
      <c r="F820" s="675">
        <v>2</v>
      </c>
      <c r="G820" s="675" t="s">
        <v>1296</v>
      </c>
      <c r="H820" s="675">
        <v>91</v>
      </c>
      <c r="I820" s="675" t="s">
        <v>1304</v>
      </c>
      <c r="J820" s="675" t="s">
        <v>1052</v>
      </c>
      <c r="K820" s="741">
        <v>1612021000000</v>
      </c>
      <c r="L820" s="741">
        <v>2038684945191.1316</v>
      </c>
      <c r="M820" s="675">
        <v>3</v>
      </c>
      <c r="N820" s="675" t="s">
        <v>1066</v>
      </c>
      <c r="O820" s="675">
        <v>34</v>
      </c>
      <c r="P820" s="675" t="s">
        <v>1191</v>
      </c>
      <c r="Q820" s="675">
        <v>613</v>
      </c>
      <c r="R820" s="675" t="s">
        <v>1326</v>
      </c>
      <c r="S820" s="741">
        <v>1400000000</v>
      </c>
      <c r="T820" s="741">
        <v>1770546986.2164228</v>
      </c>
    </row>
    <row r="821" spans="1:20">
      <c r="A821" s="675">
        <v>3</v>
      </c>
      <c r="B821" s="675" t="s">
        <v>1048</v>
      </c>
      <c r="C821" s="675">
        <v>2011</v>
      </c>
      <c r="D821" s="675">
        <v>201</v>
      </c>
      <c r="E821" s="675" t="s">
        <v>1303</v>
      </c>
      <c r="F821" s="675">
        <v>2</v>
      </c>
      <c r="G821" s="675" t="s">
        <v>1296</v>
      </c>
      <c r="H821" s="675">
        <v>91</v>
      </c>
      <c r="I821" s="675" t="s">
        <v>1304</v>
      </c>
      <c r="J821" s="675" t="s">
        <v>1052</v>
      </c>
      <c r="K821" s="741">
        <v>1612021000000</v>
      </c>
      <c r="L821" s="741">
        <v>2038684945191.1316</v>
      </c>
      <c r="M821" s="675">
        <v>3</v>
      </c>
      <c r="N821" s="675" t="s">
        <v>1066</v>
      </c>
      <c r="O821" s="675">
        <v>35</v>
      </c>
      <c r="P821" s="675" t="s">
        <v>1067</v>
      </c>
      <c r="Q821" s="675">
        <v>615</v>
      </c>
      <c r="R821" s="675" t="s">
        <v>1327</v>
      </c>
      <c r="S821" s="741">
        <v>225136000</v>
      </c>
      <c r="T821" s="741">
        <v>284724190.20630044</v>
      </c>
    </row>
    <row r="822" spans="1:20">
      <c r="A822" s="675">
        <v>3</v>
      </c>
      <c r="B822" s="675" t="s">
        <v>1048</v>
      </c>
      <c r="C822" s="675">
        <v>2011</v>
      </c>
      <c r="D822" s="675">
        <v>201</v>
      </c>
      <c r="E822" s="675" t="s">
        <v>1303</v>
      </c>
      <c r="F822" s="675">
        <v>2</v>
      </c>
      <c r="G822" s="675" t="s">
        <v>1296</v>
      </c>
      <c r="H822" s="675">
        <v>91</v>
      </c>
      <c r="I822" s="675" t="s">
        <v>1304</v>
      </c>
      <c r="J822" s="675" t="s">
        <v>1052</v>
      </c>
      <c r="K822" s="741">
        <v>1612021000000</v>
      </c>
      <c r="L822" s="741">
        <v>2038684945191.1316</v>
      </c>
      <c r="M822" s="675">
        <v>4</v>
      </c>
      <c r="N822" s="675" t="s">
        <v>1056</v>
      </c>
      <c r="O822" s="675">
        <v>37</v>
      </c>
      <c r="P822" s="675" t="s">
        <v>1177</v>
      </c>
      <c r="Q822" s="675">
        <v>617</v>
      </c>
      <c r="R822" s="675" t="s">
        <v>1328</v>
      </c>
      <c r="S822" s="741">
        <v>1854000000</v>
      </c>
      <c r="T822" s="741">
        <v>2344710080.3180346</v>
      </c>
    </row>
    <row r="823" spans="1:20">
      <c r="A823" s="675">
        <v>3</v>
      </c>
      <c r="B823" s="675" t="s">
        <v>1048</v>
      </c>
      <c r="C823" s="675">
        <v>2011</v>
      </c>
      <c r="D823" s="675">
        <v>201</v>
      </c>
      <c r="E823" s="675" t="s">
        <v>1303</v>
      </c>
      <c r="F823" s="675">
        <v>2</v>
      </c>
      <c r="G823" s="675" t="s">
        <v>1296</v>
      </c>
      <c r="H823" s="675">
        <v>91</v>
      </c>
      <c r="I823" s="675" t="s">
        <v>1304</v>
      </c>
      <c r="J823" s="675" t="s">
        <v>1052</v>
      </c>
      <c r="K823" s="741">
        <v>1612021000000</v>
      </c>
      <c r="L823" s="741">
        <v>2038684945191.1316</v>
      </c>
      <c r="M823" s="675">
        <v>6</v>
      </c>
      <c r="N823" s="675" t="s">
        <v>1059</v>
      </c>
      <c r="O823" s="675">
        <v>46</v>
      </c>
      <c r="P823" s="675" t="s">
        <v>1242</v>
      </c>
      <c r="Q823" s="675">
        <v>616</v>
      </c>
      <c r="R823" s="675" t="s">
        <v>1329</v>
      </c>
      <c r="S823" s="741">
        <v>20200000000</v>
      </c>
      <c r="T823" s="741">
        <v>25546463658.26553</v>
      </c>
    </row>
    <row r="824" spans="1:20">
      <c r="A824" s="675">
        <v>3</v>
      </c>
      <c r="B824" s="675" t="s">
        <v>1048</v>
      </c>
      <c r="C824" s="675">
        <v>2011</v>
      </c>
      <c r="D824" s="675">
        <v>201</v>
      </c>
      <c r="E824" s="675" t="s">
        <v>1303</v>
      </c>
      <c r="F824" s="675">
        <v>2</v>
      </c>
      <c r="G824" s="675" t="s">
        <v>1296</v>
      </c>
      <c r="H824" s="675">
        <v>91</v>
      </c>
      <c r="I824" s="675" t="s">
        <v>1304</v>
      </c>
      <c r="J824" s="675" t="s">
        <v>1052</v>
      </c>
      <c r="K824" s="741">
        <v>1612021000000</v>
      </c>
      <c r="L824" s="741">
        <v>2038684945191.1316</v>
      </c>
      <c r="M824" s="675">
        <v>6</v>
      </c>
      <c r="N824" s="675" t="s">
        <v>1059</v>
      </c>
      <c r="O824" s="675">
        <v>49</v>
      </c>
      <c r="P824" s="675" t="s">
        <v>1063</v>
      </c>
      <c r="Q824" s="675">
        <v>614</v>
      </c>
      <c r="R824" s="675" t="s">
        <v>1330</v>
      </c>
      <c r="S824" s="741">
        <v>5500000000</v>
      </c>
      <c r="T824" s="741">
        <v>6955720302.9930897</v>
      </c>
    </row>
    <row r="825" spans="1:20">
      <c r="A825" s="675">
        <v>3</v>
      </c>
      <c r="B825" s="675" t="s">
        <v>1048</v>
      </c>
      <c r="C825" s="675">
        <v>2011</v>
      </c>
      <c r="D825" s="675">
        <v>201</v>
      </c>
      <c r="E825" s="675" t="s">
        <v>1303</v>
      </c>
      <c r="F825" s="675">
        <v>2</v>
      </c>
      <c r="G825" s="675" t="s">
        <v>1296</v>
      </c>
      <c r="H825" s="675">
        <v>91</v>
      </c>
      <c r="I825" s="675" t="s">
        <v>1304</v>
      </c>
      <c r="J825" s="675" t="s">
        <v>1052</v>
      </c>
      <c r="K825" s="741">
        <v>1612021000000</v>
      </c>
      <c r="L825" s="741">
        <v>2038684945191.1316</v>
      </c>
      <c r="M825" s="675">
        <v>6</v>
      </c>
      <c r="N825" s="675" t="s">
        <v>1059</v>
      </c>
      <c r="O825" s="675">
        <v>49</v>
      </c>
      <c r="P825" s="675" t="s">
        <v>1063</v>
      </c>
      <c r="Q825" s="675">
        <v>622</v>
      </c>
      <c r="R825" s="675" t="s">
        <v>1331</v>
      </c>
      <c r="S825" s="741">
        <v>2118560000</v>
      </c>
      <c r="T825" s="741">
        <v>2679292873.6561894</v>
      </c>
    </row>
    <row r="826" spans="1:20">
      <c r="A826" s="675">
        <v>3</v>
      </c>
      <c r="B826" s="675" t="s">
        <v>1048</v>
      </c>
      <c r="C826" s="675">
        <v>2011</v>
      </c>
      <c r="D826" s="675">
        <v>203</v>
      </c>
      <c r="E826" s="675" t="s">
        <v>773</v>
      </c>
      <c r="F826" s="675">
        <v>2</v>
      </c>
      <c r="G826" s="675" t="s">
        <v>1296</v>
      </c>
      <c r="H826" s="675">
        <v>86</v>
      </c>
      <c r="I826" s="675" t="s">
        <v>1088</v>
      </c>
      <c r="J826" s="675" t="s">
        <v>1052</v>
      </c>
      <c r="K826" s="741">
        <v>27000000000</v>
      </c>
      <c r="L826" s="741">
        <v>34146263305.60244</v>
      </c>
      <c r="M826" s="675">
        <v>2</v>
      </c>
      <c r="N826" s="675" t="s">
        <v>1103</v>
      </c>
      <c r="O826" s="675">
        <v>31</v>
      </c>
      <c r="P826" s="675" t="s">
        <v>1115</v>
      </c>
      <c r="Q826" s="675">
        <v>560</v>
      </c>
      <c r="R826" s="675" t="s">
        <v>1332</v>
      </c>
      <c r="S826" s="741">
        <v>7500000000</v>
      </c>
      <c r="T826" s="741">
        <v>9485073140.4451218</v>
      </c>
    </row>
    <row r="827" spans="1:20">
      <c r="A827" s="675">
        <v>3</v>
      </c>
      <c r="B827" s="675" t="s">
        <v>1048</v>
      </c>
      <c r="C827" s="675">
        <v>2011</v>
      </c>
      <c r="D827" s="675">
        <v>203</v>
      </c>
      <c r="E827" s="675" t="s">
        <v>773</v>
      </c>
      <c r="F827" s="675">
        <v>2</v>
      </c>
      <c r="G827" s="675" t="s">
        <v>1296</v>
      </c>
      <c r="H827" s="675">
        <v>86</v>
      </c>
      <c r="I827" s="675" t="s">
        <v>1088</v>
      </c>
      <c r="J827" s="675" t="s">
        <v>1052</v>
      </c>
      <c r="K827" s="741">
        <v>27000000000</v>
      </c>
      <c r="L827" s="741">
        <v>34146263305.60244</v>
      </c>
      <c r="M827" s="675">
        <v>2</v>
      </c>
      <c r="N827" s="675" t="s">
        <v>1103</v>
      </c>
      <c r="O827" s="675">
        <v>31</v>
      </c>
      <c r="P827" s="675" t="s">
        <v>1115</v>
      </c>
      <c r="Q827" s="675">
        <v>561</v>
      </c>
      <c r="R827" s="675" t="s">
        <v>1333</v>
      </c>
      <c r="S827" s="741">
        <v>4000000000</v>
      </c>
      <c r="T827" s="741">
        <v>5058705674.9040661</v>
      </c>
    </row>
    <row r="828" spans="1:20">
      <c r="A828" s="675">
        <v>3</v>
      </c>
      <c r="B828" s="675" t="s">
        <v>1048</v>
      </c>
      <c r="C828" s="675">
        <v>2011</v>
      </c>
      <c r="D828" s="675">
        <v>203</v>
      </c>
      <c r="E828" s="675" t="s">
        <v>773</v>
      </c>
      <c r="F828" s="675">
        <v>2</v>
      </c>
      <c r="G828" s="675" t="s">
        <v>1296</v>
      </c>
      <c r="H828" s="675">
        <v>86</v>
      </c>
      <c r="I828" s="675" t="s">
        <v>1088</v>
      </c>
      <c r="J828" s="675" t="s">
        <v>1052</v>
      </c>
      <c r="K828" s="741">
        <v>27000000000</v>
      </c>
      <c r="L828" s="741">
        <v>34146263305.60244</v>
      </c>
      <c r="M828" s="675">
        <v>2</v>
      </c>
      <c r="N828" s="675" t="s">
        <v>1103</v>
      </c>
      <c r="O828" s="675">
        <v>31</v>
      </c>
      <c r="P828" s="675" t="s">
        <v>1115</v>
      </c>
      <c r="Q828" s="675">
        <v>566</v>
      </c>
      <c r="R828" s="675" t="s">
        <v>1334</v>
      </c>
      <c r="S828" s="741">
        <v>4400000000</v>
      </c>
      <c r="T828" s="741">
        <v>5564576242.3944721</v>
      </c>
    </row>
    <row r="829" spans="1:20">
      <c r="A829" s="675">
        <v>3</v>
      </c>
      <c r="B829" s="675" t="s">
        <v>1048</v>
      </c>
      <c r="C829" s="675">
        <v>2011</v>
      </c>
      <c r="D829" s="675">
        <v>203</v>
      </c>
      <c r="E829" s="675" t="s">
        <v>773</v>
      </c>
      <c r="F829" s="675">
        <v>2</v>
      </c>
      <c r="G829" s="675" t="s">
        <v>1296</v>
      </c>
      <c r="H829" s="675">
        <v>86</v>
      </c>
      <c r="I829" s="675" t="s">
        <v>1088</v>
      </c>
      <c r="J829" s="675" t="s">
        <v>1052</v>
      </c>
      <c r="K829" s="741">
        <v>27000000000</v>
      </c>
      <c r="L829" s="741">
        <v>34146263305.60244</v>
      </c>
      <c r="M829" s="675">
        <v>2</v>
      </c>
      <c r="N829" s="675" t="s">
        <v>1103</v>
      </c>
      <c r="O829" s="675">
        <v>31</v>
      </c>
      <c r="P829" s="675" t="s">
        <v>1115</v>
      </c>
      <c r="Q829" s="675">
        <v>570</v>
      </c>
      <c r="R829" s="675" t="s">
        <v>1335</v>
      </c>
      <c r="S829" s="741">
        <v>2000000000</v>
      </c>
      <c r="T829" s="741">
        <v>2529352837.452033</v>
      </c>
    </row>
    <row r="830" spans="1:20">
      <c r="A830" s="675">
        <v>3</v>
      </c>
      <c r="B830" s="675" t="s">
        <v>1048</v>
      </c>
      <c r="C830" s="675">
        <v>2011</v>
      </c>
      <c r="D830" s="675">
        <v>203</v>
      </c>
      <c r="E830" s="675" t="s">
        <v>773</v>
      </c>
      <c r="F830" s="675">
        <v>2</v>
      </c>
      <c r="G830" s="675" t="s">
        <v>1296</v>
      </c>
      <c r="H830" s="675">
        <v>86</v>
      </c>
      <c r="I830" s="675" t="s">
        <v>1088</v>
      </c>
      <c r="J830" s="675" t="s">
        <v>1052</v>
      </c>
      <c r="K830" s="741">
        <v>27000000000</v>
      </c>
      <c r="L830" s="741">
        <v>34146263305.60244</v>
      </c>
      <c r="M830" s="675">
        <v>2</v>
      </c>
      <c r="N830" s="675" t="s">
        <v>1103</v>
      </c>
      <c r="O830" s="675">
        <v>31</v>
      </c>
      <c r="P830" s="675" t="s">
        <v>1115</v>
      </c>
      <c r="Q830" s="675">
        <v>7240</v>
      </c>
      <c r="R830" s="675" t="s">
        <v>1336</v>
      </c>
      <c r="S830" s="741">
        <v>3000000000</v>
      </c>
      <c r="T830" s="741">
        <v>3794029256.1780486</v>
      </c>
    </row>
    <row r="831" spans="1:20">
      <c r="A831" s="675">
        <v>3</v>
      </c>
      <c r="B831" s="675" t="s">
        <v>1048</v>
      </c>
      <c r="C831" s="675">
        <v>2011</v>
      </c>
      <c r="D831" s="675">
        <v>203</v>
      </c>
      <c r="E831" s="675" t="s">
        <v>773</v>
      </c>
      <c r="F831" s="675">
        <v>2</v>
      </c>
      <c r="G831" s="675" t="s">
        <v>1296</v>
      </c>
      <c r="H831" s="675">
        <v>86</v>
      </c>
      <c r="I831" s="675" t="s">
        <v>1088</v>
      </c>
      <c r="J831" s="675" t="s">
        <v>1052</v>
      </c>
      <c r="K831" s="741">
        <v>27000000000</v>
      </c>
      <c r="L831" s="741">
        <v>34146263305.60244</v>
      </c>
      <c r="M831" s="675">
        <v>5</v>
      </c>
      <c r="N831" s="675" t="s">
        <v>1117</v>
      </c>
      <c r="O831" s="675">
        <v>40</v>
      </c>
      <c r="P831" s="675" t="s">
        <v>1118</v>
      </c>
      <c r="Q831" s="675">
        <v>546</v>
      </c>
      <c r="R831" s="675" t="s">
        <v>1337</v>
      </c>
      <c r="S831" s="741">
        <v>1100000000</v>
      </c>
      <c r="T831" s="741">
        <v>1391144060.598618</v>
      </c>
    </row>
    <row r="832" spans="1:20">
      <c r="A832" s="675">
        <v>3</v>
      </c>
      <c r="B832" s="675" t="s">
        <v>1048</v>
      </c>
      <c r="C832" s="675">
        <v>2011</v>
      </c>
      <c r="D832" s="675">
        <v>203</v>
      </c>
      <c r="E832" s="675" t="s">
        <v>773</v>
      </c>
      <c r="F832" s="675">
        <v>2</v>
      </c>
      <c r="G832" s="675" t="s">
        <v>1296</v>
      </c>
      <c r="H832" s="675">
        <v>86</v>
      </c>
      <c r="I832" s="675" t="s">
        <v>1088</v>
      </c>
      <c r="J832" s="675" t="s">
        <v>1052</v>
      </c>
      <c r="K832" s="741">
        <v>27000000000</v>
      </c>
      <c r="L832" s="741">
        <v>34146263305.60244</v>
      </c>
      <c r="M832" s="675">
        <v>6</v>
      </c>
      <c r="N832" s="675" t="s">
        <v>1059</v>
      </c>
      <c r="O832" s="675">
        <v>49</v>
      </c>
      <c r="P832" s="675" t="s">
        <v>1063</v>
      </c>
      <c r="Q832" s="675">
        <v>544</v>
      </c>
      <c r="R832" s="675" t="s">
        <v>1338</v>
      </c>
      <c r="S832" s="741">
        <v>5000000000</v>
      </c>
      <c r="T832" s="741">
        <v>6323382093.6300812</v>
      </c>
    </row>
    <row r="833" spans="1:20">
      <c r="A833" s="675">
        <v>3</v>
      </c>
      <c r="B833" s="675" t="s">
        <v>1048</v>
      </c>
      <c r="C833" s="675">
        <v>2011</v>
      </c>
      <c r="D833" s="675">
        <v>204</v>
      </c>
      <c r="E833" s="675" t="s">
        <v>781</v>
      </c>
      <c r="F833" s="675">
        <v>2</v>
      </c>
      <c r="G833" s="675" t="s">
        <v>1296</v>
      </c>
      <c r="H833" s="675">
        <v>95</v>
      </c>
      <c r="I833" s="675" t="s">
        <v>1170</v>
      </c>
      <c r="J833" s="675" t="s">
        <v>1052</v>
      </c>
      <c r="K833" s="741">
        <v>999504000000</v>
      </c>
      <c r="L833" s="741">
        <v>1264049139222.3281</v>
      </c>
      <c r="M833" s="675">
        <v>2</v>
      </c>
      <c r="N833" s="675" t="s">
        <v>1103</v>
      </c>
      <c r="O833" s="675">
        <v>17</v>
      </c>
      <c r="P833" s="675" t="s">
        <v>1203</v>
      </c>
      <c r="Q833" s="675">
        <v>234</v>
      </c>
      <c r="R833" s="675" t="s">
        <v>1339</v>
      </c>
      <c r="S833" s="741">
        <v>25769316000</v>
      </c>
      <c r="T833" s="741">
        <v>32589846271.899033</v>
      </c>
    </row>
    <row r="834" spans="1:20">
      <c r="A834" s="675">
        <v>3</v>
      </c>
      <c r="B834" s="675" t="s">
        <v>1048</v>
      </c>
      <c r="C834" s="675">
        <v>2011</v>
      </c>
      <c r="D834" s="675">
        <v>204</v>
      </c>
      <c r="E834" s="675" t="s">
        <v>781</v>
      </c>
      <c r="F834" s="675">
        <v>2</v>
      </c>
      <c r="G834" s="675" t="s">
        <v>1296</v>
      </c>
      <c r="H834" s="675">
        <v>95</v>
      </c>
      <c r="I834" s="675" t="s">
        <v>1170</v>
      </c>
      <c r="J834" s="675" t="s">
        <v>1052</v>
      </c>
      <c r="K834" s="741">
        <v>999504000000</v>
      </c>
      <c r="L834" s="741">
        <v>1264049139222.3281</v>
      </c>
      <c r="M834" s="675">
        <v>2</v>
      </c>
      <c r="N834" s="675" t="s">
        <v>1103</v>
      </c>
      <c r="O834" s="675">
        <v>21</v>
      </c>
      <c r="P834" s="675" t="s">
        <v>1184</v>
      </c>
      <c r="Q834" s="675">
        <v>247</v>
      </c>
      <c r="R834" s="675" t="s">
        <v>1340</v>
      </c>
      <c r="S834" s="741">
        <v>818837000</v>
      </c>
      <c r="T834" s="741">
        <v>1035563844.6803551</v>
      </c>
    </row>
    <row r="835" spans="1:20">
      <c r="A835" s="675">
        <v>3</v>
      </c>
      <c r="B835" s="675" t="s">
        <v>1048</v>
      </c>
      <c r="C835" s="675">
        <v>2011</v>
      </c>
      <c r="D835" s="675">
        <v>204</v>
      </c>
      <c r="E835" s="675" t="s">
        <v>781</v>
      </c>
      <c r="F835" s="675">
        <v>2</v>
      </c>
      <c r="G835" s="675" t="s">
        <v>1296</v>
      </c>
      <c r="H835" s="675">
        <v>95</v>
      </c>
      <c r="I835" s="675" t="s">
        <v>1170</v>
      </c>
      <c r="J835" s="675" t="s">
        <v>1052</v>
      </c>
      <c r="K835" s="741">
        <v>999504000000</v>
      </c>
      <c r="L835" s="741">
        <v>1264049139222.3281</v>
      </c>
      <c r="M835" s="675">
        <v>2</v>
      </c>
      <c r="N835" s="675" t="s">
        <v>1103</v>
      </c>
      <c r="O835" s="675">
        <v>22</v>
      </c>
      <c r="P835" s="675" t="s">
        <v>1171</v>
      </c>
      <c r="Q835" s="675">
        <v>543</v>
      </c>
      <c r="R835" s="675" t="s">
        <v>1341</v>
      </c>
      <c r="S835" s="741">
        <v>74586119000</v>
      </c>
      <c r="T835" s="741">
        <v>94327305863.592499</v>
      </c>
    </row>
    <row r="836" spans="1:20">
      <c r="A836" s="675">
        <v>3</v>
      </c>
      <c r="B836" s="675" t="s">
        <v>1048</v>
      </c>
      <c r="C836" s="675">
        <v>2011</v>
      </c>
      <c r="D836" s="675">
        <v>204</v>
      </c>
      <c r="E836" s="675" t="s">
        <v>781</v>
      </c>
      <c r="F836" s="675">
        <v>2</v>
      </c>
      <c r="G836" s="675" t="s">
        <v>1296</v>
      </c>
      <c r="H836" s="675">
        <v>95</v>
      </c>
      <c r="I836" s="675" t="s">
        <v>1170</v>
      </c>
      <c r="J836" s="675" t="s">
        <v>1052</v>
      </c>
      <c r="K836" s="741">
        <v>999504000000</v>
      </c>
      <c r="L836" s="741">
        <v>1264049139222.3281</v>
      </c>
      <c r="M836" s="675">
        <v>2</v>
      </c>
      <c r="N836" s="675" t="s">
        <v>1103</v>
      </c>
      <c r="O836" s="675">
        <v>23</v>
      </c>
      <c r="P836" s="675" t="s">
        <v>1342</v>
      </c>
      <c r="Q836" s="675">
        <v>520</v>
      </c>
      <c r="R836" s="675" t="s">
        <v>1343</v>
      </c>
      <c r="S836" s="741">
        <v>783805917000</v>
      </c>
      <c r="T836" s="741">
        <v>991260860087.82129</v>
      </c>
    </row>
    <row r="837" spans="1:20">
      <c r="A837" s="675">
        <v>3</v>
      </c>
      <c r="B837" s="675" t="s">
        <v>1048</v>
      </c>
      <c r="C837" s="675">
        <v>2011</v>
      </c>
      <c r="D837" s="675">
        <v>204</v>
      </c>
      <c r="E837" s="675" t="s">
        <v>781</v>
      </c>
      <c r="F837" s="675">
        <v>2</v>
      </c>
      <c r="G837" s="675" t="s">
        <v>1296</v>
      </c>
      <c r="H837" s="675">
        <v>95</v>
      </c>
      <c r="I837" s="675" t="s">
        <v>1170</v>
      </c>
      <c r="J837" s="675" t="s">
        <v>1052</v>
      </c>
      <c r="K837" s="741">
        <v>999504000000</v>
      </c>
      <c r="L837" s="741">
        <v>1264049139222.3281</v>
      </c>
      <c r="M837" s="675">
        <v>2</v>
      </c>
      <c r="N837" s="675" t="s">
        <v>1103</v>
      </c>
      <c r="O837" s="675">
        <v>25</v>
      </c>
      <c r="P837" s="675" t="s">
        <v>1344</v>
      </c>
      <c r="Q837" s="675">
        <v>541</v>
      </c>
      <c r="R837" s="675" t="s">
        <v>1345</v>
      </c>
      <c r="S837" s="741">
        <v>54970537000</v>
      </c>
      <c r="T837" s="741">
        <v>69519941868.605972</v>
      </c>
    </row>
    <row r="838" spans="1:20">
      <c r="A838" s="675">
        <v>3</v>
      </c>
      <c r="B838" s="675" t="s">
        <v>1048</v>
      </c>
      <c r="C838" s="675">
        <v>2011</v>
      </c>
      <c r="D838" s="675">
        <v>204</v>
      </c>
      <c r="E838" s="675" t="s">
        <v>781</v>
      </c>
      <c r="F838" s="675">
        <v>2</v>
      </c>
      <c r="G838" s="675" t="s">
        <v>1296</v>
      </c>
      <c r="H838" s="675">
        <v>95</v>
      </c>
      <c r="I838" s="675" t="s">
        <v>1170</v>
      </c>
      <c r="J838" s="675" t="s">
        <v>1052</v>
      </c>
      <c r="K838" s="741">
        <v>999504000000</v>
      </c>
      <c r="L838" s="741">
        <v>1264049139222.3281</v>
      </c>
      <c r="M838" s="675">
        <v>2</v>
      </c>
      <c r="N838" s="675" t="s">
        <v>1103</v>
      </c>
      <c r="O838" s="675">
        <v>25</v>
      </c>
      <c r="P838" s="675" t="s">
        <v>1344</v>
      </c>
      <c r="Q838" s="675">
        <v>7193</v>
      </c>
      <c r="R838" s="675" t="s">
        <v>1346</v>
      </c>
      <c r="S838" s="741">
        <v>100000000</v>
      </c>
      <c r="T838" s="741">
        <v>126467641.87260163</v>
      </c>
    </row>
    <row r="839" spans="1:20">
      <c r="A839" s="675">
        <v>3</v>
      </c>
      <c r="B839" s="675" t="s">
        <v>1048</v>
      </c>
      <c r="C839" s="675">
        <v>2011</v>
      </c>
      <c r="D839" s="675">
        <v>204</v>
      </c>
      <c r="E839" s="675" t="s">
        <v>781</v>
      </c>
      <c r="F839" s="675">
        <v>2</v>
      </c>
      <c r="G839" s="675" t="s">
        <v>1296</v>
      </c>
      <c r="H839" s="675">
        <v>95</v>
      </c>
      <c r="I839" s="675" t="s">
        <v>1170</v>
      </c>
      <c r="J839" s="675" t="s">
        <v>1052</v>
      </c>
      <c r="K839" s="741">
        <v>999504000000</v>
      </c>
      <c r="L839" s="741">
        <v>1264049139222.3281</v>
      </c>
      <c r="M839" s="675">
        <v>6</v>
      </c>
      <c r="N839" s="675" t="s">
        <v>1059</v>
      </c>
      <c r="O839" s="675">
        <v>49</v>
      </c>
      <c r="P839" s="675" t="s">
        <v>1063</v>
      </c>
      <c r="Q839" s="675">
        <v>232</v>
      </c>
      <c r="R839" s="675" t="s">
        <v>1347</v>
      </c>
      <c r="S839" s="741">
        <v>59453274000</v>
      </c>
      <c r="T839" s="741">
        <v>75189153643.856567</v>
      </c>
    </row>
    <row r="840" spans="1:20">
      <c r="A840" s="675">
        <v>3</v>
      </c>
      <c r="B840" s="675" t="s">
        <v>1048</v>
      </c>
      <c r="C840" s="675">
        <v>2011</v>
      </c>
      <c r="D840" s="675">
        <v>206</v>
      </c>
      <c r="E840" s="675" t="s">
        <v>1348</v>
      </c>
      <c r="F840" s="675">
        <v>2</v>
      </c>
      <c r="G840" s="675" t="s">
        <v>1296</v>
      </c>
      <c r="H840" s="675">
        <v>87</v>
      </c>
      <c r="I840" s="675" t="s">
        <v>1131</v>
      </c>
      <c r="J840" s="675" t="s">
        <v>1052</v>
      </c>
      <c r="K840" s="741">
        <v>6500000000</v>
      </c>
      <c r="L840" s="741">
        <v>8220396721.7191057</v>
      </c>
      <c r="M840" s="675">
        <v>6</v>
      </c>
      <c r="N840" s="675" t="s">
        <v>1059</v>
      </c>
      <c r="O840" s="675">
        <v>49</v>
      </c>
      <c r="P840" s="675" t="s">
        <v>1063</v>
      </c>
      <c r="Q840" s="675">
        <v>368</v>
      </c>
      <c r="R840" s="675" t="s">
        <v>994</v>
      </c>
      <c r="S840" s="741">
        <v>1317000000</v>
      </c>
      <c r="T840" s="741">
        <v>1665578843.4621637</v>
      </c>
    </row>
    <row r="841" spans="1:20">
      <c r="A841" s="675">
        <v>3</v>
      </c>
      <c r="B841" s="675" t="s">
        <v>1048</v>
      </c>
      <c r="C841" s="675">
        <v>2011</v>
      </c>
      <c r="D841" s="675">
        <v>206</v>
      </c>
      <c r="E841" s="675" t="s">
        <v>1348</v>
      </c>
      <c r="F841" s="675">
        <v>2</v>
      </c>
      <c r="G841" s="675" t="s">
        <v>1296</v>
      </c>
      <c r="H841" s="675">
        <v>87</v>
      </c>
      <c r="I841" s="675" t="s">
        <v>1131</v>
      </c>
      <c r="J841" s="675" t="s">
        <v>1052</v>
      </c>
      <c r="K841" s="741">
        <v>6500000000</v>
      </c>
      <c r="L841" s="741">
        <v>8220396721.7191057</v>
      </c>
      <c r="M841" s="675">
        <v>7</v>
      </c>
      <c r="N841" s="675" t="s">
        <v>1136</v>
      </c>
      <c r="O841" s="675">
        <v>52</v>
      </c>
      <c r="P841" s="675" t="s">
        <v>1140</v>
      </c>
      <c r="Q841" s="675">
        <v>465</v>
      </c>
      <c r="R841" s="675" t="s">
        <v>1349</v>
      </c>
      <c r="S841" s="741">
        <v>5183000000</v>
      </c>
      <c r="T841" s="741">
        <v>6554817878.2569418</v>
      </c>
    </row>
    <row r="842" spans="1:20">
      <c r="A842" s="675">
        <v>3</v>
      </c>
      <c r="B842" s="675" t="s">
        <v>1048</v>
      </c>
      <c r="C842" s="675">
        <v>2011</v>
      </c>
      <c r="D842" s="675">
        <v>208</v>
      </c>
      <c r="E842" s="675" t="s">
        <v>83</v>
      </c>
      <c r="F842" s="675">
        <v>2</v>
      </c>
      <c r="G842" s="675" t="s">
        <v>1296</v>
      </c>
      <c r="H842" s="675">
        <v>96</v>
      </c>
      <c r="I842" s="675" t="s">
        <v>1199</v>
      </c>
      <c r="J842" s="675" t="s">
        <v>1052</v>
      </c>
      <c r="K842" s="741">
        <v>40666000000</v>
      </c>
      <c r="L842" s="741">
        <v>51429331243.912186</v>
      </c>
      <c r="M842" s="675">
        <v>1</v>
      </c>
      <c r="N842" s="675" t="s">
        <v>1053</v>
      </c>
      <c r="O842" s="675">
        <v>9</v>
      </c>
      <c r="P842" s="675" t="s">
        <v>1200</v>
      </c>
      <c r="Q842" s="675">
        <v>471</v>
      </c>
      <c r="R842" s="675" t="s">
        <v>1350</v>
      </c>
      <c r="S842" s="741">
        <v>1504000000</v>
      </c>
      <c r="T842" s="741">
        <v>1902073333.7639284</v>
      </c>
    </row>
    <row r="843" spans="1:20">
      <c r="A843" s="675">
        <v>3</v>
      </c>
      <c r="B843" s="675" t="s">
        <v>1048</v>
      </c>
      <c r="C843" s="675">
        <v>2011</v>
      </c>
      <c r="D843" s="675">
        <v>208</v>
      </c>
      <c r="E843" s="675" t="s">
        <v>83</v>
      </c>
      <c r="F843" s="675">
        <v>2</v>
      </c>
      <c r="G843" s="675" t="s">
        <v>1296</v>
      </c>
      <c r="H843" s="675">
        <v>96</v>
      </c>
      <c r="I843" s="675" t="s">
        <v>1199</v>
      </c>
      <c r="J843" s="675" t="s">
        <v>1052</v>
      </c>
      <c r="K843" s="741">
        <v>40666000000</v>
      </c>
      <c r="L843" s="741">
        <v>51429331243.912186</v>
      </c>
      <c r="M843" s="675">
        <v>1</v>
      </c>
      <c r="N843" s="675" t="s">
        <v>1053</v>
      </c>
      <c r="O843" s="675">
        <v>9</v>
      </c>
      <c r="P843" s="675" t="s">
        <v>1200</v>
      </c>
      <c r="Q843" s="675">
        <v>3075</v>
      </c>
      <c r="R843" s="675" t="s">
        <v>1351</v>
      </c>
      <c r="S843" s="741">
        <v>31889000000</v>
      </c>
      <c r="T843" s="741">
        <v>40329266316.753929</v>
      </c>
    </row>
    <row r="844" spans="1:20">
      <c r="A844" s="675">
        <v>3</v>
      </c>
      <c r="B844" s="675" t="s">
        <v>1048</v>
      </c>
      <c r="C844" s="675">
        <v>2011</v>
      </c>
      <c r="D844" s="675">
        <v>208</v>
      </c>
      <c r="E844" s="675" t="s">
        <v>83</v>
      </c>
      <c r="F844" s="675">
        <v>2</v>
      </c>
      <c r="G844" s="675" t="s">
        <v>1296</v>
      </c>
      <c r="H844" s="675">
        <v>96</v>
      </c>
      <c r="I844" s="675" t="s">
        <v>1199</v>
      </c>
      <c r="J844" s="675" t="s">
        <v>1052</v>
      </c>
      <c r="K844" s="741">
        <v>40666000000</v>
      </c>
      <c r="L844" s="741">
        <v>51429331243.912186</v>
      </c>
      <c r="M844" s="675">
        <v>1</v>
      </c>
      <c r="N844" s="675" t="s">
        <v>1053</v>
      </c>
      <c r="O844" s="675">
        <v>9</v>
      </c>
      <c r="P844" s="675" t="s">
        <v>1200</v>
      </c>
      <c r="Q844" s="675">
        <v>7328</v>
      </c>
      <c r="R844" s="675" t="s">
        <v>1463</v>
      </c>
      <c r="S844" s="741">
        <v>3200000000</v>
      </c>
      <c r="T844" s="741">
        <v>4046964539.9232521</v>
      </c>
    </row>
    <row r="845" spans="1:20">
      <c r="A845" s="675">
        <v>3</v>
      </c>
      <c r="B845" s="675" t="s">
        <v>1048</v>
      </c>
      <c r="C845" s="675">
        <v>2011</v>
      </c>
      <c r="D845" s="675">
        <v>208</v>
      </c>
      <c r="E845" s="675" t="s">
        <v>83</v>
      </c>
      <c r="F845" s="675">
        <v>2</v>
      </c>
      <c r="G845" s="675" t="s">
        <v>1296</v>
      </c>
      <c r="H845" s="675">
        <v>96</v>
      </c>
      <c r="I845" s="675" t="s">
        <v>1199</v>
      </c>
      <c r="J845" s="675" t="s">
        <v>1052</v>
      </c>
      <c r="K845" s="741">
        <v>40666000000</v>
      </c>
      <c r="L845" s="741">
        <v>51429331243.912186</v>
      </c>
      <c r="M845" s="675">
        <v>2</v>
      </c>
      <c r="N845" s="675" t="s">
        <v>1103</v>
      </c>
      <c r="O845" s="675">
        <v>17</v>
      </c>
      <c r="P845" s="675" t="s">
        <v>1203</v>
      </c>
      <c r="Q845" s="675">
        <v>208</v>
      </c>
      <c r="R845" s="675" t="s">
        <v>1464</v>
      </c>
      <c r="S845" s="741">
        <v>1400000000</v>
      </c>
      <c r="T845" s="741">
        <v>1770546986.2164228</v>
      </c>
    </row>
    <row r="846" spans="1:20">
      <c r="A846" s="675">
        <v>3</v>
      </c>
      <c r="B846" s="675" t="s">
        <v>1048</v>
      </c>
      <c r="C846" s="675">
        <v>2011</v>
      </c>
      <c r="D846" s="675">
        <v>208</v>
      </c>
      <c r="E846" s="675" t="s">
        <v>83</v>
      </c>
      <c r="F846" s="675">
        <v>2</v>
      </c>
      <c r="G846" s="675" t="s">
        <v>1296</v>
      </c>
      <c r="H846" s="675">
        <v>96</v>
      </c>
      <c r="I846" s="675" t="s">
        <v>1199</v>
      </c>
      <c r="J846" s="675" t="s">
        <v>1052</v>
      </c>
      <c r="K846" s="741">
        <v>40666000000</v>
      </c>
      <c r="L846" s="741">
        <v>51429331243.912186</v>
      </c>
      <c r="M846" s="675">
        <v>6</v>
      </c>
      <c r="N846" s="675" t="s">
        <v>1059</v>
      </c>
      <c r="O846" s="675">
        <v>49</v>
      </c>
      <c r="P846" s="675" t="s">
        <v>1063</v>
      </c>
      <c r="Q846" s="675">
        <v>404</v>
      </c>
      <c r="R846" s="675" t="s">
        <v>1354</v>
      </c>
      <c r="S846" s="741">
        <v>2673000000</v>
      </c>
      <c r="T846" s="741">
        <v>3380480067.2546415</v>
      </c>
    </row>
    <row r="847" spans="1:20">
      <c r="A847" s="675">
        <v>3</v>
      </c>
      <c r="B847" s="675" t="s">
        <v>1048</v>
      </c>
      <c r="C847" s="675">
        <v>2011</v>
      </c>
      <c r="D847" s="675">
        <v>211</v>
      </c>
      <c r="E847" s="675" t="s">
        <v>1355</v>
      </c>
      <c r="F847" s="675">
        <v>2</v>
      </c>
      <c r="G847" s="675" t="s">
        <v>1296</v>
      </c>
      <c r="H847" s="675">
        <v>93</v>
      </c>
      <c r="I847" s="675" t="s">
        <v>1211</v>
      </c>
      <c r="J847" s="675" t="s">
        <v>1052</v>
      </c>
      <c r="K847" s="741">
        <v>118934000000</v>
      </c>
      <c r="L847" s="741">
        <v>150413025184.76001</v>
      </c>
      <c r="M847" s="675">
        <v>1</v>
      </c>
      <c r="N847" s="675" t="s">
        <v>1053</v>
      </c>
      <c r="O847" s="675">
        <v>12</v>
      </c>
      <c r="P847" s="675" t="s">
        <v>1212</v>
      </c>
      <c r="Q847" s="675">
        <v>564</v>
      </c>
      <c r="R847" s="675" t="s">
        <v>1356</v>
      </c>
      <c r="S847" s="741">
        <v>22950000000</v>
      </c>
      <c r="T847" s="741">
        <v>29024323809.76207</v>
      </c>
    </row>
    <row r="848" spans="1:20">
      <c r="A848" s="675">
        <v>3</v>
      </c>
      <c r="B848" s="675" t="s">
        <v>1048</v>
      </c>
      <c r="C848" s="675">
        <v>2011</v>
      </c>
      <c r="D848" s="675">
        <v>211</v>
      </c>
      <c r="E848" s="675" t="s">
        <v>1355</v>
      </c>
      <c r="F848" s="675">
        <v>2</v>
      </c>
      <c r="G848" s="675" t="s">
        <v>1296</v>
      </c>
      <c r="H848" s="675">
        <v>93</v>
      </c>
      <c r="I848" s="675" t="s">
        <v>1211</v>
      </c>
      <c r="J848" s="675" t="s">
        <v>1052</v>
      </c>
      <c r="K848" s="741">
        <v>118934000000</v>
      </c>
      <c r="L848" s="741">
        <v>150413025184.76001</v>
      </c>
      <c r="M848" s="675">
        <v>1</v>
      </c>
      <c r="N848" s="675" t="s">
        <v>1053</v>
      </c>
      <c r="O848" s="675">
        <v>12</v>
      </c>
      <c r="P848" s="675" t="s">
        <v>1212</v>
      </c>
      <c r="Q848" s="675">
        <v>596</v>
      </c>
      <c r="R848" s="675" t="s">
        <v>1357</v>
      </c>
      <c r="S848" s="741">
        <v>15040000000</v>
      </c>
      <c r="T848" s="741">
        <v>19020733337.639282</v>
      </c>
    </row>
    <row r="849" spans="1:20">
      <c r="A849" s="675">
        <v>3</v>
      </c>
      <c r="B849" s="675" t="s">
        <v>1048</v>
      </c>
      <c r="C849" s="675">
        <v>2011</v>
      </c>
      <c r="D849" s="675">
        <v>211</v>
      </c>
      <c r="E849" s="675" t="s">
        <v>1355</v>
      </c>
      <c r="F849" s="675">
        <v>2</v>
      </c>
      <c r="G849" s="675" t="s">
        <v>1296</v>
      </c>
      <c r="H849" s="675">
        <v>93</v>
      </c>
      <c r="I849" s="675" t="s">
        <v>1211</v>
      </c>
      <c r="J849" s="675" t="s">
        <v>1052</v>
      </c>
      <c r="K849" s="741">
        <v>118934000000</v>
      </c>
      <c r="L849" s="741">
        <v>150413025184.76001</v>
      </c>
      <c r="M849" s="675">
        <v>2</v>
      </c>
      <c r="N849" s="675" t="s">
        <v>1103</v>
      </c>
      <c r="O849" s="675">
        <v>27</v>
      </c>
      <c r="P849" s="675" t="s">
        <v>1215</v>
      </c>
      <c r="Q849" s="675">
        <v>554</v>
      </c>
      <c r="R849" s="675" t="s">
        <v>1358</v>
      </c>
      <c r="S849" s="741">
        <v>34475000000</v>
      </c>
      <c r="T849" s="741">
        <v>43599719535.579422</v>
      </c>
    </row>
    <row r="850" spans="1:20">
      <c r="A850" s="675">
        <v>3</v>
      </c>
      <c r="B850" s="675" t="s">
        <v>1048</v>
      </c>
      <c r="C850" s="675">
        <v>2011</v>
      </c>
      <c r="D850" s="675">
        <v>211</v>
      </c>
      <c r="E850" s="675" t="s">
        <v>1355</v>
      </c>
      <c r="F850" s="675">
        <v>2</v>
      </c>
      <c r="G850" s="675" t="s">
        <v>1296</v>
      </c>
      <c r="H850" s="675">
        <v>93</v>
      </c>
      <c r="I850" s="675" t="s">
        <v>1211</v>
      </c>
      <c r="J850" s="675" t="s">
        <v>1052</v>
      </c>
      <c r="K850" s="741">
        <v>118934000000</v>
      </c>
      <c r="L850" s="741">
        <v>150413025184.76001</v>
      </c>
      <c r="M850" s="675">
        <v>2</v>
      </c>
      <c r="N850" s="675" t="s">
        <v>1103</v>
      </c>
      <c r="O850" s="675">
        <v>27</v>
      </c>
      <c r="P850" s="675" t="s">
        <v>1215</v>
      </c>
      <c r="Q850" s="675">
        <v>619</v>
      </c>
      <c r="R850" s="675" t="s">
        <v>1359</v>
      </c>
      <c r="S850" s="741">
        <v>43892000000</v>
      </c>
      <c r="T850" s="741">
        <v>55509177370.722313</v>
      </c>
    </row>
    <row r="851" spans="1:20">
      <c r="A851" s="675">
        <v>3</v>
      </c>
      <c r="B851" s="675" t="s">
        <v>1048</v>
      </c>
      <c r="C851" s="675">
        <v>2011</v>
      </c>
      <c r="D851" s="675">
        <v>211</v>
      </c>
      <c r="E851" s="675" t="s">
        <v>1355</v>
      </c>
      <c r="F851" s="675">
        <v>2</v>
      </c>
      <c r="G851" s="675" t="s">
        <v>1296</v>
      </c>
      <c r="H851" s="675">
        <v>93</v>
      </c>
      <c r="I851" s="675" t="s">
        <v>1211</v>
      </c>
      <c r="J851" s="675" t="s">
        <v>1052</v>
      </c>
      <c r="K851" s="741">
        <v>118934000000</v>
      </c>
      <c r="L851" s="741">
        <v>150413025184.76001</v>
      </c>
      <c r="M851" s="675">
        <v>6</v>
      </c>
      <c r="N851" s="675" t="s">
        <v>1059</v>
      </c>
      <c r="O851" s="675">
        <v>49</v>
      </c>
      <c r="P851" s="675" t="s">
        <v>1063</v>
      </c>
      <c r="Q851" s="675">
        <v>6205</v>
      </c>
      <c r="R851" s="675" t="s">
        <v>1361</v>
      </c>
      <c r="S851" s="741">
        <v>2577000000</v>
      </c>
      <c r="T851" s="741">
        <v>3259071131.0569439</v>
      </c>
    </row>
    <row r="852" spans="1:20">
      <c r="A852" s="675">
        <v>3</v>
      </c>
      <c r="B852" s="675" t="s">
        <v>1048</v>
      </c>
      <c r="C852" s="675">
        <v>2011</v>
      </c>
      <c r="D852" s="675">
        <v>213</v>
      </c>
      <c r="E852" s="675" t="s">
        <v>1362</v>
      </c>
      <c r="F852" s="675">
        <v>2</v>
      </c>
      <c r="G852" s="675" t="s">
        <v>1296</v>
      </c>
      <c r="H852" s="675">
        <v>93</v>
      </c>
      <c r="I852" s="675" t="s">
        <v>1211</v>
      </c>
      <c r="J852" s="675" t="s">
        <v>1052</v>
      </c>
      <c r="K852" s="741">
        <v>7958000000</v>
      </c>
      <c r="L852" s="741">
        <v>10064294940.221638</v>
      </c>
      <c r="M852" s="675">
        <v>1</v>
      </c>
      <c r="N852" s="675" t="s">
        <v>1053</v>
      </c>
      <c r="O852" s="675">
        <v>12</v>
      </c>
      <c r="P852" s="675" t="s">
        <v>1212</v>
      </c>
      <c r="Q852" s="675">
        <v>506</v>
      </c>
      <c r="R852" s="675" t="s">
        <v>1363</v>
      </c>
      <c r="S852" s="741">
        <v>2122000000</v>
      </c>
      <c r="T852" s="741">
        <v>2683643360.5366063</v>
      </c>
    </row>
    <row r="853" spans="1:20">
      <c r="A853" s="675">
        <v>3</v>
      </c>
      <c r="B853" s="675" t="s">
        <v>1048</v>
      </c>
      <c r="C853" s="675">
        <v>2011</v>
      </c>
      <c r="D853" s="675">
        <v>213</v>
      </c>
      <c r="E853" s="675" t="s">
        <v>1362</v>
      </c>
      <c r="F853" s="675">
        <v>2</v>
      </c>
      <c r="G853" s="675" t="s">
        <v>1296</v>
      </c>
      <c r="H853" s="675">
        <v>93</v>
      </c>
      <c r="I853" s="675" t="s">
        <v>1211</v>
      </c>
      <c r="J853" s="675" t="s">
        <v>1052</v>
      </c>
      <c r="K853" s="741">
        <v>7958000000</v>
      </c>
      <c r="L853" s="741">
        <v>10064294940.221638</v>
      </c>
      <c r="M853" s="675">
        <v>2</v>
      </c>
      <c r="N853" s="675" t="s">
        <v>1103</v>
      </c>
      <c r="O853" s="675">
        <v>27</v>
      </c>
      <c r="P853" s="675" t="s">
        <v>1215</v>
      </c>
      <c r="Q853" s="675">
        <v>499</v>
      </c>
      <c r="R853" s="675" t="s">
        <v>1364</v>
      </c>
      <c r="S853" s="741">
        <v>4486000000</v>
      </c>
      <c r="T853" s="741">
        <v>5673338414.4049091</v>
      </c>
    </row>
    <row r="854" spans="1:20">
      <c r="A854" s="675">
        <v>3</v>
      </c>
      <c r="B854" s="675" t="s">
        <v>1048</v>
      </c>
      <c r="C854" s="675">
        <v>2011</v>
      </c>
      <c r="D854" s="675">
        <v>213</v>
      </c>
      <c r="E854" s="675" t="s">
        <v>1362</v>
      </c>
      <c r="F854" s="675">
        <v>2</v>
      </c>
      <c r="G854" s="675" t="s">
        <v>1296</v>
      </c>
      <c r="H854" s="675">
        <v>93</v>
      </c>
      <c r="I854" s="675" t="s">
        <v>1211</v>
      </c>
      <c r="J854" s="675" t="s">
        <v>1052</v>
      </c>
      <c r="K854" s="741">
        <v>7958000000</v>
      </c>
      <c r="L854" s="741">
        <v>10064294940.221638</v>
      </c>
      <c r="M854" s="675">
        <v>2</v>
      </c>
      <c r="N854" s="675" t="s">
        <v>1103</v>
      </c>
      <c r="O854" s="675">
        <v>27</v>
      </c>
      <c r="P854" s="675" t="s">
        <v>1215</v>
      </c>
      <c r="Q854" s="675">
        <v>519</v>
      </c>
      <c r="R854" s="675" t="s">
        <v>1365</v>
      </c>
      <c r="S854" s="741">
        <v>1200000000</v>
      </c>
      <c r="T854" s="741">
        <v>1517611702.4712195</v>
      </c>
    </row>
    <row r="855" spans="1:20">
      <c r="A855" s="675">
        <v>3</v>
      </c>
      <c r="B855" s="675" t="s">
        <v>1048</v>
      </c>
      <c r="C855" s="675">
        <v>2011</v>
      </c>
      <c r="D855" s="675">
        <v>213</v>
      </c>
      <c r="E855" s="675" t="s">
        <v>1362</v>
      </c>
      <c r="F855" s="675">
        <v>2</v>
      </c>
      <c r="G855" s="675" t="s">
        <v>1296</v>
      </c>
      <c r="H855" s="675">
        <v>93</v>
      </c>
      <c r="I855" s="675" t="s">
        <v>1211</v>
      </c>
      <c r="J855" s="675" t="s">
        <v>1052</v>
      </c>
      <c r="K855" s="741">
        <v>7958000000</v>
      </c>
      <c r="L855" s="741">
        <v>10064294940.221638</v>
      </c>
      <c r="M855" s="675">
        <v>6</v>
      </c>
      <c r="N855" s="675" t="s">
        <v>1059</v>
      </c>
      <c r="O855" s="675">
        <v>49</v>
      </c>
      <c r="P855" s="675" t="s">
        <v>1063</v>
      </c>
      <c r="Q855" s="675">
        <v>527</v>
      </c>
      <c r="R855" s="675" t="s">
        <v>994</v>
      </c>
      <c r="S855" s="741">
        <v>150000000</v>
      </c>
      <c r="T855" s="741">
        <v>189701462.80890244</v>
      </c>
    </row>
    <row r="856" spans="1:20">
      <c r="A856" s="675">
        <v>3</v>
      </c>
      <c r="B856" s="675" t="s">
        <v>1048</v>
      </c>
      <c r="C856" s="675">
        <v>2011</v>
      </c>
      <c r="D856" s="675">
        <v>214</v>
      </c>
      <c r="E856" s="675" t="s">
        <v>1366</v>
      </c>
      <c r="F856" s="675">
        <v>2</v>
      </c>
      <c r="G856" s="675" t="s">
        <v>1296</v>
      </c>
      <c r="H856" s="675">
        <v>92</v>
      </c>
      <c r="I856" s="675" t="s">
        <v>1248</v>
      </c>
      <c r="J856" s="675" t="s">
        <v>1052</v>
      </c>
      <c r="K856" s="741">
        <v>108159000000</v>
      </c>
      <c r="L856" s="741">
        <v>136786136772.9872</v>
      </c>
      <c r="M856" s="675">
        <v>1</v>
      </c>
      <c r="N856" s="675" t="s">
        <v>1053</v>
      </c>
      <c r="O856" s="675">
        <v>4</v>
      </c>
      <c r="P856" s="675" t="s">
        <v>1148</v>
      </c>
      <c r="Q856" s="675">
        <v>198</v>
      </c>
      <c r="R856" s="675" t="s">
        <v>1367</v>
      </c>
      <c r="S856" s="741">
        <v>12802009000</v>
      </c>
      <c r="T856" s="741">
        <v>16190398894.618231</v>
      </c>
    </row>
    <row r="857" spans="1:20">
      <c r="A857" s="675">
        <v>3</v>
      </c>
      <c r="B857" s="675" t="s">
        <v>1048</v>
      </c>
      <c r="C857" s="675">
        <v>2011</v>
      </c>
      <c r="D857" s="675">
        <v>214</v>
      </c>
      <c r="E857" s="675" t="s">
        <v>1366</v>
      </c>
      <c r="F857" s="675">
        <v>2</v>
      </c>
      <c r="G857" s="675" t="s">
        <v>1296</v>
      </c>
      <c r="H857" s="675">
        <v>92</v>
      </c>
      <c r="I857" s="675" t="s">
        <v>1248</v>
      </c>
      <c r="J857" s="675" t="s">
        <v>1052</v>
      </c>
      <c r="K857" s="741">
        <v>108159000000</v>
      </c>
      <c r="L857" s="741">
        <v>136786136772.9872</v>
      </c>
      <c r="M857" s="675">
        <v>1</v>
      </c>
      <c r="N857" s="675" t="s">
        <v>1053</v>
      </c>
      <c r="O857" s="675">
        <v>4</v>
      </c>
      <c r="P857" s="675" t="s">
        <v>1148</v>
      </c>
      <c r="Q857" s="675">
        <v>7194</v>
      </c>
      <c r="R857" s="675" t="s">
        <v>1368</v>
      </c>
      <c r="S857" s="741">
        <v>8102058000</v>
      </c>
      <c r="T857" s="741">
        <v>10246481695.750469</v>
      </c>
    </row>
    <row r="858" spans="1:20">
      <c r="A858" s="675">
        <v>3</v>
      </c>
      <c r="B858" s="675" t="s">
        <v>1048</v>
      </c>
      <c r="C858" s="675">
        <v>2011</v>
      </c>
      <c r="D858" s="675">
        <v>214</v>
      </c>
      <c r="E858" s="675" t="s">
        <v>1366</v>
      </c>
      <c r="F858" s="675">
        <v>2</v>
      </c>
      <c r="G858" s="675" t="s">
        <v>1296</v>
      </c>
      <c r="H858" s="675">
        <v>92</v>
      </c>
      <c r="I858" s="675" t="s">
        <v>1248</v>
      </c>
      <c r="J858" s="675" t="s">
        <v>1052</v>
      </c>
      <c r="K858" s="741">
        <v>108159000000</v>
      </c>
      <c r="L858" s="741">
        <v>136786136772.9872</v>
      </c>
      <c r="M858" s="675">
        <v>1</v>
      </c>
      <c r="N858" s="675" t="s">
        <v>1053</v>
      </c>
      <c r="O858" s="675">
        <v>14</v>
      </c>
      <c r="P858" s="675" t="s">
        <v>1054</v>
      </c>
      <c r="Q858" s="675">
        <v>547</v>
      </c>
      <c r="R858" s="675" t="s">
        <v>1369</v>
      </c>
      <c r="S858" s="741">
        <v>7010172000</v>
      </c>
      <c r="T858" s="741">
        <v>8865599219.6133938</v>
      </c>
    </row>
    <row r="859" spans="1:20">
      <c r="A859" s="675">
        <v>3</v>
      </c>
      <c r="B859" s="675" t="s">
        <v>1048</v>
      </c>
      <c r="C859" s="675">
        <v>2011</v>
      </c>
      <c r="D859" s="675">
        <v>214</v>
      </c>
      <c r="E859" s="675" t="s">
        <v>1366</v>
      </c>
      <c r="F859" s="675">
        <v>2</v>
      </c>
      <c r="G859" s="675" t="s">
        <v>1296</v>
      </c>
      <c r="H859" s="675">
        <v>92</v>
      </c>
      <c r="I859" s="675" t="s">
        <v>1248</v>
      </c>
      <c r="J859" s="675" t="s">
        <v>1052</v>
      </c>
      <c r="K859" s="741">
        <v>108159000000</v>
      </c>
      <c r="L859" s="741">
        <v>136786136772.9872</v>
      </c>
      <c r="M859" s="675">
        <v>1</v>
      </c>
      <c r="N859" s="675" t="s">
        <v>1053</v>
      </c>
      <c r="O859" s="675">
        <v>14</v>
      </c>
      <c r="P859" s="675" t="s">
        <v>1054</v>
      </c>
      <c r="Q859" s="675">
        <v>548</v>
      </c>
      <c r="R859" s="675" t="s">
        <v>1370</v>
      </c>
      <c r="S859" s="741">
        <v>16074255000</v>
      </c>
      <c r="T859" s="741">
        <v>20328731247.08876</v>
      </c>
    </row>
    <row r="860" spans="1:20">
      <c r="A860" s="675">
        <v>3</v>
      </c>
      <c r="B860" s="675" t="s">
        <v>1048</v>
      </c>
      <c r="C860" s="675">
        <v>2011</v>
      </c>
      <c r="D860" s="675">
        <v>214</v>
      </c>
      <c r="E860" s="675" t="s">
        <v>1366</v>
      </c>
      <c r="F860" s="675">
        <v>2</v>
      </c>
      <c r="G860" s="675" t="s">
        <v>1296</v>
      </c>
      <c r="H860" s="675">
        <v>92</v>
      </c>
      <c r="I860" s="675" t="s">
        <v>1248</v>
      </c>
      <c r="J860" s="675" t="s">
        <v>1052</v>
      </c>
      <c r="K860" s="741">
        <v>108159000000</v>
      </c>
      <c r="L860" s="741">
        <v>136786136772.9872</v>
      </c>
      <c r="M860" s="675">
        <v>1</v>
      </c>
      <c r="N860" s="675" t="s">
        <v>1053</v>
      </c>
      <c r="O860" s="675">
        <v>14</v>
      </c>
      <c r="P860" s="675" t="s">
        <v>1054</v>
      </c>
      <c r="Q860" s="675">
        <v>550</v>
      </c>
      <c r="R860" s="675" t="s">
        <v>1470</v>
      </c>
      <c r="S860" s="741">
        <v>14712260000</v>
      </c>
      <c r="T860" s="741">
        <v>18606248288.166019</v>
      </c>
    </row>
    <row r="861" spans="1:20">
      <c r="A861" s="675">
        <v>3</v>
      </c>
      <c r="B861" s="675" t="s">
        <v>1048</v>
      </c>
      <c r="C861" s="675">
        <v>2011</v>
      </c>
      <c r="D861" s="675">
        <v>214</v>
      </c>
      <c r="E861" s="675" t="s">
        <v>1366</v>
      </c>
      <c r="F861" s="675">
        <v>2</v>
      </c>
      <c r="G861" s="675" t="s">
        <v>1296</v>
      </c>
      <c r="H861" s="675">
        <v>92</v>
      </c>
      <c r="I861" s="675" t="s">
        <v>1248</v>
      </c>
      <c r="J861" s="675" t="s">
        <v>1052</v>
      </c>
      <c r="K861" s="741">
        <v>108159000000</v>
      </c>
      <c r="L861" s="741">
        <v>136786136772.9872</v>
      </c>
      <c r="M861" s="675">
        <v>1</v>
      </c>
      <c r="N861" s="675" t="s">
        <v>1053</v>
      </c>
      <c r="O861" s="675">
        <v>14</v>
      </c>
      <c r="P861" s="675" t="s">
        <v>1054</v>
      </c>
      <c r="Q861" s="675">
        <v>4021</v>
      </c>
      <c r="R861" s="675" t="s">
        <v>1372</v>
      </c>
      <c r="S861" s="741">
        <v>30884039000</v>
      </c>
      <c r="T861" s="741">
        <v>39058315838.314613</v>
      </c>
    </row>
    <row r="862" spans="1:20">
      <c r="A862" s="675">
        <v>3</v>
      </c>
      <c r="B862" s="675" t="s">
        <v>1048</v>
      </c>
      <c r="C862" s="675">
        <v>2011</v>
      </c>
      <c r="D862" s="675">
        <v>214</v>
      </c>
      <c r="E862" s="675" t="s">
        <v>1366</v>
      </c>
      <c r="F862" s="675">
        <v>2</v>
      </c>
      <c r="G862" s="675" t="s">
        <v>1296</v>
      </c>
      <c r="H862" s="675">
        <v>92</v>
      </c>
      <c r="I862" s="675" t="s">
        <v>1248</v>
      </c>
      <c r="J862" s="675" t="s">
        <v>1052</v>
      </c>
      <c r="K862" s="741">
        <v>108159000000</v>
      </c>
      <c r="L862" s="741">
        <v>136786136772.9872</v>
      </c>
      <c r="M862" s="675">
        <v>3</v>
      </c>
      <c r="N862" s="675" t="s">
        <v>1066</v>
      </c>
      <c r="O862" s="675">
        <v>34</v>
      </c>
      <c r="P862" s="675" t="s">
        <v>1191</v>
      </c>
      <c r="Q862" s="675">
        <v>7055</v>
      </c>
      <c r="R862" s="675" t="s">
        <v>1373</v>
      </c>
      <c r="S862" s="741">
        <v>156981000</v>
      </c>
      <c r="T862" s="741">
        <v>198530168.88802874</v>
      </c>
    </row>
    <row r="863" spans="1:20">
      <c r="A863" s="675">
        <v>3</v>
      </c>
      <c r="B863" s="675" t="s">
        <v>1048</v>
      </c>
      <c r="C863" s="675">
        <v>2011</v>
      </c>
      <c r="D863" s="675">
        <v>214</v>
      </c>
      <c r="E863" s="675" t="s">
        <v>1366</v>
      </c>
      <c r="F863" s="675">
        <v>2</v>
      </c>
      <c r="G863" s="675" t="s">
        <v>1296</v>
      </c>
      <c r="H863" s="675">
        <v>92</v>
      </c>
      <c r="I863" s="675" t="s">
        <v>1248</v>
      </c>
      <c r="J863" s="675" t="s">
        <v>1052</v>
      </c>
      <c r="K863" s="741">
        <v>108159000000</v>
      </c>
      <c r="L863" s="741">
        <v>136786136772.9872</v>
      </c>
      <c r="M863" s="675">
        <v>6</v>
      </c>
      <c r="N863" s="675" t="s">
        <v>1059</v>
      </c>
      <c r="O863" s="675">
        <v>49</v>
      </c>
      <c r="P863" s="675" t="s">
        <v>1063</v>
      </c>
      <c r="Q863" s="675">
        <v>640</v>
      </c>
      <c r="R863" s="675" t="s">
        <v>1374</v>
      </c>
      <c r="S863" s="741">
        <v>2102398000</v>
      </c>
      <c r="T863" s="741">
        <v>2658853173.376739</v>
      </c>
    </row>
    <row r="864" spans="1:20">
      <c r="A864" s="675">
        <v>3</v>
      </c>
      <c r="B864" s="675" t="s">
        <v>1048</v>
      </c>
      <c r="C864" s="675">
        <v>2011</v>
      </c>
      <c r="D864" s="675">
        <v>214</v>
      </c>
      <c r="E864" s="675" t="s">
        <v>1366</v>
      </c>
      <c r="F864" s="675">
        <v>2</v>
      </c>
      <c r="G864" s="675" t="s">
        <v>1296</v>
      </c>
      <c r="H864" s="675">
        <v>92</v>
      </c>
      <c r="I864" s="675" t="s">
        <v>1248</v>
      </c>
      <c r="J864" s="675" t="s">
        <v>1052</v>
      </c>
      <c r="K864" s="741">
        <v>108159000000</v>
      </c>
      <c r="L864" s="741">
        <v>136786136772.9872</v>
      </c>
      <c r="M864" s="675">
        <v>6</v>
      </c>
      <c r="N864" s="675" t="s">
        <v>1059</v>
      </c>
      <c r="O864" s="675">
        <v>49</v>
      </c>
      <c r="P864" s="675" t="s">
        <v>1063</v>
      </c>
      <c r="Q864" s="675">
        <v>4006</v>
      </c>
      <c r="R864" s="675" t="s">
        <v>1375</v>
      </c>
      <c r="S864" s="741">
        <v>8504500000</v>
      </c>
      <c r="T864" s="741">
        <v>10755440603.055405</v>
      </c>
    </row>
    <row r="865" spans="1:20">
      <c r="A865" s="675">
        <v>3</v>
      </c>
      <c r="B865" s="675" t="s">
        <v>1048</v>
      </c>
      <c r="C865" s="675">
        <v>2011</v>
      </c>
      <c r="D865" s="675">
        <v>214</v>
      </c>
      <c r="E865" s="675" t="s">
        <v>1366</v>
      </c>
      <c r="F865" s="675">
        <v>2</v>
      </c>
      <c r="G865" s="675" t="s">
        <v>1296</v>
      </c>
      <c r="H865" s="675">
        <v>92</v>
      </c>
      <c r="I865" s="675" t="s">
        <v>1248</v>
      </c>
      <c r="J865" s="675" t="s">
        <v>1052</v>
      </c>
      <c r="K865" s="741">
        <v>108159000000</v>
      </c>
      <c r="L865" s="741">
        <v>136786136772.9872</v>
      </c>
      <c r="M865" s="675">
        <v>6</v>
      </c>
      <c r="N865" s="675" t="s">
        <v>1059</v>
      </c>
      <c r="O865" s="675">
        <v>49</v>
      </c>
      <c r="P865" s="675" t="s">
        <v>1063</v>
      </c>
      <c r="Q865" s="675">
        <v>7243</v>
      </c>
      <c r="R865" s="675" t="s">
        <v>1376</v>
      </c>
      <c r="S865" s="741">
        <v>7810328000</v>
      </c>
      <c r="T865" s="741">
        <v>9877537644.1155281</v>
      </c>
    </row>
    <row r="866" spans="1:20">
      <c r="A866" s="675">
        <v>3</v>
      </c>
      <c r="B866" s="675" t="s">
        <v>1048</v>
      </c>
      <c r="C866" s="675">
        <v>2011</v>
      </c>
      <c r="D866" s="675">
        <v>215</v>
      </c>
      <c r="E866" s="675" t="s">
        <v>66</v>
      </c>
      <c r="F866" s="675">
        <v>2</v>
      </c>
      <c r="G866" s="675" t="s">
        <v>1296</v>
      </c>
      <c r="H866" s="675">
        <v>93</v>
      </c>
      <c r="I866" s="675" t="s">
        <v>1211</v>
      </c>
      <c r="J866" s="675" t="s">
        <v>1052</v>
      </c>
      <c r="K866" s="741">
        <v>3000000000</v>
      </c>
      <c r="L866" s="741">
        <v>3794029256.1780486</v>
      </c>
      <c r="M866" s="675">
        <v>1</v>
      </c>
      <c r="N866" s="675" t="s">
        <v>1053</v>
      </c>
      <c r="O866" s="675">
        <v>12</v>
      </c>
      <c r="P866" s="675" t="s">
        <v>1212</v>
      </c>
      <c r="Q866" s="675">
        <v>656</v>
      </c>
      <c r="R866" s="675" t="s">
        <v>1465</v>
      </c>
      <c r="S866" s="741">
        <v>2180000000</v>
      </c>
      <c r="T866" s="741">
        <v>2756994592.8227158</v>
      </c>
    </row>
    <row r="867" spans="1:20">
      <c r="A867" s="675">
        <v>3</v>
      </c>
      <c r="B867" s="675" t="s">
        <v>1048</v>
      </c>
      <c r="C867" s="675">
        <v>2011</v>
      </c>
      <c r="D867" s="675">
        <v>215</v>
      </c>
      <c r="E867" s="675" t="s">
        <v>66</v>
      </c>
      <c r="F867" s="675">
        <v>2</v>
      </c>
      <c r="G867" s="675" t="s">
        <v>1296</v>
      </c>
      <c r="H867" s="675">
        <v>93</v>
      </c>
      <c r="I867" s="675" t="s">
        <v>1211</v>
      </c>
      <c r="J867" s="675" t="s">
        <v>1052</v>
      </c>
      <c r="K867" s="741">
        <v>3000000000</v>
      </c>
      <c r="L867" s="741">
        <v>3794029256.1780486</v>
      </c>
      <c r="M867" s="675">
        <v>2</v>
      </c>
      <c r="N867" s="675" t="s">
        <v>1103</v>
      </c>
      <c r="O867" s="675">
        <v>27</v>
      </c>
      <c r="P867" s="675" t="s">
        <v>1215</v>
      </c>
      <c r="Q867" s="675">
        <v>7032</v>
      </c>
      <c r="R867" s="675" t="s">
        <v>1378</v>
      </c>
      <c r="S867" s="741">
        <v>500000000</v>
      </c>
      <c r="T867" s="741">
        <v>632338209.36300826</v>
      </c>
    </row>
    <row r="868" spans="1:20">
      <c r="A868" s="675">
        <v>3</v>
      </c>
      <c r="B868" s="675" t="s">
        <v>1048</v>
      </c>
      <c r="C868" s="675">
        <v>2011</v>
      </c>
      <c r="D868" s="675">
        <v>215</v>
      </c>
      <c r="E868" s="675" t="s">
        <v>66</v>
      </c>
      <c r="F868" s="675">
        <v>2</v>
      </c>
      <c r="G868" s="675" t="s">
        <v>1296</v>
      </c>
      <c r="H868" s="675">
        <v>93</v>
      </c>
      <c r="I868" s="675" t="s">
        <v>1211</v>
      </c>
      <c r="J868" s="675" t="s">
        <v>1052</v>
      </c>
      <c r="K868" s="741">
        <v>3000000000</v>
      </c>
      <c r="L868" s="741">
        <v>3794029256.1780486</v>
      </c>
      <c r="M868" s="675">
        <v>4</v>
      </c>
      <c r="N868" s="675" t="s">
        <v>1056</v>
      </c>
      <c r="O868" s="675">
        <v>37</v>
      </c>
      <c r="P868" s="675" t="s">
        <v>1177</v>
      </c>
      <c r="Q868" s="675">
        <v>477</v>
      </c>
      <c r="R868" s="675" t="s">
        <v>1379</v>
      </c>
      <c r="S868" s="741">
        <v>234000000</v>
      </c>
      <c r="T868" s="741">
        <v>295934281.98188782</v>
      </c>
    </row>
    <row r="869" spans="1:20">
      <c r="A869" s="675">
        <v>3</v>
      </c>
      <c r="B869" s="675" t="s">
        <v>1048</v>
      </c>
      <c r="C869" s="675">
        <v>2011</v>
      </c>
      <c r="D869" s="675">
        <v>215</v>
      </c>
      <c r="E869" s="675" t="s">
        <v>66</v>
      </c>
      <c r="F869" s="675">
        <v>2</v>
      </c>
      <c r="G869" s="675" t="s">
        <v>1296</v>
      </c>
      <c r="H869" s="675">
        <v>93</v>
      </c>
      <c r="I869" s="675" t="s">
        <v>1211</v>
      </c>
      <c r="J869" s="675" t="s">
        <v>1052</v>
      </c>
      <c r="K869" s="741">
        <v>3000000000</v>
      </c>
      <c r="L869" s="741">
        <v>3794029256.1780486</v>
      </c>
      <c r="M869" s="675">
        <v>6</v>
      </c>
      <c r="N869" s="675" t="s">
        <v>1059</v>
      </c>
      <c r="O869" s="675">
        <v>49</v>
      </c>
      <c r="P869" s="675" t="s">
        <v>1063</v>
      </c>
      <c r="Q869" s="675">
        <v>475</v>
      </c>
      <c r="R869" s="675" t="s">
        <v>994</v>
      </c>
      <c r="S869" s="741">
        <v>86000000</v>
      </c>
      <c r="T869" s="741">
        <v>108762172.01043741</v>
      </c>
    </row>
    <row r="870" spans="1:20">
      <c r="A870" s="675">
        <v>3</v>
      </c>
      <c r="B870" s="675" t="s">
        <v>1048</v>
      </c>
      <c r="C870" s="675">
        <v>2011</v>
      </c>
      <c r="D870" s="675">
        <v>216</v>
      </c>
      <c r="E870" s="675" t="s">
        <v>63</v>
      </c>
      <c r="F870" s="675">
        <v>2</v>
      </c>
      <c r="G870" s="675" t="s">
        <v>1296</v>
      </c>
      <c r="H870" s="675">
        <v>93</v>
      </c>
      <c r="I870" s="675" t="s">
        <v>1211</v>
      </c>
      <c r="J870" s="675" t="s">
        <v>1052</v>
      </c>
      <c r="K870" s="741">
        <v>5900000000</v>
      </c>
      <c r="L870" s="741">
        <v>7461590870.4834957</v>
      </c>
      <c r="M870" s="675">
        <v>1</v>
      </c>
      <c r="N870" s="675" t="s">
        <v>1053</v>
      </c>
      <c r="O870" s="675">
        <v>12</v>
      </c>
      <c r="P870" s="675" t="s">
        <v>1212</v>
      </c>
      <c r="Q870" s="675">
        <v>513</v>
      </c>
      <c r="R870" s="675" t="s">
        <v>1381</v>
      </c>
      <c r="S870" s="741">
        <v>4622931000</v>
      </c>
      <c r="T870" s="741">
        <v>5846511821.0974817</v>
      </c>
    </row>
    <row r="871" spans="1:20">
      <c r="A871" s="675">
        <v>3</v>
      </c>
      <c r="B871" s="675" t="s">
        <v>1048</v>
      </c>
      <c r="C871" s="675">
        <v>2011</v>
      </c>
      <c r="D871" s="675">
        <v>216</v>
      </c>
      <c r="E871" s="675" t="s">
        <v>63</v>
      </c>
      <c r="F871" s="675">
        <v>2</v>
      </c>
      <c r="G871" s="675" t="s">
        <v>1296</v>
      </c>
      <c r="H871" s="675">
        <v>93</v>
      </c>
      <c r="I871" s="675" t="s">
        <v>1211</v>
      </c>
      <c r="J871" s="675" t="s">
        <v>1052</v>
      </c>
      <c r="K871" s="741">
        <v>5900000000</v>
      </c>
      <c r="L871" s="741">
        <v>7461590870.4834957</v>
      </c>
      <c r="M871" s="675">
        <v>2</v>
      </c>
      <c r="N871" s="675" t="s">
        <v>1103</v>
      </c>
      <c r="O871" s="675">
        <v>27</v>
      </c>
      <c r="P871" s="675" t="s">
        <v>1215</v>
      </c>
      <c r="Q871" s="675">
        <v>450</v>
      </c>
      <c r="R871" s="675" t="s">
        <v>1382</v>
      </c>
      <c r="S871" s="741">
        <v>689069000</v>
      </c>
      <c r="T871" s="741">
        <v>871449315.17511725</v>
      </c>
    </row>
    <row r="872" spans="1:20">
      <c r="A872" s="675">
        <v>3</v>
      </c>
      <c r="B872" s="675" t="s">
        <v>1048</v>
      </c>
      <c r="C872" s="675">
        <v>2011</v>
      </c>
      <c r="D872" s="675">
        <v>216</v>
      </c>
      <c r="E872" s="675" t="s">
        <v>63</v>
      </c>
      <c r="F872" s="675">
        <v>2</v>
      </c>
      <c r="G872" s="675" t="s">
        <v>1296</v>
      </c>
      <c r="H872" s="675">
        <v>93</v>
      </c>
      <c r="I872" s="675" t="s">
        <v>1211</v>
      </c>
      <c r="J872" s="675" t="s">
        <v>1052</v>
      </c>
      <c r="K872" s="741">
        <v>5900000000</v>
      </c>
      <c r="L872" s="741">
        <v>7461590870.4834957</v>
      </c>
      <c r="M872" s="675">
        <v>6</v>
      </c>
      <c r="N872" s="675" t="s">
        <v>1059</v>
      </c>
      <c r="O872" s="675">
        <v>49</v>
      </c>
      <c r="P872" s="675" t="s">
        <v>1063</v>
      </c>
      <c r="Q872" s="675">
        <v>518</v>
      </c>
      <c r="R872" s="675" t="s">
        <v>994</v>
      </c>
      <c r="S872" s="741">
        <v>588000000</v>
      </c>
      <c r="T872" s="741">
        <v>743629734.21089756</v>
      </c>
    </row>
    <row r="873" spans="1:20">
      <c r="A873" s="675">
        <v>3</v>
      </c>
      <c r="B873" s="675" t="s">
        <v>1048</v>
      </c>
      <c r="C873" s="675">
        <v>2011</v>
      </c>
      <c r="D873" s="675">
        <v>217</v>
      </c>
      <c r="E873" s="675" t="s">
        <v>1383</v>
      </c>
      <c r="F873" s="675">
        <v>2</v>
      </c>
      <c r="G873" s="675" t="s">
        <v>1296</v>
      </c>
      <c r="H873" s="675">
        <v>86</v>
      </c>
      <c r="I873" s="675" t="s">
        <v>1088</v>
      </c>
      <c r="J873" s="675" t="s">
        <v>1052</v>
      </c>
      <c r="K873" s="741">
        <v>161000000000</v>
      </c>
      <c r="L873" s="741">
        <v>203612903414.88864</v>
      </c>
      <c r="M873" s="675">
        <v>2</v>
      </c>
      <c r="N873" s="675" t="s">
        <v>1103</v>
      </c>
      <c r="O873" s="675">
        <v>29</v>
      </c>
      <c r="P873" s="675" t="s">
        <v>1104</v>
      </c>
      <c r="Q873" s="675">
        <v>126</v>
      </c>
      <c r="R873" s="675" t="s">
        <v>1384</v>
      </c>
      <c r="S873" s="741">
        <v>5081657000</v>
      </c>
      <c r="T873" s="741">
        <v>6426651775.9539928</v>
      </c>
    </row>
    <row r="874" spans="1:20">
      <c r="A874" s="675">
        <v>3</v>
      </c>
      <c r="B874" s="675" t="s">
        <v>1048</v>
      </c>
      <c r="C874" s="675">
        <v>2011</v>
      </c>
      <c r="D874" s="675">
        <v>217</v>
      </c>
      <c r="E874" s="675" t="s">
        <v>1383</v>
      </c>
      <c r="F874" s="675">
        <v>2</v>
      </c>
      <c r="G874" s="675" t="s">
        <v>1296</v>
      </c>
      <c r="H874" s="675">
        <v>86</v>
      </c>
      <c r="I874" s="675" t="s">
        <v>1088</v>
      </c>
      <c r="J874" s="675" t="s">
        <v>1052</v>
      </c>
      <c r="K874" s="741">
        <v>161000000000</v>
      </c>
      <c r="L874" s="741">
        <v>203612903414.88864</v>
      </c>
      <c r="M874" s="675">
        <v>2</v>
      </c>
      <c r="N874" s="675" t="s">
        <v>1103</v>
      </c>
      <c r="O874" s="675">
        <v>29</v>
      </c>
      <c r="P874" s="675" t="s">
        <v>1104</v>
      </c>
      <c r="Q874" s="675">
        <v>130</v>
      </c>
      <c r="R874" s="675" t="s">
        <v>1385</v>
      </c>
      <c r="S874" s="741">
        <v>791000000</v>
      </c>
      <c r="T874" s="741">
        <v>1000359047.212279</v>
      </c>
    </row>
    <row r="875" spans="1:20">
      <c r="A875" s="675">
        <v>3</v>
      </c>
      <c r="B875" s="675" t="s">
        <v>1048</v>
      </c>
      <c r="C875" s="675">
        <v>2011</v>
      </c>
      <c r="D875" s="675">
        <v>217</v>
      </c>
      <c r="E875" s="675" t="s">
        <v>1383</v>
      </c>
      <c r="F875" s="675">
        <v>2</v>
      </c>
      <c r="G875" s="675" t="s">
        <v>1296</v>
      </c>
      <c r="H875" s="675">
        <v>86</v>
      </c>
      <c r="I875" s="675" t="s">
        <v>1088</v>
      </c>
      <c r="J875" s="675" t="s">
        <v>1052</v>
      </c>
      <c r="K875" s="741">
        <v>161000000000</v>
      </c>
      <c r="L875" s="741">
        <v>203612903414.88864</v>
      </c>
      <c r="M875" s="675">
        <v>2</v>
      </c>
      <c r="N875" s="675" t="s">
        <v>1103</v>
      </c>
      <c r="O875" s="675">
        <v>29</v>
      </c>
      <c r="P875" s="675" t="s">
        <v>1104</v>
      </c>
      <c r="Q875" s="675">
        <v>157</v>
      </c>
      <c r="R875" s="675" t="s">
        <v>1386</v>
      </c>
      <c r="S875" s="741">
        <v>2158465000</v>
      </c>
      <c r="T875" s="741">
        <v>2729759786.1454506</v>
      </c>
    </row>
    <row r="876" spans="1:20">
      <c r="A876" s="675">
        <v>3</v>
      </c>
      <c r="B876" s="675" t="s">
        <v>1048</v>
      </c>
      <c r="C876" s="675">
        <v>2011</v>
      </c>
      <c r="D876" s="675">
        <v>217</v>
      </c>
      <c r="E876" s="675" t="s">
        <v>1383</v>
      </c>
      <c r="F876" s="675">
        <v>2</v>
      </c>
      <c r="G876" s="675" t="s">
        <v>1296</v>
      </c>
      <c r="H876" s="675">
        <v>86</v>
      </c>
      <c r="I876" s="675" t="s">
        <v>1088</v>
      </c>
      <c r="J876" s="675" t="s">
        <v>1052</v>
      </c>
      <c r="K876" s="741">
        <v>161000000000</v>
      </c>
      <c r="L876" s="741">
        <v>203612903414.88864</v>
      </c>
      <c r="M876" s="675">
        <v>2</v>
      </c>
      <c r="N876" s="675" t="s">
        <v>1103</v>
      </c>
      <c r="O876" s="675">
        <v>29</v>
      </c>
      <c r="P876" s="675" t="s">
        <v>1104</v>
      </c>
      <c r="Q876" s="675">
        <v>159</v>
      </c>
      <c r="R876" s="675" t="s">
        <v>1387</v>
      </c>
      <c r="S876" s="741">
        <v>669555000</v>
      </c>
      <c r="T876" s="741">
        <v>846770419.54009783</v>
      </c>
    </row>
    <row r="877" spans="1:20">
      <c r="A877" s="675">
        <v>3</v>
      </c>
      <c r="B877" s="675" t="s">
        <v>1048</v>
      </c>
      <c r="C877" s="675">
        <v>2011</v>
      </c>
      <c r="D877" s="675">
        <v>217</v>
      </c>
      <c r="E877" s="675" t="s">
        <v>1383</v>
      </c>
      <c r="F877" s="675">
        <v>2</v>
      </c>
      <c r="G877" s="675" t="s">
        <v>1296</v>
      </c>
      <c r="H877" s="675">
        <v>86</v>
      </c>
      <c r="I877" s="675" t="s">
        <v>1088</v>
      </c>
      <c r="J877" s="675" t="s">
        <v>1052</v>
      </c>
      <c r="K877" s="741">
        <v>161000000000</v>
      </c>
      <c r="L877" s="741">
        <v>203612903414.88864</v>
      </c>
      <c r="M877" s="675">
        <v>2</v>
      </c>
      <c r="N877" s="675" t="s">
        <v>1103</v>
      </c>
      <c r="O877" s="675">
        <v>29</v>
      </c>
      <c r="P877" s="675" t="s">
        <v>1104</v>
      </c>
      <c r="Q877" s="675">
        <v>175</v>
      </c>
      <c r="R877" s="675" t="s">
        <v>1388</v>
      </c>
      <c r="S877" s="741">
        <v>6014380000</v>
      </c>
      <c r="T877" s="741">
        <v>7606244559.2573767</v>
      </c>
    </row>
    <row r="878" spans="1:20">
      <c r="A878" s="675">
        <v>3</v>
      </c>
      <c r="B878" s="675" t="s">
        <v>1048</v>
      </c>
      <c r="C878" s="675">
        <v>2011</v>
      </c>
      <c r="D878" s="675">
        <v>217</v>
      </c>
      <c r="E878" s="675" t="s">
        <v>1383</v>
      </c>
      <c r="F878" s="675">
        <v>2</v>
      </c>
      <c r="G878" s="675" t="s">
        <v>1296</v>
      </c>
      <c r="H878" s="675">
        <v>86</v>
      </c>
      <c r="I878" s="675" t="s">
        <v>1088</v>
      </c>
      <c r="J878" s="675" t="s">
        <v>1052</v>
      </c>
      <c r="K878" s="741">
        <v>161000000000</v>
      </c>
      <c r="L878" s="741">
        <v>203612903414.88864</v>
      </c>
      <c r="M878" s="675">
        <v>2</v>
      </c>
      <c r="N878" s="675" t="s">
        <v>1103</v>
      </c>
      <c r="O878" s="675">
        <v>29</v>
      </c>
      <c r="P878" s="675" t="s">
        <v>1104</v>
      </c>
      <c r="Q878" s="675">
        <v>264</v>
      </c>
      <c r="R878" s="675" t="s">
        <v>1389</v>
      </c>
      <c r="S878" s="741">
        <v>13519131000</v>
      </c>
      <c r="T878" s="741">
        <v>17097326177.367867</v>
      </c>
    </row>
    <row r="879" spans="1:20">
      <c r="A879" s="675">
        <v>3</v>
      </c>
      <c r="B879" s="675" t="s">
        <v>1048</v>
      </c>
      <c r="C879" s="675">
        <v>2011</v>
      </c>
      <c r="D879" s="675">
        <v>217</v>
      </c>
      <c r="E879" s="675" t="s">
        <v>1383</v>
      </c>
      <c r="F879" s="675">
        <v>2</v>
      </c>
      <c r="G879" s="675" t="s">
        <v>1296</v>
      </c>
      <c r="H879" s="675">
        <v>86</v>
      </c>
      <c r="I879" s="675" t="s">
        <v>1088</v>
      </c>
      <c r="J879" s="675" t="s">
        <v>1052</v>
      </c>
      <c r="K879" s="741">
        <v>161000000000</v>
      </c>
      <c r="L879" s="741">
        <v>203612903414.88864</v>
      </c>
      <c r="M879" s="675">
        <v>2</v>
      </c>
      <c r="N879" s="675" t="s">
        <v>1103</v>
      </c>
      <c r="O879" s="675">
        <v>29</v>
      </c>
      <c r="P879" s="675" t="s">
        <v>1104</v>
      </c>
      <c r="Q879" s="675">
        <v>366</v>
      </c>
      <c r="R879" s="675" t="s">
        <v>1390</v>
      </c>
      <c r="S879" s="741">
        <v>50000000</v>
      </c>
      <c r="T879" s="741">
        <v>63233820.936300814</v>
      </c>
    </row>
    <row r="880" spans="1:20">
      <c r="A880" s="675">
        <v>3</v>
      </c>
      <c r="B880" s="675" t="s">
        <v>1048</v>
      </c>
      <c r="C880" s="675">
        <v>2011</v>
      </c>
      <c r="D880" s="675">
        <v>217</v>
      </c>
      <c r="E880" s="675" t="s">
        <v>1383</v>
      </c>
      <c r="F880" s="675">
        <v>2</v>
      </c>
      <c r="G880" s="675" t="s">
        <v>1296</v>
      </c>
      <c r="H880" s="675">
        <v>86</v>
      </c>
      <c r="I880" s="675" t="s">
        <v>1088</v>
      </c>
      <c r="J880" s="675" t="s">
        <v>1052</v>
      </c>
      <c r="K880" s="741">
        <v>161000000000</v>
      </c>
      <c r="L880" s="741">
        <v>203612903414.88864</v>
      </c>
      <c r="M880" s="675">
        <v>2</v>
      </c>
      <c r="N880" s="675" t="s">
        <v>1103</v>
      </c>
      <c r="O880" s="675">
        <v>29</v>
      </c>
      <c r="P880" s="675" t="s">
        <v>1104</v>
      </c>
      <c r="Q880" s="675">
        <v>402</v>
      </c>
      <c r="R880" s="675" t="s">
        <v>1391</v>
      </c>
      <c r="S880" s="741">
        <v>3310000000</v>
      </c>
      <c r="T880" s="741">
        <v>4186078945.9831138</v>
      </c>
    </row>
    <row r="881" spans="1:20">
      <c r="A881" s="675">
        <v>3</v>
      </c>
      <c r="B881" s="675" t="s">
        <v>1048</v>
      </c>
      <c r="C881" s="675">
        <v>2011</v>
      </c>
      <c r="D881" s="675">
        <v>217</v>
      </c>
      <c r="E881" s="675" t="s">
        <v>1383</v>
      </c>
      <c r="F881" s="675">
        <v>2</v>
      </c>
      <c r="G881" s="675" t="s">
        <v>1296</v>
      </c>
      <c r="H881" s="675">
        <v>86</v>
      </c>
      <c r="I881" s="675" t="s">
        <v>1088</v>
      </c>
      <c r="J881" s="675" t="s">
        <v>1052</v>
      </c>
      <c r="K881" s="741">
        <v>161000000000</v>
      </c>
      <c r="L881" s="741">
        <v>203612903414.88864</v>
      </c>
      <c r="M881" s="675">
        <v>2</v>
      </c>
      <c r="N881" s="675" t="s">
        <v>1103</v>
      </c>
      <c r="O881" s="675">
        <v>29</v>
      </c>
      <c r="P881" s="675" t="s">
        <v>1104</v>
      </c>
      <c r="Q881" s="675">
        <v>6049</v>
      </c>
      <c r="R881" s="675" t="s">
        <v>1392</v>
      </c>
      <c r="S881" s="741">
        <v>50068684000</v>
      </c>
      <c r="T881" s="741">
        <v>63320683971.444595</v>
      </c>
    </row>
    <row r="882" spans="1:20">
      <c r="A882" s="675">
        <v>3</v>
      </c>
      <c r="B882" s="675" t="s">
        <v>1048</v>
      </c>
      <c r="C882" s="675">
        <v>2011</v>
      </c>
      <c r="D882" s="675">
        <v>217</v>
      </c>
      <c r="E882" s="675" t="s">
        <v>1383</v>
      </c>
      <c r="F882" s="675">
        <v>2</v>
      </c>
      <c r="G882" s="675" t="s">
        <v>1296</v>
      </c>
      <c r="H882" s="675">
        <v>86</v>
      </c>
      <c r="I882" s="675" t="s">
        <v>1088</v>
      </c>
      <c r="J882" s="675" t="s">
        <v>1052</v>
      </c>
      <c r="K882" s="741">
        <v>161000000000</v>
      </c>
      <c r="L882" s="741">
        <v>203612903414.88864</v>
      </c>
      <c r="M882" s="675">
        <v>2</v>
      </c>
      <c r="N882" s="675" t="s">
        <v>1103</v>
      </c>
      <c r="O882" s="675">
        <v>29</v>
      </c>
      <c r="P882" s="675" t="s">
        <v>1104</v>
      </c>
      <c r="Q882" s="675">
        <v>6133</v>
      </c>
      <c r="R882" s="675" t="s">
        <v>1393</v>
      </c>
      <c r="S882" s="741">
        <v>5959153000</v>
      </c>
      <c r="T882" s="741">
        <v>7536400274.6803951</v>
      </c>
    </row>
    <row r="883" spans="1:20">
      <c r="A883" s="675">
        <v>3</v>
      </c>
      <c r="B883" s="675" t="s">
        <v>1048</v>
      </c>
      <c r="C883" s="675">
        <v>2011</v>
      </c>
      <c r="D883" s="675">
        <v>217</v>
      </c>
      <c r="E883" s="675" t="s">
        <v>1383</v>
      </c>
      <c r="F883" s="675">
        <v>2</v>
      </c>
      <c r="G883" s="675" t="s">
        <v>1296</v>
      </c>
      <c r="H883" s="675">
        <v>86</v>
      </c>
      <c r="I883" s="675" t="s">
        <v>1088</v>
      </c>
      <c r="J883" s="675" t="s">
        <v>1052</v>
      </c>
      <c r="K883" s="741">
        <v>161000000000</v>
      </c>
      <c r="L883" s="741">
        <v>203612903414.88864</v>
      </c>
      <c r="M883" s="675">
        <v>2</v>
      </c>
      <c r="N883" s="675" t="s">
        <v>1103</v>
      </c>
      <c r="O883" s="675">
        <v>29</v>
      </c>
      <c r="P883" s="675" t="s">
        <v>1104</v>
      </c>
      <c r="Q883" s="675">
        <v>6134</v>
      </c>
      <c r="R883" s="675" t="s">
        <v>1394</v>
      </c>
      <c r="S883" s="741">
        <v>34405423000</v>
      </c>
      <c r="T883" s="741">
        <v>43511727144.393715</v>
      </c>
    </row>
    <row r="884" spans="1:20">
      <c r="A884" s="675">
        <v>3</v>
      </c>
      <c r="B884" s="675" t="s">
        <v>1048</v>
      </c>
      <c r="C884" s="675">
        <v>2011</v>
      </c>
      <c r="D884" s="675">
        <v>217</v>
      </c>
      <c r="E884" s="675" t="s">
        <v>1383</v>
      </c>
      <c r="F884" s="675">
        <v>2</v>
      </c>
      <c r="G884" s="675" t="s">
        <v>1296</v>
      </c>
      <c r="H884" s="675">
        <v>86</v>
      </c>
      <c r="I884" s="675" t="s">
        <v>1088</v>
      </c>
      <c r="J884" s="675" t="s">
        <v>1052</v>
      </c>
      <c r="K884" s="741">
        <v>161000000000</v>
      </c>
      <c r="L884" s="741">
        <v>203612903414.88864</v>
      </c>
      <c r="M884" s="675">
        <v>2</v>
      </c>
      <c r="N884" s="675" t="s">
        <v>1103</v>
      </c>
      <c r="O884" s="675">
        <v>29</v>
      </c>
      <c r="P884" s="675" t="s">
        <v>1104</v>
      </c>
      <c r="Q884" s="675">
        <v>6135</v>
      </c>
      <c r="R884" s="675" t="s">
        <v>1395</v>
      </c>
      <c r="S884" s="741">
        <v>6693040000</v>
      </c>
      <c r="T884" s="741">
        <v>8464529857.5899754</v>
      </c>
    </row>
    <row r="885" spans="1:20">
      <c r="A885" s="675">
        <v>3</v>
      </c>
      <c r="B885" s="675" t="s">
        <v>1048</v>
      </c>
      <c r="C885" s="675">
        <v>2011</v>
      </c>
      <c r="D885" s="675">
        <v>217</v>
      </c>
      <c r="E885" s="675" t="s">
        <v>1383</v>
      </c>
      <c r="F885" s="675">
        <v>2</v>
      </c>
      <c r="G885" s="675" t="s">
        <v>1296</v>
      </c>
      <c r="H885" s="675">
        <v>86</v>
      </c>
      <c r="I885" s="675" t="s">
        <v>1088</v>
      </c>
      <c r="J885" s="675" t="s">
        <v>1052</v>
      </c>
      <c r="K885" s="741">
        <v>161000000000</v>
      </c>
      <c r="L885" s="741">
        <v>203612903414.88864</v>
      </c>
      <c r="M885" s="675">
        <v>2</v>
      </c>
      <c r="N885" s="675" t="s">
        <v>1103</v>
      </c>
      <c r="O885" s="675">
        <v>29</v>
      </c>
      <c r="P885" s="675" t="s">
        <v>1104</v>
      </c>
      <c r="Q885" s="675">
        <v>7093</v>
      </c>
      <c r="R885" s="675" t="s">
        <v>1396</v>
      </c>
      <c r="S885" s="741">
        <v>1722512000</v>
      </c>
      <c r="T885" s="741">
        <v>2178420307.3725882</v>
      </c>
    </row>
    <row r="886" spans="1:20">
      <c r="A886" s="675">
        <v>3</v>
      </c>
      <c r="B886" s="675" t="s">
        <v>1048</v>
      </c>
      <c r="C886" s="675">
        <v>2011</v>
      </c>
      <c r="D886" s="675">
        <v>217</v>
      </c>
      <c r="E886" s="675" t="s">
        <v>1383</v>
      </c>
      <c r="F886" s="675">
        <v>2</v>
      </c>
      <c r="G886" s="675" t="s">
        <v>1296</v>
      </c>
      <c r="H886" s="675">
        <v>86</v>
      </c>
      <c r="I886" s="675" t="s">
        <v>1088</v>
      </c>
      <c r="J886" s="675" t="s">
        <v>1052</v>
      </c>
      <c r="K886" s="741">
        <v>161000000000</v>
      </c>
      <c r="L886" s="741">
        <v>203612903414.88864</v>
      </c>
      <c r="M886" s="675">
        <v>2</v>
      </c>
      <c r="N886" s="675" t="s">
        <v>1103</v>
      </c>
      <c r="O886" s="675">
        <v>30</v>
      </c>
      <c r="P886" s="675" t="s">
        <v>1110</v>
      </c>
      <c r="Q886" s="675">
        <v>607</v>
      </c>
      <c r="R886" s="675" t="s">
        <v>1397</v>
      </c>
      <c r="S886" s="741">
        <v>1100000000</v>
      </c>
      <c r="T886" s="741">
        <v>1391144060.598618</v>
      </c>
    </row>
    <row r="887" spans="1:20">
      <c r="A887" s="675">
        <v>3</v>
      </c>
      <c r="B887" s="675" t="s">
        <v>1048</v>
      </c>
      <c r="C887" s="675">
        <v>2011</v>
      </c>
      <c r="D887" s="675">
        <v>217</v>
      </c>
      <c r="E887" s="675" t="s">
        <v>1383</v>
      </c>
      <c r="F887" s="675">
        <v>2</v>
      </c>
      <c r="G887" s="675" t="s">
        <v>1296</v>
      </c>
      <c r="H887" s="675">
        <v>86</v>
      </c>
      <c r="I887" s="675" t="s">
        <v>1088</v>
      </c>
      <c r="J887" s="675" t="s">
        <v>1052</v>
      </c>
      <c r="K887" s="741">
        <v>161000000000</v>
      </c>
      <c r="L887" s="741">
        <v>203612903414.88864</v>
      </c>
      <c r="M887" s="675">
        <v>2</v>
      </c>
      <c r="N887" s="675" t="s">
        <v>1103</v>
      </c>
      <c r="O887" s="675">
        <v>31</v>
      </c>
      <c r="P887" s="675" t="s">
        <v>1115</v>
      </c>
      <c r="Q887" s="675">
        <v>383</v>
      </c>
      <c r="R887" s="675" t="s">
        <v>1398</v>
      </c>
      <c r="S887" s="741">
        <v>23117000000</v>
      </c>
      <c r="T887" s="741">
        <v>29235524771.68932</v>
      </c>
    </row>
    <row r="888" spans="1:20">
      <c r="A888" s="675">
        <v>3</v>
      </c>
      <c r="B888" s="675" t="s">
        <v>1048</v>
      </c>
      <c r="C888" s="675">
        <v>2011</v>
      </c>
      <c r="D888" s="675">
        <v>217</v>
      </c>
      <c r="E888" s="675" t="s">
        <v>1383</v>
      </c>
      <c r="F888" s="675">
        <v>2</v>
      </c>
      <c r="G888" s="675" t="s">
        <v>1296</v>
      </c>
      <c r="H888" s="675">
        <v>86</v>
      </c>
      <c r="I888" s="675" t="s">
        <v>1088</v>
      </c>
      <c r="J888" s="675" t="s">
        <v>1052</v>
      </c>
      <c r="K888" s="741">
        <v>161000000000</v>
      </c>
      <c r="L888" s="741">
        <v>203612903414.88864</v>
      </c>
      <c r="M888" s="675">
        <v>5</v>
      </c>
      <c r="N888" s="675" t="s">
        <v>1117</v>
      </c>
      <c r="O888" s="675">
        <v>40</v>
      </c>
      <c r="P888" s="675" t="s">
        <v>1118</v>
      </c>
      <c r="Q888" s="675">
        <v>265</v>
      </c>
      <c r="R888" s="675" t="s">
        <v>1399</v>
      </c>
      <c r="S888" s="741">
        <v>6340000000</v>
      </c>
      <c r="T888" s="741">
        <v>8018048494.7229433</v>
      </c>
    </row>
    <row r="889" spans="1:20">
      <c r="A889" s="675">
        <v>3</v>
      </c>
      <c r="B889" s="675" t="s">
        <v>1048</v>
      </c>
      <c r="C889" s="675">
        <v>2011</v>
      </c>
      <c r="D889" s="675">
        <v>218</v>
      </c>
      <c r="E889" s="675" t="s">
        <v>1401</v>
      </c>
      <c r="F889" s="675">
        <v>2</v>
      </c>
      <c r="G889" s="675" t="s">
        <v>1296</v>
      </c>
      <c r="H889" s="675">
        <v>94</v>
      </c>
      <c r="I889" s="675" t="s">
        <v>1264</v>
      </c>
      <c r="J889" s="675" t="s">
        <v>1052</v>
      </c>
      <c r="K889" s="741">
        <v>15263000000</v>
      </c>
      <c r="L889" s="741">
        <v>19302756179.015182</v>
      </c>
      <c r="M889" s="675">
        <v>1</v>
      </c>
      <c r="N889" s="675" t="s">
        <v>1053</v>
      </c>
      <c r="O889" s="675">
        <v>4</v>
      </c>
      <c r="P889" s="675" t="s">
        <v>1148</v>
      </c>
      <c r="Q889" s="675">
        <v>319</v>
      </c>
      <c r="R889" s="675" t="s">
        <v>1402</v>
      </c>
      <c r="S889" s="741">
        <v>1372676000</v>
      </c>
      <c r="T889" s="741">
        <v>1735990967.7511532</v>
      </c>
    </row>
    <row r="890" spans="1:20">
      <c r="A890" s="675">
        <v>3</v>
      </c>
      <c r="B890" s="675" t="s">
        <v>1048</v>
      </c>
      <c r="C890" s="675">
        <v>2011</v>
      </c>
      <c r="D890" s="675">
        <v>218</v>
      </c>
      <c r="E890" s="675" t="s">
        <v>1401</v>
      </c>
      <c r="F890" s="675">
        <v>2</v>
      </c>
      <c r="G890" s="675" t="s">
        <v>1296</v>
      </c>
      <c r="H890" s="675">
        <v>94</v>
      </c>
      <c r="I890" s="675" t="s">
        <v>1264</v>
      </c>
      <c r="J890" s="675" t="s">
        <v>1052</v>
      </c>
      <c r="K890" s="741">
        <v>15263000000</v>
      </c>
      <c r="L890" s="741">
        <v>19302756179.015182</v>
      </c>
      <c r="M890" s="675">
        <v>1</v>
      </c>
      <c r="N890" s="675" t="s">
        <v>1053</v>
      </c>
      <c r="O890" s="675">
        <v>6</v>
      </c>
      <c r="P890" s="675" t="s">
        <v>1150</v>
      </c>
      <c r="Q890" s="675">
        <v>317</v>
      </c>
      <c r="R890" s="675" t="s">
        <v>1403</v>
      </c>
      <c r="S890" s="741">
        <v>3029547000</v>
      </c>
      <c r="T890" s="741">
        <v>3831396650.3221464</v>
      </c>
    </row>
    <row r="891" spans="1:20">
      <c r="A891" s="675">
        <v>3</v>
      </c>
      <c r="B891" s="675" t="s">
        <v>1048</v>
      </c>
      <c r="C891" s="675">
        <v>2011</v>
      </c>
      <c r="D891" s="675">
        <v>218</v>
      </c>
      <c r="E891" s="675" t="s">
        <v>1401</v>
      </c>
      <c r="F891" s="675">
        <v>2</v>
      </c>
      <c r="G891" s="675" t="s">
        <v>1296</v>
      </c>
      <c r="H891" s="675">
        <v>94</v>
      </c>
      <c r="I891" s="675" t="s">
        <v>1264</v>
      </c>
      <c r="J891" s="675" t="s">
        <v>1052</v>
      </c>
      <c r="K891" s="741">
        <v>15263000000</v>
      </c>
      <c r="L891" s="741">
        <v>19302756179.015182</v>
      </c>
      <c r="M891" s="675">
        <v>1</v>
      </c>
      <c r="N891" s="675" t="s">
        <v>1053</v>
      </c>
      <c r="O891" s="675">
        <v>10</v>
      </c>
      <c r="P891" s="675" t="s">
        <v>1266</v>
      </c>
      <c r="Q891" s="675">
        <v>638</v>
      </c>
      <c r="R891" s="675" t="s">
        <v>1404</v>
      </c>
      <c r="S891" s="741">
        <v>2679645000</v>
      </c>
      <c r="T891" s="741">
        <v>3388883842.057076</v>
      </c>
    </row>
    <row r="892" spans="1:20">
      <c r="A892" s="675">
        <v>3</v>
      </c>
      <c r="B892" s="675" t="s">
        <v>1048</v>
      </c>
      <c r="C892" s="675">
        <v>2011</v>
      </c>
      <c r="D892" s="675">
        <v>218</v>
      </c>
      <c r="E892" s="675" t="s">
        <v>1401</v>
      </c>
      <c r="F892" s="675">
        <v>2</v>
      </c>
      <c r="G892" s="675" t="s">
        <v>1296</v>
      </c>
      <c r="H892" s="675">
        <v>94</v>
      </c>
      <c r="I892" s="675" t="s">
        <v>1264</v>
      </c>
      <c r="J892" s="675" t="s">
        <v>1052</v>
      </c>
      <c r="K892" s="741">
        <v>15263000000</v>
      </c>
      <c r="L892" s="741">
        <v>19302756179.015182</v>
      </c>
      <c r="M892" s="675">
        <v>1</v>
      </c>
      <c r="N892" s="675" t="s">
        <v>1053</v>
      </c>
      <c r="O892" s="675">
        <v>10</v>
      </c>
      <c r="P892" s="675" t="s">
        <v>1266</v>
      </c>
      <c r="Q892" s="675">
        <v>7059</v>
      </c>
      <c r="R892" s="675" t="s">
        <v>1405</v>
      </c>
      <c r="S892" s="741">
        <v>4946302000</v>
      </c>
      <c r="T892" s="741">
        <v>6255471499.2973318</v>
      </c>
    </row>
    <row r="893" spans="1:20">
      <c r="A893" s="675">
        <v>3</v>
      </c>
      <c r="B893" s="675" t="s">
        <v>1048</v>
      </c>
      <c r="C893" s="675">
        <v>2011</v>
      </c>
      <c r="D893" s="675">
        <v>218</v>
      </c>
      <c r="E893" s="675" t="s">
        <v>1401</v>
      </c>
      <c r="F893" s="675">
        <v>2</v>
      </c>
      <c r="G893" s="675" t="s">
        <v>1296</v>
      </c>
      <c r="H893" s="675">
        <v>94</v>
      </c>
      <c r="I893" s="675" t="s">
        <v>1264</v>
      </c>
      <c r="J893" s="675" t="s">
        <v>1052</v>
      </c>
      <c r="K893" s="741">
        <v>15263000000</v>
      </c>
      <c r="L893" s="741">
        <v>19302756179.015182</v>
      </c>
      <c r="M893" s="675">
        <v>3</v>
      </c>
      <c r="N893" s="675" t="s">
        <v>1066</v>
      </c>
      <c r="O893" s="675">
        <v>34</v>
      </c>
      <c r="P893" s="675" t="s">
        <v>1191</v>
      </c>
      <c r="Q893" s="675">
        <v>318</v>
      </c>
      <c r="R893" s="675" t="s">
        <v>1406</v>
      </c>
      <c r="S893" s="741">
        <v>626164000</v>
      </c>
      <c r="T893" s="741">
        <v>791894845.05515718</v>
      </c>
    </row>
    <row r="894" spans="1:20">
      <c r="A894" s="675">
        <v>3</v>
      </c>
      <c r="B894" s="675" t="s">
        <v>1048</v>
      </c>
      <c r="C894" s="675">
        <v>2011</v>
      </c>
      <c r="D894" s="675">
        <v>218</v>
      </c>
      <c r="E894" s="675" t="s">
        <v>1401</v>
      </c>
      <c r="F894" s="675">
        <v>2</v>
      </c>
      <c r="G894" s="675" t="s">
        <v>1296</v>
      </c>
      <c r="H894" s="675">
        <v>94</v>
      </c>
      <c r="I894" s="675" t="s">
        <v>1264</v>
      </c>
      <c r="J894" s="675" t="s">
        <v>1052</v>
      </c>
      <c r="K894" s="741">
        <v>15263000000</v>
      </c>
      <c r="L894" s="741">
        <v>19302756179.015182</v>
      </c>
      <c r="M894" s="675">
        <v>3</v>
      </c>
      <c r="N894" s="675" t="s">
        <v>1066</v>
      </c>
      <c r="O894" s="675">
        <v>34</v>
      </c>
      <c r="P894" s="675" t="s">
        <v>1191</v>
      </c>
      <c r="Q894" s="675">
        <v>2006</v>
      </c>
      <c r="R894" s="675" t="s">
        <v>1407</v>
      </c>
      <c r="S894" s="741">
        <v>751004000</v>
      </c>
      <c r="T894" s="741">
        <v>949777049.16891325</v>
      </c>
    </row>
    <row r="895" spans="1:20">
      <c r="A895" s="675">
        <v>3</v>
      </c>
      <c r="B895" s="675" t="s">
        <v>1048</v>
      </c>
      <c r="C895" s="675">
        <v>2011</v>
      </c>
      <c r="D895" s="675">
        <v>218</v>
      </c>
      <c r="E895" s="675" t="s">
        <v>1401</v>
      </c>
      <c r="F895" s="675">
        <v>2</v>
      </c>
      <c r="G895" s="675" t="s">
        <v>1296</v>
      </c>
      <c r="H895" s="675">
        <v>94</v>
      </c>
      <c r="I895" s="675" t="s">
        <v>1264</v>
      </c>
      <c r="J895" s="675" t="s">
        <v>1052</v>
      </c>
      <c r="K895" s="741">
        <v>15263000000</v>
      </c>
      <c r="L895" s="741">
        <v>19302756179.015182</v>
      </c>
      <c r="M895" s="675">
        <v>6</v>
      </c>
      <c r="N895" s="675" t="s">
        <v>1059</v>
      </c>
      <c r="O895" s="675">
        <v>49</v>
      </c>
      <c r="P895" s="675" t="s">
        <v>1063</v>
      </c>
      <c r="Q895" s="675">
        <v>298</v>
      </c>
      <c r="R895" s="675" t="s">
        <v>1408</v>
      </c>
      <c r="S895" s="741">
        <v>1112727000</v>
      </c>
      <c r="T895" s="741">
        <v>1407239597.3797441</v>
      </c>
    </row>
    <row r="896" spans="1:20">
      <c r="A896" s="675">
        <v>3</v>
      </c>
      <c r="B896" s="675" t="s">
        <v>1048</v>
      </c>
      <c r="C896" s="675">
        <v>2011</v>
      </c>
      <c r="D896" s="675">
        <v>218</v>
      </c>
      <c r="E896" s="675" t="s">
        <v>1401</v>
      </c>
      <c r="F896" s="675">
        <v>2</v>
      </c>
      <c r="G896" s="675" t="s">
        <v>1296</v>
      </c>
      <c r="H896" s="675">
        <v>94</v>
      </c>
      <c r="I896" s="675" t="s">
        <v>1264</v>
      </c>
      <c r="J896" s="675" t="s">
        <v>1052</v>
      </c>
      <c r="K896" s="741">
        <v>15263000000</v>
      </c>
      <c r="L896" s="741">
        <v>19302756179.015182</v>
      </c>
      <c r="M896" s="675">
        <v>6</v>
      </c>
      <c r="N896" s="675" t="s">
        <v>1059</v>
      </c>
      <c r="O896" s="675">
        <v>49</v>
      </c>
      <c r="P896" s="675" t="s">
        <v>1063</v>
      </c>
      <c r="Q896" s="675">
        <v>639</v>
      </c>
      <c r="R896" s="675" t="s">
        <v>1409</v>
      </c>
      <c r="S896" s="741">
        <v>744935000</v>
      </c>
      <c r="T896" s="741">
        <v>942101727.98366487</v>
      </c>
    </row>
    <row r="897" spans="1:20">
      <c r="A897" s="675">
        <v>3</v>
      </c>
      <c r="B897" s="675" t="s">
        <v>1048</v>
      </c>
      <c r="C897" s="675">
        <v>2011</v>
      </c>
      <c r="D897" s="675">
        <v>219</v>
      </c>
      <c r="E897" s="675" t="s">
        <v>1410</v>
      </c>
      <c r="F897" s="675">
        <v>2</v>
      </c>
      <c r="G897" s="675" t="s">
        <v>1296</v>
      </c>
      <c r="H897" s="675">
        <v>90</v>
      </c>
      <c r="I897" s="675" t="s">
        <v>1147</v>
      </c>
      <c r="J897" s="675" t="s">
        <v>1052</v>
      </c>
      <c r="K897" s="741">
        <v>5840000000</v>
      </c>
      <c r="L897" s="741">
        <v>7385710285.3599358</v>
      </c>
      <c r="M897" s="675">
        <v>1</v>
      </c>
      <c r="N897" s="675" t="s">
        <v>1053</v>
      </c>
      <c r="O897" s="675">
        <v>6</v>
      </c>
      <c r="P897" s="675" t="s">
        <v>1150</v>
      </c>
      <c r="Q897" s="675">
        <v>538</v>
      </c>
      <c r="R897" s="675" t="s">
        <v>1411</v>
      </c>
      <c r="S897" s="741">
        <v>5840000000</v>
      </c>
      <c r="T897" s="741">
        <v>7385710285.3599358</v>
      </c>
    </row>
    <row r="898" spans="1:20">
      <c r="A898" s="675">
        <v>3</v>
      </c>
      <c r="B898" s="675" t="s">
        <v>1048</v>
      </c>
      <c r="C898" s="675">
        <v>2011</v>
      </c>
      <c r="D898" s="675">
        <v>220</v>
      </c>
      <c r="E898" s="675" t="s">
        <v>1412</v>
      </c>
      <c r="F898" s="675">
        <v>2</v>
      </c>
      <c r="G898" s="675" t="s">
        <v>1296</v>
      </c>
      <c r="H898" s="675">
        <v>86</v>
      </c>
      <c r="I898" s="675" t="s">
        <v>1088</v>
      </c>
      <c r="J898" s="675" t="s">
        <v>1052</v>
      </c>
      <c r="K898" s="741">
        <v>17900000000</v>
      </c>
      <c r="L898" s="741">
        <v>22637707895.19569</v>
      </c>
      <c r="M898" s="675">
        <v>1</v>
      </c>
      <c r="N898" s="675" t="s">
        <v>1053</v>
      </c>
      <c r="O898" s="675">
        <v>15</v>
      </c>
      <c r="P898" s="675" t="s">
        <v>1100</v>
      </c>
      <c r="Q898" s="675">
        <v>610</v>
      </c>
      <c r="R898" s="675" t="s">
        <v>1413</v>
      </c>
      <c r="S898" s="741">
        <v>698000000</v>
      </c>
      <c r="T898" s="741">
        <v>882744140.27075934</v>
      </c>
    </row>
    <row r="899" spans="1:20">
      <c r="A899" s="675">
        <v>3</v>
      </c>
      <c r="B899" s="675" t="s">
        <v>1048</v>
      </c>
      <c r="C899" s="675">
        <v>2011</v>
      </c>
      <c r="D899" s="675">
        <v>220</v>
      </c>
      <c r="E899" s="675" t="s">
        <v>1412</v>
      </c>
      <c r="F899" s="675">
        <v>2</v>
      </c>
      <c r="G899" s="675" t="s">
        <v>1296</v>
      </c>
      <c r="H899" s="675">
        <v>86</v>
      </c>
      <c r="I899" s="675" t="s">
        <v>1088</v>
      </c>
      <c r="J899" s="675" t="s">
        <v>1052</v>
      </c>
      <c r="K899" s="741">
        <v>17900000000</v>
      </c>
      <c r="L899" s="741">
        <v>22637707895.19569</v>
      </c>
      <c r="M899" s="675">
        <v>1</v>
      </c>
      <c r="N899" s="675" t="s">
        <v>1053</v>
      </c>
      <c r="O899" s="675">
        <v>15</v>
      </c>
      <c r="P899" s="675" t="s">
        <v>1100</v>
      </c>
      <c r="Q899" s="675">
        <v>652</v>
      </c>
      <c r="R899" s="675" t="s">
        <v>1466</v>
      </c>
      <c r="S899" s="741">
        <v>977788000</v>
      </c>
      <c r="T899" s="741">
        <v>1236585426.1132741</v>
      </c>
    </row>
    <row r="900" spans="1:20">
      <c r="A900" s="675">
        <v>3</v>
      </c>
      <c r="B900" s="675" t="s">
        <v>1048</v>
      </c>
      <c r="C900" s="675">
        <v>2011</v>
      </c>
      <c r="D900" s="675">
        <v>220</v>
      </c>
      <c r="E900" s="675" t="s">
        <v>1412</v>
      </c>
      <c r="F900" s="675">
        <v>2</v>
      </c>
      <c r="G900" s="675" t="s">
        <v>1296</v>
      </c>
      <c r="H900" s="675">
        <v>86</v>
      </c>
      <c r="I900" s="675" t="s">
        <v>1088</v>
      </c>
      <c r="J900" s="675" t="s">
        <v>1052</v>
      </c>
      <c r="K900" s="741">
        <v>17900000000</v>
      </c>
      <c r="L900" s="741">
        <v>22637707895.19569</v>
      </c>
      <c r="M900" s="675">
        <v>1</v>
      </c>
      <c r="N900" s="675" t="s">
        <v>1053</v>
      </c>
      <c r="O900" s="675">
        <v>15</v>
      </c>
      <c r="P900" s="675" t="s">
        <v>1100</v>
      </c>
      <c r="Q900" s="675">
        <v>659</v>
      </c>
      <c r="R900" s="675" t="s">
        <v>1467</v>
      </c>
      <c r="S900" s="741">
        <v>1041822000</v>
      </c>
      <c r="T900" s="741">
        <v>1317567715.9099755</v>
      </c>
    </row>
    <row r="901" spans="1:20">
      <c r="A901" s="675">
        <v>3</v>
      </c>
      <c r="B901" s="675" t="s">
        <v>1048</v>
      </c>
      <c r="C901" s="675">
        <v>2011</v>
      </c>
      <c r="D901" s="675">
        <v>220</v>
      </c>
      <c r="E901" s="675" t="s">
        <v>1412</v>
      </c>
      <c r="F901" s="675">
        <v>2</v>
      </c>
      <c r="G901" s="675" t="s">
        <v>1296</v>
      </c>
      <c r="H901" s="675">
        <v>86</v>
      </c>
      <c r="I901" s="675" t="s">
        <v>1088</v>
      </c>
      <c r="J901" s="675" t="s">
        <v>1052</v>
      </c>
      <c r="K901" s="741">
        <v>17900000000</v>
      </c>
      <c r="L901" s="741">
        <v>22637707895.19569</v>
      </c>
      <c r="M901" s="675">
        <v>1</v>
      </c>
      <c r="N901" s="675" t="s">
        <v>1053</v>
      </c>
      <c r="O901" s="675">
        <v>16</v>
      </c>
      <c r="P901" s="675" t="s">
        <v>1227</v>
      </c>
      <c r="Q901" s="675">
        <v>446</v>
      </c>
      <c r="R901" s="675" t="s">
        <v>1414</v>
      </c>
      <c r="S901" s="741">
        <v>3935000000</v>
      </c>
      <c r="T901" s="741">
        <v>4976501707.6868734</v>
      </c>
    </row>
    <row r="902" spans="1:20">
      <c r="A902" s="675">
        <v>3</v>
      </c>
      <c r="B902" s="675" t="s">
        <v>1048</v>
      </c>
      <c r="C902" s="675">
        <v>2011</v>
      </c>
      <c r="D902" s="675">
        <v>220</v>
      </c>
      <c r="E902" s="675" t="s">
        <v>1412</v>
      </c>
      <c r="F902" s="675">
        <v>2</v>
      </c>
      <c r="G902" s="675" t="s">
        <v>1296</v>
      </c>
      <c r="H902" s="675">
        <v>86</v>
      </c>
      <c r="I902" s="675" t="s">
        <v>1088</v>
      </c>
      <c r="J902" s="675" t="s">
        <v>1052</v>
      </c>
      <c r="K902" s="741">
        <v>17900000000</v>
      </c>
      <c r="L902" s="741">
        <v>22637707895.19569</v>
      </c>
      <c r="M902" s="675">
        <v>4</v>
      </c>
      <c r="N902" s="675" t="s">
        <v>1056</v>
      </c>
      <c r="O902" s="675">
        <v>37</v>
      </c>
      <c r="P902" s="675" t="s">
        <v>1177</v>
      </c>
      <c r="Q902" s="675">
        <v>330</v>
      </c>
      <c r="R902" s="675" t="s">
        <v>1415</v>
      </c>
      <c r="S902" s="741">
        <v>908813000</v>
      </c>
      <c r="T902" s="741">
        <v>1149354370.1316469</v>
      </c>
    </row>
    <row r="903" spans="1:20">
      <c r="A903" s="675">
        <v>3</v>
      </c>
      <c r="B903" s="675" t="s">
        <v>1048</v>
      </c>
      <c r="C903" s="675">
        <v>2011</v>
      </c>
      <c r="D903" s="675">
        <v>220</v>
      </c>
      <c r="E903" s="675" t="s">
        <v>1412</v>
      </c>
      <c r="F903" s="675">
        <v>2</v>
      </c>
      <c r="G903" s="675" t="s">
        <v>1296</v>
      </c>
      <c r="H903" s="675">
        <v>86</v>
      </c>
      <c r="I903" s="675" t="s">
        <v>1088</v>
      </c>
      <c r="J903" s="675" t="s">
        <v>1052</v>
      </c>
      <c r="K903" s="741">
        <v>17900000000</v>
      </c>
      <c r="L903" s="741">
        <v>22637707895.19569</v>
      </c>
      <c r="M903" s="675">
        <v>4</v>
      </c>
      <c r="N903" s="675" t="s">
        <v>1056</v>
      </c>
      <c r="O903" s="675">
        <v>37</v>
      </c>
      <c r="P903" s="675" t="s">
        <v>1177</v>
      </c>
      <c r="Q903" s="675">
        <v>372</v>
      </c>
      <c r="R903" s="675" t="s">
        <v>1416</v>
      </c>
      <c r="S903" s="741">
        <v>1463888000</v>
      </c>
      <c r="T903" s="741">
        <v>1851344633.2559905</v>
      </c>
    </row>
    <row r="904" spans="1:20">
      <c r="A904" s="675">
        <v>3</v>
      </c>
      <c r="B904" s="675" t="s">
        <v>1048</v>
      </c>
      <c r="C904" s="675">
        <v>2011</v>
      </c>
      <c r="D904" s="675">
        <v>220</v>
      </c>
      <c r="E904" s="675" t="s">
        <v>1412</v>
      </c>
      <c r="F904" s="675">
        <v>2</v>
      </c>
      <c r="G904" s="675" t="s">
        <v>1296</v>
      </c>
      <c r="H904" s="675">
        <v>86</v>
      </c>
      <c r="I904" s="675" t="s">
        <v>1088</v>
      </c>
      <c r="J904" s="675" t="s">
        <v>1052</v>
      </c>
      <c r="K904" s="741">
        <v>17900000000</v>
      </c>
      <c r="L904" s="741">
        <v>22637707895.19569</v>
      </c>
      <c r="M904" s="675">
        <v>4</v>
      </c>
      <c r="N904" s="675" t="s">
        <v>1056</v>
      </c>
      <c r="O904" s="675">
        <v>37</v>
      </c>
      <c r="P904" s="675" t="s">
        <v>1177</v>
      </c>
      <c r="Q904" s="675">
        <v>494</v>
      </c>
      <c r="R904" s="675" t="s">
        <v>1418</v>
      </c>
      <c r="S904" s="741">
        <v>1118473000</v>
      </c>
      <c r="T904" s="741">
        <v>1414506428.081744</v>
      </c>
    </row>
    <row r="905" spans="1:20">
      <c r="A905" s="675">
        <v>3</v>
      </c>
      <c r="B905" s="675" t="s">
        <v>1048</v>
      </c>
      <c r="C905" s="675">
        <v>2011</v>
      </c>
      <c r="D905" s="675">
        <v>220</v>
      </c>
      <c r="E905" s="675" t="s">
        <v>1412</v>
      </c>
      <c r="F905" s="675">
        <v>2</v>
      </c>
      <c r="G905" s="675" t="s">
        <v>1296</v>
      </c>
      <c r="H905" s="675">
        <v>86</v>
      </c>
      <c r="I905" s="675" t="s">
        <v>1088</v>
      </c>
      <c r="J905" s="675" t="s">
        <v>1052</v>
      </c>
      <c r="K905" s="741">
        <v>17900000000</v>
      </c>
      <c r="L905" s="741">
        <v>22637707895.19569</v>
      </c>
      <c r="M905" s="675">
        <v>4</v>
      </c>
      <c r="N905" s="675" t="s">
        <v>1056</v>
      </c>
      <c r="O905" s="675">
        <v>38</v>
      </c>
      <c r="P905" s="675" t="s">
        <v>1239</v>
      </c>
      <c r="Q905" s="675">
        <v>334</v>
      </c>
      <c r="R905" s="675" t="s">
        <v>1420</v>
      </c>
      <c r="S905" s="741">
        <v>658980000</v>
      </c>
      <c r="T905" s="741">
        <v>833396466.41207004</v>
      </c>
    </row>
    <row r="906" spans="1:20">
      <c r="A906" s="675">
        <v>3</v>
      </c>
      <c r="B906" s="675" t="s">
        <v>1048</v>
      </c>
      <c r="C906" s="675">
        <v>2011</v>
      </c>
      <c r="D906" s="675">
        <v>220</v>
      </c>
      <c r="E906" s="675" t="s">
        <v>1412</v>
      </c>
      <c r="F906" s="675">
        <v>2</v>
      </c>
      <c r="G906" s="675" t="s">
        <v>1296</v>
      </c>
      <c r="H906" s="675">
        <v>86</v>
      </c>
      <c r="I906" s="675" t="s">
        <v>1088</v>
      </c>
      <c r="J906" s="675" t="s">
        <v>1052</v>
      </c>
      <c r="K906" s="741">
        <v>17900000000</v>
      </c>
      <c r="L906" s="741">
        <v>22637707895.19569</v>
      </c>
      <c r="M906" s="675">
        <v>4</v>
      </c>
      <c r="N906" s="675" t="s">
        <v>1056</v>
      </c>
      <c r="O906" s="675">
        <v>38</v>
      </c>
      <c r="P906" s="675" t="s">
        <v>1239</v>
      </c>
      <c r="Q906" s="675">
        <v>335</v>
      </c>
      <c r="R906" s="675" t="s">
        <v>1421</v>
      </c>
      <c r="S906" s="741">
        <v>4350000000</v>
      </c>
      <c r="T906" s="741">
        <v>5501342421.4581709</v>
      </c>
    </row>
    <row r="907" spans="1:20">
      <c r="A907" s="675">
        <v>3</v>
      </c>
      <c r="B907" s="675" t="s">
        <v>1048</v>
      </c>
      <c r="C907" s="675">
        <v>2011</v>
      </c>
      <c r="D907" s="675">
        <v>220</v>
      </c>
      <c r="E907" s="675" t="s">
        <v>1412</v>
      </c>
      <c r="F907" s="675">
        <v>2</v>
      </c>
      <c r="G907" s="675" t="s">
        <v>1296</v>
      </c>
      <c r="H907" s="675">
        <v>86</v>
      </c>
      <c r="I907" s="675" t="s">
        <v>1088</v>
      </c>
      <c r="J907" s="675" t="s">
        <v>1052</v>
      </c>
      <c r="K907" s="741">
        <v>17900000000</v>
      </c>
      <c r="L907" s="741">
        <v>22637707895.19569</v>
      </c>
      <c r="M907" s="675">
        <v>4</v>
      </c>
      <c r="N907" s="675" t="s">
        <v>1056</v>
      </c>
      <c r="O907" s="675">
        <v>38</v>
      </c>
      <c r="P907" s="675" t="s">
        <v>1239</v>
      </c>
      <c r="Q907" s="675">
        <v>507</v>
      </c>
      <c r="R907" s="675" t="s">
        <v>1422</v>
      </c>
      <c r="S907" s="741">
        <v>1230084000</v>
      </c>
      <c r="T907" s="741">
        <v>1555658227.8521733</v>
      </c>
    </row>
    <row r="908" spans="1:20">
      <c r="A908" s="675">
        <v>3</v>
      </c>
      <c r="B908" s="675" t="s">
        <v>1048</v>
      </c>
      <c r="C908" s="675">
        <v>2011</v>
      </c>
      <c r="D908" s="675">
        <v>220</v>
      </c>
      <c r="E908" s="675" t="s">
        <v>1412</v>
      </c>
      <c r="F908" s="675">
        <v>2</v>
      </c>
      <c r="G908" s="675" t="s">
        <v>1296</v>
      </c>
      <c r="H908" s="675">
        <v>86</v>
      </c>
      <c r="I908" s="675" t="s">
        <v>1088</v>
      </c>
      <c r="J908" s="675" t="s">
        <v>1052</v>
      </c>
      <c r="K908" s="741">
        <v>17900000000</v>
      </c>
      <c r="L908" s="741">
        <v>22637707895.19569</v>
      </c>
      <c r="M908" s="675">
        <v>4</v>
      </c>
      <c r="N908" s="675" t="s">
        <v>1056</v>
      </c>
      <c r="O908" s="675">
        <v>38</v>
      </c>
      <c r="P908" s="675" t="s">
        <v>1239</v>
      </c>
      <c r="Q908" s="675">
        <v>654</v>
      </c>
      <c r="R908" s="675" t="s">
        <v>1468</v>
      </c>
      <c r="S908" s="741">
        <v>870000000</v>
      </c>
      <c r="T908" s="741">
        <v>1100268484.2916343</v>
      </c>
    </row>
    <row r="909" spans="1:20">
      <c r="A909" s="675">
        <v>3</v>
      </c>
      <c r="B909" s="675" t="s">
        <v>1048</v>
      </c>
      <c r="C909" s="675">
        <v>2011</v>
      </c>
      <c r="D909" s="675">
        <v>220</v>
      </c>
      <c r="E909" s="675" t="s">
        <v>1412</v>
      </c>
      <c r="F909" s="675">
        <v>2</v>
      </c>
      <c r="G909" s="675" t="s">
        <v>1296</v>
      </c>
      <c r="H909" s="675">
        <v>86</v>
      </c>
      <c r="I909" s="675" t="s">
        <v>1088</v>
      </c>
      <c r="J909" s="675" t="s">
        <v>1052</v>
      </c>
      <c r="K909" s="741">
        <v>17900000000</v>
      </c>
      <c r="L909" s="741">
        <v>22637707895.19569</v>
      </c>
      <c r="M909" s="675">
        <v>6</v>
      </c>
      <c r="N909" s="675" t="s">
        <v>1059</v>
      </c>
      <c r="O909" s="675">
        <v>46</v>
      </c>
      <c r="P909" s="675" t="s">
        <v>1242</v>
      </c>
      <c r="Q909" s="675">
        <v>7352</v>
      </c>
      <c r="R909" s="675" t="s">
        <v>1424</v>
      </c>
      <c r="S909" s="741">
        <v>357389000</v>
      </c>
      <c r="T909" s="741">
        <v>451981440.61207223</v>
      </c>
    </row>
    <row r="910" spans="1:20">
      <c r="A910" s="675">
        <v>3</v>
      </c>
      <c r="B910" s="675" t="s">
        <v>1048</v>
      </c>
      <c r="C910" s="675">
        <v>2011</v>
      </c>
      <c r="D910" s="675">
        <v>220</v>
      </c>
      <c r="E910" s="675" t="s">
        <v>1412</v>
      </c>
      <c r="F910" s="675">
        <v>2</v>
      </c>
      <c r="G910" s="675" t="s">
        <v>1296</v>
      </c>
      <c r="H910" s="675">
        <v>86</v>
      </c>
      <c r="I910" s="675" t="s">
        <v>1088</v>
      </c>
      <c r="J910" s="675" t="s">
        <v>1052</v>
      </c>
      <c r="K910" s="741">
        <v>17900000000</v>
      </c>
      <c r="L910" s="741">
        <v>22637707895.19569</v>
      </c>
      <c r="M910" s="675">
        <v>6</v>
      </c>
      <c r="N910" s="675" t="s">
        <v>1059</v>
      </c>
      <c r="O910" s="675">
        <v>49</v>
      </c>
      <c r="P910" s="675" t="s">
        <v>1063</v>
      </c>
      <c r="Q910" s="675">
        <v>508</v>
      </c>
      <c r="R910" s="675" t="s">
        <v>1425</v>
      </c>
      <c r="S910" s="741">
        <v>289763000</v>
      </c>
      <c r="T910" s="741">
        <v>366456433.11930662</v>
      </c>
    </row>
    <row r="911" spans="1:20">
      <c r="A911" s="675">
        <v>3</v>
      </c>
      <c r="B911" s="675" t="s">
        <v>1048</v>
      </c>
      <c r="C911" s="675">
        <v>2011</v>
      </c>
      <c r="D911" s="675">
        <v>221</v>
      </c>
      <c r="E911" s="675" t="s">
        <v>54</v>
      </c>
      <c r="F911" s="675">
        <v>2</v>
      </c>
      <c r="G911" s="675" t="s">
        <v>1296</v>
      </c>
      <c r="H911" s="675">
        <v>89</v>
      </c>
      <c r="I911" s="675" t="s">
        <v>1182</v>
      </c>
      <c r="J911" s="675" t="s">
        <v>1052</v>
      </c>
      <c r="K911" s="741">
        <v>12000000000</v>
      </c>
      <c r="L911" s="741">
        <v>15176117024.712194</v>
      </c>
      <c r="M911" s="675">
        <v>3</v>
      </c>
      <c r="N911" s="675" t="s">
        <v>1066</v>
      </c>
      <c r="O911" s="675">
        <v>35</v>
      </c>
      <c r="P911" s="675" t="s">
        <v>1067</v>
      </c>
      <c r="Q911" s="675">
        <v>436</v>
      </c>
      <c r="R911" s="675" t="s">
        <v>1426</v>
      </c>
      <c r="S911" s="741">
        <v>7650000000</v>
      </c>
      <c r="T911" s="741">
        <v>9674774603.2540245</v>
      </c>
    </row>
    <row r="912" spans="1:20">
      <c r="A912" s="675">
        <v>3</v>
      </c>
      <c r="B912" s="675" t="s">
        <v>1048</v>
      </c>
      <c r="C912" s="675">
        <v>2011</v>
      </c>
      <c r="D912" s="675">
        <v>221</v>
      </c>
      <c r="E912" s="675" t="s">
        <v>54</v>
      </c>
      <c r="F912" s="675">
        <v>2</v>
      </c>
      <c r="G912" s="675" t="s">
        <v>1296</v>
      </c>
      <c r="H912" s="675">
        <v>89</v>
      </c>
      <c r="I912" s="675" t="s">
        <v>1182</v>
      </c>
      <c r="J912" s="675" t="s">
        <v>1052</v>
      </c>
      <c r="K912" s="741">
        <v>12000000000</v>
      </c>
      <c r="L912" s="741">
        <v>15176117024.712194</v>
      </c>
      <c r="M912" s="675">
        <v>3</v>
      </c>
      <c r="N912" s="675" t="s">
        <v>1066</v>
      </c>
      <c r="O912" s="675">
        <v>35</v>
      </c>
      <c r="P912" s="675" t="s">
        <v>1067</v>
      </c>
      <c r="Q912" s="675">
        <v>464</v>
      </c>
      <c r="R912" s="675" t="s">
        <v>1427</v>
      </c>
      <c r="S912" s="741">
        <v>3150000000</v>
      </c>
      <c r="T912" s="741">
        <v>3983730718.9869514</v>
      </c>
    </row>
    <row r="913" spans="1:20">
      <c r="A913" s="675">
        <v>3</v>
      </c>
      <c r="B913" s="675" t="s">
        <v>1048</v>
      </c>
      <c r="C913" s="675">
        <v>2011</v>
      </c>
      <c r="D913" s="675">
        <v>221</v>
      </c>
      <c r="E913" s="675" t="s">
        <v>54</v>
      </c>
      <c r="F913" s="675">
        <v>2</v>
      </c>
      <c r="G913" s="675" t="s">
        <v>1296</v>
      </c>
      <c r="H913" s="675">
        <v>89</v>
      </c>
      <c r="I913" s="675" t="s">
        <v>1182</v>
      </c>
      <c r="J913" s="675" t="s">
        <v>1052</v>
      </c>
      <c r="K913" s="741">
        <v>12000000000</v>
      </c>
      <c r="L913" s="741">
        <v>15176117024.712194</v>
      </c>
      <c r="M913" s="675">
        <v>6</v>
      </c>
      <c r="N913" s="675" t="s">
        <v>1059</v>
      </c>
      <c r="O913" s="675">
        <v>49</v>
      </c>
      <c r="P913" s="675" t="s">
        <v>1063</v>
      </c>
      <c r="Q913" s="675">
        <v>444</v>
      </c>
      <c r="R913" s="675" t="s">
        <v>994</v>
      </c>
      <c r="S913" s="741">
        <v>1200000000</v>
      </c>
      <c r="T913" s="741">
        <v>1517611702.4712195</v>
      </c>
    </row>
    <row r="914" spans="1:20">
      <c r="A914" s="675">
        <v>3</v>
      </c>
      <c r="B914" s="675" t="s">
        <v>1048</v>
      </c>
      <c r="C914" s="675">
        <v>2011</v>
      </c>
      <c r="D914" s="675">
        <v>222</v>
      </c>
      <c r="E914" s="675" t="s">
        <v>1471</v>
      </c>
      <c r="F914" s="675">
        <v>2</v>
      </c>
      <c r="G914" s="675" t="s">
        <v>1296</v>
      </c>
      <c r="H914" s="675">
        <v>93</v>
      </c>
      <c r="I914" s="675" t="s">
        <v>1211</v>
      </c>
      <c r="J914" s="675" t="s">
        <v>1052</v>
      </c>
      <c r="K914" s="741">
        <v>29110000000</v>
      </c>
      <c r="L914" s="741">
        <v>36814730549.114334</v>
      </c>
      <c r="M914" s="675">
        <v>1</v>
      </c>
      <c r="N914" s="675" t="s">
        <v>1053</v>
      </c>
      <c r="O914" s="675">
        <v>12</v>
      </c>
      <c r="P914" s="675" t="s">
        <v>1212</v>
      </c>
      <c r="Q914" s="675">
        <v>668</v>
      </c>
      <c r="R914" s="675" t="s">
        <v>1472</v>
      </c>
      <c r="S914" s="741">
        <v>8600000000</v>
      </c>
      <c r="T914" s="741">
        <v>10876217201.043739</v>
      </c>
    </row>
    <row r="915" spans="1:20">
      <c r="A915" s="675">
        <v>3</v>
      </c>
      <c r="B915" s="675" t="s">
        <v>1048</v>
      </c>
      <c r="C915" s="675">
        <v>2011</v>
      </c>
      <c r="D915" s="675">
        <v>222</v>
      </c>
      <c r="E915" s="675" t="s">
        <v>1471</v>
      </c>
      <c r="F915" s="675">
        <v>2</v>
      </c>
      <c r="G915" s="675" t="s">
        <v>1296</v>
      </c>
      <c r="H915" s="675">
        <v>93</v>
      </c>
      <c r="I915" s="675" t="s">
        <v>1211</v>
      </c>
      <c r="J915" s="675" t="s">
        <v>1052</v>
      </c>
      <c r="K915" s="741">
        <v>29110000000</v>
      </c>
      <c r="L915" s="741">
        <v>36814730549.114334</v>
      </c>
      <c r="M915" s="675">
        <v>1</v>
      </c>
      <c r="N915" s="675" t="s">
        <v>1053</v>
      </c>
      <c r="O915" s="675">
        <v>12</v>
      </c>
      <c r="P915" s="675" t="s">
        <v>1212</v>
      </c>
      <c r="Q915" s="675">
        <v>669</v>
      </c>
      <c r="R915" s="675" t="s">
        <v>1377</v>
      </c>
      <c r="S915" s="741">
        <v>3200000000</v>
      </c>
      <c r="T915" s="741">
        <v>4046964539.9232521</v>
      </c>
    </row>
    <row r="916" spans="1:20">
      <c r="A916" s="675">
        <v>3</v>
      </c>
      <c r="B916" s="675" t="s">
        <v>1048</v>
      </c>
      <c r="C916" s="675">
        <v>2011</v>
      </c>
      <c r="D916" s="675">
        <v>222</v>
      </c>
      <c r="E916" s="675" t="s">
        <v>1471</v>
      </c>
      <c r="F916" s="675">
        <v>2</v>
      </c>
      <c r="G916" s="675" t="s">
        <v>1296</v>
      </c>
      <c r="H916" s="675">
        <v>93</v>
      </c>
      <c r="I916" s="675" t="s">
        <v>1211</v>
      </c>
      <c r="J916" s="675" t="s">
        <v>1052</v>
      </c>
      <c r="K916" s="741">
        <v>29110000000</v>
      </c>
      <c r="L916" s="741">
        <v>36814730549.114334</v>
      </c>
      <c r="M916" s="675">
        <v>2</v>
      </c>
      <c r="N916" s="675" t="s">
        <v>1103</v>
      </c>
      <c r="O916" s="675">
        <v>27</v>
      </c>
      <c r="P916" s="675" t="s">
        <v>1215</v>
      </c>
      <c r="Q916" s="675">
        <v>667</v>
      </c>
      <c r="R916" s="675" t="s">
        <v>1473</v>
      </c>
      <c r="S916" s="741">
        <v>2500000000</v>
      </c>
      <c r="T916" s="741">
        <v>3161691046.8150406</v>
      </c>
    </row>
    <row r="917" spans="1:20">
      <c r="A917" s="675">
        <v>3</v>
      </c>
      <c r="B917" s="675" t="s">
        <v>1048</v>
      </c>
      <c r="C917" s="675">
        <v>2011</v>
      </c>
      <c r="D917" s="675">
        <v>222</v>
      </c>
      <c r="E917" s="675" t="s">
        <v>1471</v>
      </c>
      <c r="F917" s="675">
        <v>2</v>
      </c>
      <c r="G917" s="675" t="s">
        <v>1296</v>
      </c>
      <c r="H917" s="675">
        <v>93</v>
      </c>
      <c r="I917" s="675" t="s">
        <v>1211</v>
      </c>
      <c r="J917" s="675" t="s">
        <v>1052</v>
      </c>
      <c r="K917" s="741">
        <v>29110000000</v>
      </c>
      <c r="L917" s="741">
        <v>36814730549.114334</v>
      </c>
      <c r="M917" s="675">
        <v>2</v>
      </c>
      <c r="N917" s="675" t="s">
        <v>1103</v>
      </c>
      <c r="O917" s="675">
        <v>27</v>
      </c>
      <c r="P917" s="675" t="s">
        <v>1215</v>
      </c>
      <c r="Q917" s="675">
        <v>672</v>
      </c>
      <c r="R917" s="675" t="s">
        <v>1474</v>
      </c>
      <c r="S917" s="741">
        <v>13710000000</v>
      </c>
      <c r="T917" s="741">
        <v>17338713700.733685</v>
      </c>
    </row>
    <row r="918" spans="1:20">
      <c r="A918" s="675">
        <v>3</v>
      </c>
      <c r="B918" s="675" t="s">
        <v>1048</v>
      </c>
      <c r="C918" s="675">
        <v>2011</v>
      </c>
      <c r="D918" s="675">
        <v>222</v>
      </c>
      <c r="E918" s="675" t="s">
        <v>1471</v>
      </c>
      <c r="F918" s="675">
        <v>2</v>
      </c>
      <c r="G918" s="675" t="s">
        <v>1296</v>
      </c>
      <c r="H918" s="675">
        <v>93</v>
      </c>
      <c r="I918" s="675" t="s">
        <v>1211</v>
      </c>
      <c r="J918" s="675" t="s">
        <v>1052</v>
      </c>
      <c r="K918" s="741">
        <v>29110000000</v>
      </c>
      <c r="L918" s="741">
        <v>36814730549.114334</v>
      </c>
      <c r="M918" s="675">
        <v>6</v>
      </c>
      <c r="N918" s="675" t="s">
        <v>1059</v>
      </c>
      <c r="O918" s="675">
        <v>45</v>
      </c>
      <c r="P918" s="675" t="s">
        <v>1073</v>
      </c>
      <c r="Q918" s="675">
        <v>671</v>
      </c>
      <c r="R918" s="675" t="s">
        <v>1475</v>
      </c>
      <c r="S918" s="741">
        <v>400000000</v>
      </c>
      <c r="T918" s="741">
        <v>505870567.49040651</v>
      </c>
    </row>
    <row r="919" spans="1:20">
      <c r="A919" s="675">
        <v>3</v>
      </c>
      <c r="B919" s="675" t="s">
        <v>1048</v>
      </c>
      <c r="C919" s="675">
        <v>2011</v>
      </c>
      <c r="D919" s="675">
        <v>222</v>
      </c>
      <c r="E919" s="675" t="s">
        <v>1471</v>
      </c>
      <c r="F919" s="675">
        <v>2</v>
      </c>
      <c r="G919" s="675" t="s">
        <v>1296</v>
      </c>
      <c r="H919" s="675">
        <v>93</v>
      </c>
      <c r="I919" s="675" t="s">
        <v>1211</v>
      </c>
      <c r="J919" s="675" t="s">
        <v>1052</v>
      </c>
      <c r="K919" s="741">
        <v>29110000000</v>
      </c>
      <c r="L919" s="741">
        <v>36814730549.114334</v>
      </c>
      <c r="M919" s="675">
        <v>6</v>
      </c>
      <c r="N919" s="675" t="s">
        <v>1059</v>
      </c>
      <c r="O919" s="675">
        <v>49</v>
      </c>
      <c r="P919" s="675" t="s">
        <v>1063</v>
      </c>
      <c r="Q919" s="675">
        <v>670</v>
      </c>
      <c r="R919" s="675" t="s">
        <v>1476</v>
      </c>
      <c r="S919" s="741">
        <v>700000000</v>
      </c>
      <c r="T919" s="741">
        <v>885273493.1082114</v>
      </c>
    </row>
    <row r="920" spans="1:20">
      <c r="A920" s="675">
        <v>3</v>
      </c>
      <c r="B920" s="675" t="s">
        <v>1048</v>
      </c>
      <c r="C920" s="675">
        <v>2011</v>
      </c>
      <c r="D920" s="675">
        <v>226</v>
      </c>
      <c r="E920" s="675" t="s">
        <v>45</v>
      </c>
      <c r="F920" s="675">
        <v>2</v>
      </c>
      <c r="G920" s="675" t="s">
        <v>1296</v>
      </c>
      <c r="H920" s="675">
        <v>87</v>
      </c>
      <c r="I920" s="675" t="s">
        <v>1131</v>
      </c>
      <c r="J920" s="675" t="s">
        <v>1052</v>
      </c>
      <c r="K920" s="741">
        <v>15317000000</v>
      </c>
      <c r="L920" s="741">
        <v>19371048705.626392</v>
      </c>
      <c r="M920" s="675">
        <v>2</v>
      </c>
      <c r="N920" s="675" t="s">
        <v>1103</v>
      </c>
      <c r="O920" s="675">
        <v>17</v>
      </c>
      <c r="P920" s="675" t="s">
        <v>1203</v>
      </c>
      <c r="Q920" s="675">
        <v>6211</v>
      </c>
      <c r="R920" s="675" t="s">
        <v>1429</v>
      </c>
      <c r="S920" s="741">
        <v>2831000000</v>
      </c>
      <c r="T920" s="741">
        <v>3580298941.413352</v>
      </c>
    </row>
    <row r="921" spans="1:20">
      <c r="A921" s="675">
        <v>3</v>
      </c>
      <c r="B921" s="675" t="s">
        <v>1048</v>
      </c>
      <c r="C921" s="675">
        <v>2011</v>
      </c>
      <c r="D921" s="675">
        <v>226</v>
      </c>
      <c r="E921" s="675" t="s">
        <v>45</v>
      </c>
      <c r="F921" s="675">
        <v>2</v>
      </c>
      <c r="G921" s="675" t="s">
        <v>1296</v>
      </c>
      <c r="H921" s="675">
        <v>87</v>
      </c>
      <c r="I921" s="675" t="s">
        <v>1131</v>
      </c>
      <c r="J921" s="675" t="s">
        <v>1052</v>
      </c>
      <c r="K921" s="741">
        <v>15317000000</v>
      </c>
      <c r="L921" s="741">
        <v>19371048705.626392</v>
      </c>
      <c r="M921" s="675">
        <v>6</v>
      </c>
      <c r="N921" s="675" t="s">
        <v>1059</v>
      </c>
      <c r="O921" s="675">
        <v>49</v>
      </c>
      <c r="P921" s="675" t="s">
        <v>1063</v>
      </c>
      <c r="Q921" s="675">
        <v>586</v>
      </c>
      <c r="R921" s="675" t="s">
        <v>1430</v>
      </c>
      <c r="S921" s="741">
        <v>3458000000</v>
      </c>
      <c r="T921" s="741">
        <v>4373251055.9545641</v>
      </c>
    </row>
    <row r="922" spans="1:20">
      <c r="A922" s="675">
        <v>3</v>
      </c>
      <c r="B922" s="675" t="s">
        <v>1048</v>
      </c>
      <c r="C922" s="675">
        <v>2011</v>
      </c>
      <c r="D922" s="675">
        <v>226</v>
      </c>
      <c r="E922" s="675" t="s">
        <v>45</v>
      </c>
      <c r="F922" s="675">
        <v>2</v>
      </c>
      <c r="G922" s="675" t="s">
        <v>1296</v>
      </c>
      <c r="H922" s="675">
        <v>87</v>
      </c>
      <c r="I922" s="675" t="s">
        <v>1131</v>
      </c>
      <c r="J922" s="675" t="s">
        <v>1052</v>
      </c>
      <c r="K922" s="741">
        <v>15317000000</v>
      </c>
      <c r="L922" s="741">
        <v>19371048705.626392</v>
      </c>
      <c r="M922" s="675">
        <v>6</v>
      </c>
      <c r="N922" s="675" t="s">
        <v>1059</v>
      </c>
      <c r="O922" s="675">
        <v>49</v>
      </c>
      <c r="P922" s="675" t="s">
        <v>1063</v>
      </c>
      <c r="Q922" s="675">
        <v>7014</v>
      </c>
      <c r="R922" s="675" t="s">
        <v>1431</v>
      </c>
      <c r="S922" s="741">
        <v>5378000000</v>
      </c>
      <c r="T922" s="741">
        <v>6801429779.908514</v>
      </c>
    </row>
    <row r="923" spans="1:20">
      <c r="A923" s="675">
        <v>3</v>
      </c>
      <c r="B923" s="675" t="s">
        <v>1048</v>
      </c>
      <c r="C923" s="675">
        <v>2011</v>
      </c>
      <c r="D923" s="675">
        <v>226</v>
      </c>
      <c r="E923" s="675" t="s">
        <v>45</v>
      </c>
      <c r="F923" s="675">
        <v>2</v>
      </c>
      <c r="G923" s="675" t="s">
        <v>1296</v>
      </c>
      <c r="H923" s="675">
        <v>87</v>
      </c>
      <c r="I923" s="675" t="s">
        <v>1131</v>
      </c>
      <c r="J923" s="675" t="s">
        <v>1052</v>
      </c>
      <c r="K923" s="741">
        <v>15317000000</v>
      </c>
      <c r="L923" s="741">
        <v>19371048705.626392</v>
      </c>
      <c r="M923" s="675">
        <v>7</v>
      </c>
      <c r="N923" s="675" t="s">
        <v>1136</v>
      </c>
      <c r="O923" s="675">
        <v>51</v>
      </c>
      <c r="P923" s="675" t="s">
        <v>1137</v>
      </c>
      <c r="Q923" s="675">
        <v>6031</v>
      </c>
      <c r="R923" s="675" t="s">
        <v>1432</v>
      </c>
      <c r="S923" s="741">
        <v>3650000000</v>
      </c>
      <c r="T923" s="741">
        <v>4616068928.3499594</v>
      </c>
    </row>
    <row r="924" spans="1:20">
      <c r="A924" s="675">
        <v>3</v>
      </c>
      <c r="B924" s="675" t="s">
        <v>1048</v>
      </c>
      <c r="C924" s="675">
        <v>2011</v>
      </c>
      <c r="D924" s="675">
        <v>227</v>
      </c>
      <c r="E924" s="675" t="s">
        <v>78</v>
      </c>
      <c r="F924" s="675">
        <v>2</v>
      </c>
      <c r="G924" s="675" t="s">
        <v>1296</v>
      </c>
      <c r="H924" s="675">
        <v>95</v>
      </c>
      <c r="I924" s="675" t="s">
        <v>1170</v>
      </c>
      <c r="J924" s="675" t="s">
        <v>1052</v>
      </c>
      <c r="K924" s="741">
        <v>125450000000</v>
      </c>
      <c r="L924" s="741">
        <v>158653656729.17874</v>
      </c>
      <c r="M924" s="675">
        <v>2</v>
      </c>
      <c r="N924" s="675" t="s">
        <v>1103</v>
      </c>
      <c r="O924" s="675">
        <v>17</v>
      </c>
      <c r="P924" s="675" t="s">
        <v>1203</v>
      </c>
      <c r="Q924" s="675">
        <v>408</v>
      </c>
      <c r="R924" s="675" t="s">
        <v>1433</v>
      </c>
      <c r="S924" s="741">
        <v>122950000000</v>
      </c>
      <c r="T924" s="741">
        <v>155491965682.36371</v>
      </c>
    </row>
    <row r="925" spans="1:20">
      <c r="A925" s="675">
        <v>3</v>
      </c>
      <c r="B925" s="675" t="s">
        <v>1048</v>
      </c>
      <c r="C925" s="675">
        <v>2011</v>
      </c>
      <c r="D925" s="675">
        <v>227</v>
      </c>
      <c r="E925" s="675" t="s">
        <v>78</v>
      </c>
      <c r="F925" s="675">
        <v>2</v>
      </c>
      <c r="G925" s="675" t="s">
        <v>1296</v>
      </c>
      <c r="H925" s="675">
        <v>95</v>
      </c>
      <c r="I925" s="675" t="s">
        <v>1170</v>
      </c>
      <c r="J925" s="675" t="s">
        <v>1052</v>
      </c>
      <c r="K925" s="741">
        <v>125450000000</v>
      </c>
      <c r="L925" s="741">
        <v>158653656729.17874</v>
      </c>
      <c r="M925" s="675">
        <v>6</v>
      </c>
      <c r="N925" s="675" t="s">
        <v>1059</v>
      </c>
      <c r="O925" s="675">
        <v>49</v>
      </c>
      <c r="P925" s="675" t="s">
        <v>1063</v>
      </c>
      <c r="Q925" s="675">
        <v>398</v>
      </c>
      <c r="R925" s="675" t="s">
        <v>1434</v>
      </c>
      <c r="S925" s="741">
        <v>2500000000</v>
      </c>
      <c r="T925" s="741">
        <v>3161691046.8150406</v>
      </c>
    </row>
    <row r="926" spans="1:20">
      <c r="A926" s="675">
        <v>3</v>
      </c>
      <c r="B926" s="675" t="s">
        <v>1048</v>
      </c>
      <c r="C926" s="675">
        <v>2011</v>
      </c>
      <c r="D926" s="675">
        <v>228</v>
      </c>
      <c r="E926" s="675" t="s">
        <v>1435</v>
      </c>
      <c r="F926" s="675">
        <v>2</v>
      </c>
      <c r="G926" s="675" t="s">
        <v>1296</v>
      </c>
      <c r="H926" s="675">
        <v>96</v>
      </c>
      <c r="I926" s="675" t="s">
        <v>1199</v>
      </c>
      <c r="J926" s="675" t="s">
        <v>1052</v>
      </c>
      <c r="K926" s="741">
        <v>23845000000</v>
      </c>
      <c r="L926" s="741">
        <v>30156209204.521858</v>
      </c>
      <c r="M926" s="675">
        <v>2</v>
      </c>
      <c r="N926" s="675" t="s">
        <v>1103</v>
      </c>
      <c r="O926" s="675">
        <v>17</v>
      </c>
      <c r="P926" s="675" t="s">
        <v>1203</v>
      </c>
      <c r="Q926" s="675">
        <v>582</v>
      </c>
      <c r="R926" s="675" t="s">
        <v>1436</v>
      </c>
      <c r="S926" s="741">
        <v>2748429000</v>
      </c>
      <c r="T926" s="741">
        <v>3475873344.8427262</v>
      </c>
    </row>
    <row r="927" spans="1:20">
      <c r="A927" s="675">
        <v>3</v>
      </c>
      <c r="B927" s="675" t="s">
        <v>1048</v>
      </c>
      <c r="C927" s="675">
        <v>2011</v>
      </c>
      <c r="D927" s="675">
        <v>228</v>
      </c>
      <c r="E927" s="675" t="s">
        <v>1435</v>
      </c>
      <c r="F927" s="675">
        <v>2</v>
      </c>
      <c r="G927" s="675" t="s">
        <v>1296</v>
      </c>
      <c r="H927" s="675">
        <v>96</v>
      </c>
      <c r="I927" s="675" t="s">
        <v>1199</v>
      </c>
      <c r="J927" s="675" t="s">
        <v>1052</v>
      </c>
      <c r="K927" s="741">
        <v>23845000000</v>
      </c>
      <c r="L927" s="741">
        <v>30156209204.521858</v>
      </c>
      <c r="M927" s="675">
        <v>2</v>
      </c>
      <c r="N927" s="675" t="s">
        <v>1103</v>
      </c>
      <c r="O927" s="675">
        <v>18</v>
      </c>
      <c r="P927" s="675" t="s">
        <v>1205</v>
      </c>
      <c r="Q927" s="675">
        <v>583</v>
      </c>
      <c r="R927" s="675" t="s">
        <v>1437</v>
      </c>
      <c r="S927" s="741">
        <v>6256562000</v>
      </c>
      <c r="T927" s="741">
        <v>7912526423.6972828</v>
      </c>
    </row>
    <row r="928" spans="1:20">
      <c r="A928" s="675">
        <v>3</v>
      </c>
      <c r="B928" s="675" t="s">
        <v>1048</v>
      </c>
      <c r="C928" s="675">
        <v>2011</v>
      </c>
      <c r="D928" s="675">
        <v>228</v>
      </c>
      <c r="E928" s="675" t="s">
        <v>1435</v>
      </c>
      <c r="F928" s="675">
        <v>2</v>
      </c>
      <c r="G928" s="675" t="s">
        <v>1296</v>
      </c>
      <c r="H928" s="675">
        <v>96</v>
      </c>
      <c r="I928" s="675" t="s">
        <v>1199</v>
      </c>
      <c r="J928" s="675" t="s">
        <v>1052</v>
      </c>
      <c r="K928" s="741">
        <v>23845000000</v>
      </c>
      <c r="L928" s="741">
        <v>30156209204.521858</v>
      </c>
      <c r="M928" s="675">
        <v>2</v>
      </c>
      <c r="N928" s="675" t="s">
        <v>1103</v>
      </c>
      <c r="O928" s="675">
        <v>18</v>
      </c>
      <c r="P928" s="675" t="s">
        <v>1205</v>
      </c>
      <c r="Q928" s="675">
        <v>584</v>
      </c>
      <c r="R928" s="675" t="s">
        <v>1438</v>
      </c>
      <c r="S928" s="741">
        <v>12686565000</v>
      </c>
      <c r="T928" s="741">
        <v>16044399590.134825</v>
      </c>
    </row>
    <row r="929" spans="1:20">
      <c r="A929" s="675">
        <v>3</v>
      </c>
      <c r="B929" s="675" t="s">
        <v>1048</v>
      </c>
      <c r="C929" s="675">
        <v>2011</v>
      </c>
      <c r="D929" s="675">
        <v>228</v>
      </c>
      <c r="E929" s="675" t="s">
        <v>1435</v>
      </c>
      <c r="F929" s="675">
        <v>2</v>
      </c>
      <c r="G929" s="675" t="s">
        <v>1296</v>
      </c>
      <c r="H929" s="675">
        <v>96</v>
      </c>
      <c r="I929" s="675" t="s">
        <v>1199</v>
      </c>
      <c r="J929" s="675" t="s">
        <v>1052</v>
      </c>
      <c r="K929" s="741">
        <v>23845000000</v>
      </c>
      <c r="L929" s="741">
        <v>30156209204.521858</v>
      </c>
      <c r="M929" s="675">
        <v>6</v>
      </c>
      <c r="N929" s="675" t="s">
        <v>1059</v>
      </c>
      <c r="O929" s="675">
        <v>49</v>
      </c>
      <c r="P929" s="675" t="s">
        <v>1063</v>
      </c>
      <c r="Q929" s="675">
        <v>581</v>
      </c>
      <c r="R929" s="675" t="s">
        <v>1439</v>
      </c>
      <c r="S929" s="741">
        <v>2153444000</v>
      </c>
      <c r="T929" s="741">
        <v>2723409845.8470278</v>
      </c>
    </row>
    <row r="930" spans="1:20">
      <c r="A930" s="675">
        <v>3</v>
      </c>
      <c r="B930" s="675" t="s">
        <v>1048</v>
      </c>
      <c r="C930" s="675">
        <v>2011</v>
      </c>
      <c r="D930" s="675">
        <v>230</v>
      </c>
      <c r="E930" s="675" t="s">
        <v>1440</v>
      </c>
      <c r="F930" s="675">
        <v>2</v>
      </c>
      <c r="G930" s="675" t="s">
        <v>1296</v>
      </c>
      <c r="H930" s="675">
        <v>90</v>
      </c>
      <c r="I930" s="675" t="s">
        <v>1147</v>
      </c>
      <c r="J930" s="675" t="s">
        <v>1052</v>
      </c>
      <c r="K930" s="741">
        <v>75000000000</v>
      </c>
      <c r="L930" s="741">
        <v>94850731404.451218</v>
      </c>
      <c r="M930" s="675">
        <v>1</v>
      </c>
      <c r="N930" s="675" t="s">
        <v>1053</v>
      </c>
      <c r="O930" s="675">
        <v>6</v>
      </c>
      <c r="P930" s="675" t="s">
        <v>1150</v>
      </c>
      <c r="Q930" s="675">
        <v>378</v>
      </c>
      <c r="R930" s="675" t="s">
        <v>1441</v>
      </c>
      <c r="S930" s="741">
        <v>3000000000</v>
      </c>
      <c r="T930" s="741">
        <v>3794029256.1780486</v>
      </c>
    </row>
    <row r="931" spans="1:20">
      <c r="A931" s="675">
        <v>3</v>
      </c>
      <c r="B931" s="675" t="s">
        <v>1048</v>
      </c>
      <c r="C931" s="675">
        <v>2011</v>
      </c>
      <c r="D931" s="675">
        <v>230</v>
      </c>
      <c r="E931" s="675" t="s">
        <v>1440</v>
      </c>
      <c r="F931" s="675">
        <v>2</v>
      </c>
      <c r="G931" s="675" t="s">
        <v>1296</v>
      </c>
      <c r="H931" s="675">
        <v>90</v>
      </c>
      <c r="I931" s="675" t="s">
        <v>1147</v>
      </c>
      <c r="J931" s="675" t="s">
        <v>1052</v>
      </c>
      <c r="K931" s="741">
        <v>75000000000</v>
      </c>
      <c r="L931" s="741">
        <v>94850731404.451218</v>
      </c>
      <c r="M931" s="675">
        <v>1</v>
      </c>
      <c r="N931" s="675" t="s">
        <v>1053</v>
      </c>
      <c r="O931" s="675">
        <v>6</v>
      </c>
      <c r="P931" s="675" t="s">
        <v>1150</v>
      </c>
      <c r="Q931" s="675">
        <v>389</v>
      </c>
      <c r="R931" s="675" t="s">
        <v>1442</v>
      </c>
      <c r="S931" s="741">
        <v>3750000000</v>
      </c>
      <c r="T931" s="741">
        <v>4742536570.2225609</v>
      </c>
    </row>
    <row r="932" spans="1:20">
      <c r="A932" s="675">
        <v>3</v>
      </c>
      <c r="B932" s="675" t="s">
        <v>1048</v>
      </c>
      <c r="C932" s="675">
        <v>2011</v>
      </c>
      <c r="D932" s="675">
        <v>230</v>
      </c>
      <c r="E932" s="675" t="s">
        <v>1440</v>
      </c>
      <c r="F932" s="675">
        <v>2</v>
      </c>
      <c r="G932" s="675" t="s">
        <v>1296</v>
      </c>
      <c r="H932" s="675">
        <v>90</v>
      </c>
      <c r="I932" s="675" t="s">
        <v>1147</v>
      </c>
      <c r="J932" s="675" t="s">
        <v>1052</v>
      </c>
      <c r="K932" s="741">
        <v>75000000000</v>
      </c>
      <c r="L932" s="741">
        <v>94850731404.451218</v>
      </c>
      <c r="M932" s="675">
        <v>1</v>
      </c>
      <c r="N932" s="675" t="s">
        <v>1053</v>
      </c>
      <c r="O932" s="675">
        <v>6</v>
      </c>
      <c r="P932" s="675" t="s">
        <v>1150</v>
      </c>
      <c r="Q932" s="675">
        <v>4149</v>
      </c>
      <c r="R932" s="675" t="s">
        <v>1443</v>
      </c>
      <c r="S932" s="741">
        <v>11250000000</v>
      </c>
      <c r="T932" s="741">
        <v>14227609710.667683</v>
      </c>
    </row>
    <row r="933" spans="1:20">
      <c r="A933" s="675">
        <v>3</v>
      </c>
      <c r="B933" s="675" t="s">
        <v>1048</v>
      </c>
      <c r="C933" s="675">
        <v>2011</v>
      </c>
      <c r="D933" s="675">
        <v>230</v>
      </c>
      <c r="E933" s="675" t="s">
        <v>1440</v>
      </c>
      <c r="F933" s="675">
        <v>2</v>
      </c>
      <c r="G933" s="675" t="s">
        <v>1296</v>
      </c>
      <c r="H933" s="675">
        <v>90</v>
      </c>
      <c r="I933" s="675" t="s">
        <v>1147</v>
      </c>
      <c r="J933" s="675" t="s">
        <v>1052</v>
      </c>
      <c r="K933" s="741">
        <v>75000000000</v>
      </c>
      <c r="L933" s="741">
        <v>94850731404.451218</v>
      </c>
      <c r="M933" s="675">
        <v>1</v>
      </c>
      <c r="N933" s="675" t="s">
        <v>1053</v>
      </c>
      <c r="O933" s="675">
        <v>6</v>
      </c>
      <c r="P933" s="675" t="s">
        <v>1150</v>
      </c>
      <c r="Q933" s="675">
        <v>4150</v>
      </c>
      <c r="R933" s="675" t="s">
        <v>1444</v>
      </c>
      <c r="S933" s="741">
        <v>4125000000</v>
      </c>
      <c r="T933" s="741">
        <v>5216790227.2448168</v>
      </c>
    </row>
    <row r="934" spans="1:20">
      <c r="A934" s="675">
        <v>3</v>
      </c>
      <c r="B934" s="675" t="s">
        <v>1048</v>
      </c>
      <c r="C934" s="675">
        <v>2011</v>
      </c>
      <c r="D934" s="675">
        <v>230</v>
      </c>
      <c r="E934" s="675" t="s">
        <v>1440</v>
      </c>
      <c r="F934" s="675">
        <v>2</v>
      </c>
      <c r="G934" s="675" t="s">
        <v>1296</v>
      </c>
      <c r="H934" s="675">
        <v>90</v>
      </c>
      <c r="I934" s="675" t="s">
        <v>1147</v>
      </c>
      <c r="J934" s="675" t="s">
        <v>1052</v>
      </c>
      <c r="K934" s="741">
        <v>75000000000</v>
      </c>
      <c r="L934" s="741">
        <v>94850731404.451218</v>
      </c>
      <c r="M934" s="675">
        <v>6</v>
      </c>
      <c r="N934" s="675" t="s">
        <v>1059</v>
      </c>
      <c r="O934" s="675">
        <v>46</v>
      </c>
      <c r="P934" s="675" t="s">
        <v>1242</v>
      </c>
      <c r="Q934" s="675">
        <v>188</v>
      </c>
      <c r="R934" s="675" t="s">
        <v>1445</v>
      </c>
      <c r="S934" s="741">
        <v>4125000000</v>
      </c>
      <c r="T934" s="741">
        <v>5216790227.2448168</v>
      </c>
    </row>
    <row r="935" spans="1:20">
      <c r="A935" s="675">
        <v>3</v>
      </c>
      <c r="B935" s="675" t="s">
        <v>1048</v>
      </c>
      <c r="C935" s="675">
        <v>2011</v>
      </c>
      <c r="D935" s="675">
        <v>230</v>
      </c>
      <c r="E935" s="675" t="s">
        <v>1440</v>
      </c>
      <c r="F935" s="675">
        <v>2</v>
      </c>
      <c r="G935" s="675" t="s">
        <v>1296</v>
      </c>
      <c r="H935" s="675">
        <v>90</v>
      </c>
      <c r="I935" s="675" t="s">
        <v>1147</v>
      </c>
      <c r="J935" s="675" t="s">
        <v>1052</v>
      </c>
      <c r="K935" s="741">
        <v>75000000000</v>
      </c>
      <c r="L935" s="741">
        <v>94850731404.451218</v>
      </c>
      <c r="M935" s="675">
        <v>6</v>
      </c>
      <c r="N935" s="675" t="s">
        <v>1059</v>
      </c>
      <c r="O935" s="675">
        <v>49</v>
      </c>
      <c r="P935" s="675" t="s">
        <v>1063</v>
      </c>
      <c r="Q935" s="675">
        <v>379</v>
      </c>
      <c r="R935" s="675" t="s">
        <v>1446</v>
      </c>
      <c r="S935" s="741">
        <v>18750000000</v>
      </c>
      <c r="T935" s="741">
        <v>23712682851.112804</v>
      </c>
    </row>
    <row r="936" spans="1:20">
      <c r="A936" s="675">
        <v>3</v>
      </c>
      <c r="B936" s="675" t="s">
        <v>1048</v>
      </c>
      <c r="C936" s="675">
        <v>2011</v>
      </c>
      <c r="D936" s="675">
        <v>230</v>
      </c>
      <c r="E936" s="675" t="s">
        <v>1440</v>
      </c>
      <c r="F936" s="675">
        <v>2</v>
      </c>
      <c r="G936" s="675" t="s">
        <v>1296</v>
      </c>
      <c r="H936" s="675">
        <v>90</v>
      </c>
      <c r="I936" s="675" t="s">
        <v>1147</v>
      </c>
      <c r="J936" s="675" t="s">
        <v>1052</v>
      </c>
      <c r="K936" s="741">
        <v>75000000000</v>
      </c>
      <c r="L936" s="741">
        <v>94850731404.451218</v>
      </c>
      <c r="M936" s="675">
        <v>6</v>
      </c>
      <c r="N936" s="675" t="s">
        <v>1059</v>
      </c>
      <c r="O936" s="675">
        <v>49</v>
      </c>
      <c r="P936" s="675" t="s">
        <v>1063</v>
      </c>
      <c r="Q936" s="675">
        <v>380</v>
      </c>
      <c r="R936" s="675" t="s">
        <v>1447</v>
      </c>
      <c r="S936" s="741">
        <v>30000000000</v>
      </c>
      <c r="T936" s="741">
        <v>37940292561.780487</v>
      </c>
    </row>
    <row r="937" spans="1:20">
      <c r="A937" s="675">
        <v>3</v>
      </c>
      <c r="B937" s="675" t="s">
        <v>1048</v>
      </c>
      <c r="C937" s="675">
        <v>2011</v>
      </c>
      <c r="D937" s="675">
        <v>235</v>
      </c>
      <c r="E937" s="675" t="s">
        <v>1448</v>
      </c>
      <c r="F937" s="675">
        <v>2</v>
      </c>
      <c r="G937" s="675" t="s">
        <v>1296</v>
      </c>
      <c r="H937" s="675">
        <v>198</v>
      </c>
      <c r="I937" s="675" t="s">
        <v>1051</v>
      </c>
      <c r="J937" s="675" t="s">
        <v>1052</v>
      </c>
      <c r="K937" s="741">
        <v>3500000000</v>
      </c>
      <c r="L937" s="741">
        <v>4426367465.5410566</v>
      </c>
      <c r="M937" s="675">
        <v>4</v>
      </c>
      <c r="N937" s="675" t="s">
        <v>1056</v>
      </c>
      <c r="O937" s="675">
        <v>39</v>
      </c>
      <c r="P937" s="675" t="s">
        <v>1057</v>
      </c>
      <c r="Q937" s="675">
        <v>250</v>
      </c>
      <c r="R937" s="675" t="s">
        <v>1449</v>
      </c>
      <c r="S937" s="741">
        <v>700000000</v>
      </c>
      <c r="T937" s="741">
        <v>885273493.1082114</v>
      </c>
    </row>
    <row r="938" spans="1:20">
      <c r="A938" s="675">
        <v>3</v>
      </c>
      <c r="B938" s="675" t="s">
        <v>1048</v>
      </c>
      <c r="C938" s="675">
        <v>2011</v>
      </c>
      <c r="D938" s="675">
        <v>235</v>
      </c>
      <c r="E938" s="675" t="s">
        <v>1448</v>
      </c>
      <c r="F938" s="675">
        <v>2</v>
      </c>
      <c r="G938" s="675" t="s">
        <v>1296</v>
      </c>
      <c r="H938" s="675">
        <v>198</v>
      </c>
      <c r="I938" s="675" t="s">
        <v>1051</v>
      </c>
      <c r="J938" s="675" t="s">
        <v>1052</v>
      </c>
      <c r="K938" s="741">
        <v>3500000000</v>
      </c>
      <c r="L938" s="741">
        <v>4426367465.5410566</v>
      </c>
      <c r="M938" s="675">
        <v>6</v>
      </c>
      <c r="N938" s="675" t="s">
        <v>1059</v>
      </c>
      <c r="O938" s="675">
        <v>46</v>
      </c>
      <c r="P938" s="675" t="s">
        <v>1242</v>
      </c>
      <c r="Q938" s="675">
        <v>7440</v>
      </c>
      <c r="R938" s="675" t="s">
        <v>1450</v>
      </c>
      <c r="S938" s="741">
        <v>1000000000</v>
      </c>
      <c r="T938" s="741">
        <v>1264676418.7260165</v>
      </c>
    </row>
    <row r="939" spans="1:20">
      <c r="A939" s="675">
        <v>3</v>
      </c>
      <c r="B939" s="675" t="s">
        <v>1048</v>
      </c>
      <c r="C939" s="675">
        <v>2011</v>
      </c>
      <c r="D939" s="675">
        <v>235</v>
      </c>
      <c r="E939" s="675" t="s">
        <v>1448</v>
      </c>
      <c r="F939" s="675">
        <v>2</v>
      </c>
      <c r="G939" s="675" t="s">
        <v>1296</v>
      </c>
      <c r="H939" s="675">
        <v>198</v>
      </c>
      <c r="I939" s="675" t="s">
        <v>1051</v>
      </c>
      <c r="J939" s="675" t="s">
        <v>1052</v>
      </c>
      <c r="K939" s="741">
        <v>3500000000</v>
      </c>
      <c r="L939" s="741">
        <v>4426367465.5410566</v>
      </c>
      <c r="M939" s="675">
        <v>6</v>
      </c>
      <c r="N939" s="675" t="s">
        <v>1059</v>
      </c>
      <c r="O939" s="675">
        <v>49</v>
      </c>
      <c r="P939" s="675" t="s">
        <v>1063</v>
      </c>
      <c r="Q939" s="675">
        <v>7203</v>
      </c>
      <c r="R939" s="675" t="s">
        <v>1451</v>
      </c>
      <c r="S939" s="741">
        <v>1300000000</v>
      </c>
      <c r="T939" s="741">
        <v>1644079344.3438213</v>
      </c>
    </row>
    <row r="940" spans="1:20">
      <c r="A940" s="675">
        <v>3</v>
      </c>
      <c r="B940" s="675" t="s">
        <v>1048</v>
      </c>
      <c r="C940" s="675">
        <v>2011</v>
      </c>
      <c r="D940" s="675">
        <v>235</v>
      </c>
      <c r="E940" s="675" t="s">
        <v>1448</v>
      </c>
      <c r="F940" s="675">
        <v>2</v>
      </c>
      <c r="G940" s="675" t="s">
        <v>1296</v>
      </c>
      <c r="H940" s="675">
        <v>198</v>
      </c>
      <c r="I940" s="675" t="s">
        <v>1051</v>
      </c>
      <c r="J940" s="675" t="s">
        <v>1052</v>
      </c>
      <c r="K940" s="741">
        <v>3500000000</v>
      </c>
      <c r="L940" s="741">
        <v>4426367465.5410566</v>
      </c>
      <c r="M940" s="675">
        <v>6</v>
      </c>
      <c r="N940" s="675" t="s">
        <v>1059</v>
      </c>
      <c r="O940" s="675">
        <v>49</v>
      </c>
      <c r="P940" s="675" t="s">
        <v>1063</v>
      </c>
      <c r="Q940" s="675">
        <v>7205</v>
      </c>
      <c r="R940" s="675" t="s">
        <v>1452</v>
      </c>
      <c r="S940" s="741">
        <v>500000000</v>
      </c>
      <c r="T940" s="741">
        <v>632338209.36300826</v>
      </c>
    </row>
    <row r="941" spans="1:20">
      <c r="A941" s="675">
        <v>3</v>
      </c>
      <c r="B941" s="675" t="s">
        <v>1048</v>
      </c>
      <c r="C941" s="675">
        <v>2012</v>
      </c>
      <c r="D941" s="675">
        <v>102</v>
      </c>
      <c r="E941" s="675" t="s">
        <v>1049</v>
      </c>
      <c r="F941" s="675">
        <v>1</v>
      </c>
      <c r="G941" s="675" t="s">
        <v>1050</v>
      </c>
      <c r="H941" s="675">
        <v>198</v>
      </c>
      <c r="I941" s="675" t="s">
        <v>1051</v>
      </c>
      <c r="J941" s="675" t="s">
        <v>1052</v>
      </c>
      <c r="K941" s="741">
        <v>1200000000</v>
      </c>
      <c r="L941" s="741">
        <v>1481531303.9373465</v>
      </c>
      <c r="M941" s="675">
        <v>6</v>
      </c>
      <c r="N941" s="675" t="s">
        <v>1059</v>
      </c>
      <c r="O941" s="675">
        <v>43</v>
      </c>
      <c r="P941" s="675" t="s">
        <v>1060</v>
      </c>
      <c r="Q941" s="675">
        <v>6104</v>
      </c>
      <c r="R941" s="675" t="s">
        <v>1062</v>
      </c>
      <c r="S941" s="741">
        <v>1200000000</v>
      </c>
      <c r="T941" s="741">
        <v>1481531303.9373465</v>
      </c>
    </row>
    <row r="942" spans="1:20">
      <c r="A942" s="675">
        <v>3</v>
      </c>
      <c r="B942" s="675" t="s">
        <v>1048</v>
      </c>
      <c r="C942" s="675">
        <v>2012</v>
      </c>
      <c r="D942" s="675">
        <v>104</v>
      </c>
      <c r="E942" s="675" t="s">
        <v>20</v>
      </c>
      <c r="F942" s="675">
        <v>1</v>
      </c>
      <c r="G942" s="675" t="s">
        <v>1050</v>
      </c>
      <c r="H942" s="675">
        <v>85</v>
      </c>
      <c r="I942" s="675" t="s">
        <v>1065</v>
      </c>
      <c r="J942" s="675" t="s">
        <v>1052</v>
      </c>
      <c r="K942" s="741">
        <v>36480380000</v>
      </c>
      <c r="L942" s="741">
        <v>45039020791.274918</v>
      </c>
      <c r="M942" s="675">
        <v>3</v>
      </c>
      <c r="N942" s="675" t="s">
        <v>1066</v>
      </c>
      <c r="O942" s="675">
        <v>35</v>
      </c>
      <c r="P942" s="675" t="s">
        <v>1067</v>
      </c>
      <c r="Q942" s="675">
        <v>485</v>
      </c>
      <c r="R942" s="675" t="s">
        <v>1068</v>
      </c>
      <c r="S942" s="741">
        <v>1250000000</v>
      </c>
      <c r="T942" s="741">
        <v>1543261774.934736</v>
      </c>
    </row>
    <row r="943" spans="1:20">
      <c r="A943" s="675">
        <v>3</v>
      </c>
      <c r="B943" s="675" t="s">
        <v>1048</v>
      </c>
      <c r="C943" s="675">
        <v>2012</v>
      </c>
      <c r="D943" s="675">
        <v>104</v>
      </c>
      <c r="E943" s="675" t="s">
        <v>20</v>
      </c>
      <c r="F943" s="675">
        <v>1</v>
      </c>
      <c r="G943" s="675" t="s">
        <v>1050</v>
      </c>
      <c r="H943" s="675">
        <v>85</v>
      </c>
      <c r="I943" s="675" t="s">
        <v>1065</v>
      </c>
      <c r="J943" s="675" t="s">
        <v>1052</v>
      </c>
      <c r="K943" s="741">
        <v>36480380000</v>
      </c>
      <c r="L943" s="741">
        <v>45039020791.274918</v>
      </c>
      <c r="M943" s="675">
        <v>6</v>
      </c>
      <c r="N943" s="675" t="s">
        <v>1059</v>
      </c>
      <c r="O943" s="675">
        <v>43</v>
      </c>
      <c r="P943" s="675" t="s">
        <v>1060</v>
      </c>
      <c r="Q943" s="675">
        <v>1122</v>
      </c>
      <c r="R943" s="675" t="s">
        <v>1069</v>
      </c>
      <c r="S943" s="741">
        <v>13392000000</v>
      </c>
      <c r="T943" s="741">
        <v>16533889351.940788</v>
      </c>
    </row>
    <row r="944" spans="1:20">
      <c r="A944" s="675">
        <v>3</v>
      </c>
      <c r="B944" s="675" t="s">
        <v>1048</v>
      </c>
      <c r="C944" s="675">
        <v>2012</v>
      </c>
      <c r="D944" s="675">
        <v>104</v>
      </c>
      <c r="E944" s="675" t="s">
        <v>20</v>
      </c>
      <c r="F944" s="675">
        <v>1</v>
      </c>
      <c r="G944" s="675" t="s">
        <v>1050</v>
      </c>
      <c r="H944" s="675">
        <v>85</v>
      </c>
      <c r="I944" s="675" t="s">
        <v>1065</v>
      </c>
      <c r="J944" s="675" t="s">
        <v>1052</v>
      </c>
      <c r="K944" s="741">
        <v>36480380000</v>
      </c>
      <c r="L944" s="741">
        <v>45039020791.274918</v>
      </c>
      <c r="M944" s="675">
        <v>6</v>
      </c>
      <c r="N944" s="675" t="s">
        <v>1059</v>
      </c>
      <c r="O944" s="675">
        <v>44</v>
      </c>
      <c r="P944" s="675" t="s">
        <v>1070</v>
      </c>
      <c r="Q944" s="675">
        <v>6036</v>
      </c>
      <c r="R944" s="675" t="s">
        <v>1071</v>
      </c>
      <c r="S944" s="741">
        <v>2538000000</v>
      </c>
      <c r="T944" s="741">
        <v>3133438707.8274884</v>
      </c>
    </row>
    <row r="945" spans="1:20">
      <c r="A945" s="675">
        <v>3</v>
      </c>
      <c r="B945" s="675" t="s">
        <v>1048</v>
      </c>
      <c r="C945" s="675">
        <v>2012</v>
      </c>
      <c r="D945" s="675">
        <v>104</v>
      </c>
      <c r="E945" s="675" t="s">
        <v>20</v>
      </c>
      <c r="F945" s="675">
        <v>1</v>
      </c>
      <c r="G945" s="675" t="s">
        <v>1050</v>
      </c>
      <c r="H945" s="675">
        <v>85</v>
      </c>
      <c r="I945" s="675" t="s">
        <v>1065</v>
      </c>
      <c r="J945" s="675" t="s">
        <v>1052</v>
      </c>
      <c r="K945" s="741">
        <v>36480380000</v>
      </c>
      <c r="L945" s="741">
        <v>45039020791.274918</v>
      </c>
      <c r="M945" s="675">
        <v>6</v>
      </c>
      <c r="N945" s="675" t="s">
        <v>1059</v>
      </c>
      <c r="O945" s="675">
        <v>44</v>
      </c>
      <c r="P945" s="675" t="s">
        <v>1070</v>
      </c>
      <c r="Q945" s="675">
        <v>7378</v>
      </c>
      <c r="R945" s="675" t="s">
        <v>1072</v>
      </c>
      <c r="S945" s="741">
        <v>1109000000</v>
      </c>
      <c r="T945" s="741">
        <v>1369181846.7220979</v>
      </c>
    </row>
    <row r="946" spans="1:20">
      <c r="A946" s="675">
        <v>3</v>
      </c>
      <c r="B946" s="675" t="s">
        <v>1048</v>
      </c>
      <c r="C946" s="675">
        <v>2012</v>
      </c>
      <c r="D946" s="675">
        <v>104</v>
      </c>
      <c r="E946" s="675" t="s">
        <v>20</v>
      </c>
      <c r="F946" s="675">
        <v>1</v>
      </c>
      <c r="G946" s="675" t="s">
        <v>1050</v>
      </c>
      <c r="H946" s="675">
        <v>85</v>
      </c>
      <c r="I946" s="675" t="s">
        <v>1065</v>
      </c>
      <c r="J946" s="675" t="s">
        <v>1052</v>
      </c>
      <c r="K946" s="741">
        <v>36480380000</v>
      </c>
      <c r="L946" s="741">
        <v>45039020791.274918</v>
      </c>
      <c r="M946" s="675">
        <v>6</v>
      </c>
      <c r="N946" s="675" t="s">
        <v>1059</v>
      </c>
      <c r="O946" s="675">
        <v>45</v>
      </c>
      <c r="P946" s="675" t="s">
        <v>1073</v>
      </c>
      <c r="Q946" s="675">
        <v>323</v>
      </c>
      <c r="R946" s="675" t="s">
        <v>1074</v>
      </c>
      <c r="S946" s="741">
        <v>468000000</v>
      </c>
      <c r="T946" s="741">
        <v>577797208.53556514</v>
      </c>
    </row>
    <row r="947" spans="1:20">
      <c r="A947" s="675">
        <v>3</v>
      </c>
      <c r="B947" s="675" t="s">
        <v>1048</v>
      </c>
      <c r="C947" s="675">
        <v>2012</v>
      </c>
      <c r="D947" s="675">
        <v>104</v>
      </c>
      <c r="E947" s="675" t="s">
        <v>20</v>
      </c>
      <c r="F947" s="675">
        <v>1</v>
      </c>
      <c r="G947" s="675" t="s">
        <v>1050</v>
      </c>
      <c r="H947" s="675">
        <v>85</v>
      </c>
      <c r="I947" s="675" t="s">
        <v>1065</v>
      </c>
      <c r="J947" s="675" t="s">
        <v>1052</v>
      </c>
      <c r="K947" s="741">
        <v>36480380000</v>
      </c>
      <c r="L947" s="741">
        <v>45039020791.274918</v>
      </c>
      <c r="M947" s="675">
        <v>6</v>
      </c>
      <c r="N947" s="675" t="s">
        <v>1059</v>
      </c>
      <c r="O947" s="675">
        <v>45</v>
      </c>
      <c r="P947" s="675" t="s">
        <v>1073</v>
      </c>
      <c r="Q947" s="675">
        <v>326</v>
      </c>
      <c r="R947" s="675" t="s">
        <v>1075</v>
      </c>
      <c r="S947" s="741">
        <v>2330000000</v>
      </c>
      <c r="T947" s="741">
        <v>2876639948.4783487</v>
      </c>
    </row>
    <row r="948" spans="1:20">
      <c r="A948" s="675">
        <v>3</v>
      </c>
      <c r="B948" s="675" t="s">
        <v>1048</v>
      </c>
      <c r="C948" s="675">
        <v>2012</v>
      </c>
      <c r="D948" s="675">
        <v>104</v>
      </c>
      <c r="E948" s="675" t="s">
        <v>20</v>
      </c>
      <c r="F948" s="675">
        <v>1</v>
      </c>
      <c r="G948" s="675" t="s">
        <v>1050</v>
      </c>
      <c r="H948" s="675">
        <v>85</v>
      </c>
      <c r="I948" s="675" t="s">
        <v>1065</v>
      </c>
      <c r="J948" s="675" t="s">
        <v>1052</v>
      </c>
      <c r="K948" s="741">
        <v>36480380000</v>
      </c>
      <c r="L948" s="741">
        <v>45039020791.274918</v>
      </c>
      <c r="M948" s="675">
        <v>6</v>
      </c>
      <c r="N948" s="675" t="s">
        <v>1059</v>
      </c>
      <c r="O948" s="675">
        <v>47</v>
      </c>
      <c r="P948" s="675" t="s">
        <v>1076</v>
      </c>
      <c r="Q948" s="675">
        <v>483</v>
      </c>
      <c r="R948" s="675" t="s">
        <v>1077</v>
      </c>
      <c r="S948" s="741">
        <v>3000000000</v>
      </c>
      <c r="T948" s="741">
        <v>3703828259.8433661</v>
      </c>
    </row>
    <row r="949" spans="1:20">
      <c r="A949" s="675">
        <v>3</v>
      </c>
      <c r="B949" s="675" t="s">
        <v>1048</v>
      </c>
      <c r="C949" s="675">
        <v>2012</v>
      </c>
      <c r="D949" s="675">
        <v>104</v>
      </c>
      <c r="E949" s="675" t="s">
        <v>20</v>
      </c>
      <c r="F949" s="675">
        <v>1</v>
      </c>
      <c r="G949" s="675" t="s">
        <v>1050</v>
      </c>
      <c r="H949" s="675">
        <v>85</v>
      </c>
      <c r="I949" s="675" t="s">
        <v>1065</v>
      </c>
      <c r="J949" s="675" t="s">
        <v>1052</v>
      </c>
      <c r="K949" s="741">
        <v>36480380000</v>
      </c>
      <c r="L949" s="741">
        <v>45039020791.274918</v>
      </c>
      <c r="M949" s="675">
        <v>6</v>
      </c>
      <c r="N949" s="675" t="s">
        <v>1059</v>
      </c>
      <c r="O949" s="675">
        <v>48</v>
      </c>
      <c r="P949" s="675" t="s">
        <v>1078</v>
      </c>
      <c r="Q949" s="675">
        <v>655</v>
      </c>
      <c r="R949" s="675" t="s">
        <v>1453</v>
      </c>
      <c r="S949" s="741">
        <v>1200000000</v>
      </c>
      <c r="T949" s="741">
        <v>1481531303.9373465</v>
      </c>
    </row>
    <row r="950" spans="1:20">
      <c r="A950" s="675">
        <v>3</v>
      </c>
      <c r="B950" s="675" t="s">
        <v>1048</v>
      </c>
      <c r="C950" s="675">
        <v>2012</v>
      </c>
      <c r="D950" s="675">
        <v>104</v>
      </c>
      <c r="E950" s="675" t="s">
        <v>20</v>
      </c>
      <c r="F950" s="675">
        <v>1</v>
      </c>
      <c r="G950" s="675" t="s">
        <v>1050</v>
      </c>
      <c r="H950" s="675">
        <v>85</v>
      </c>
      <c r="I950" s="675" t="s">
        <v>1065</v>
      </c>
      <c r="J950" s="675" t="s">
        <v>1052</v>
      </c>
      <c r="K950" s="741">
        <v>36480380000</v>
      </c>
      <c r="L950" s="741">
        <v>45039020791.274918</v>
      </c>
      <c r="M950" s="675">
        <v>6</v>
      </c>
      <c r="N950" s="675" t="s">
        <v>1059</v>
      </c>
      <c r="O950" s="675">
        <v>48</v>
      </c>
      <c r="P950" s="675" t="s">
        <v>1078</v>
      </c>
      <c r="Q950" s="675">
        <v>7379</v>
      </c>
      <c r="R950" s="675" t="s">
        <v>1079</v>
      </c>
      <c r="S950" s="741">
        <v>2480000000</v>
      </c>
      <c r="T950" s="741">
        <v>3061831361.4705162</v>
      </c>
    </row>
    <row r="951" spans="1:20">
      <c r="A951" s="675">
        <v>3</v>
      </c>
      <c r="B951" s="675" t="s">
        <v>1048</v>
      </c>
      <c r="C951" s="675">
        <v>2012</v>
      </c>
      <c r="D951" s="675">
        <v>104</v>
      </c>
      <c r="E951" s="675" t="s">
        <v>20</v>
      </c>
      <c r="F951" s="675">
        <v>1</v>
      </c>
      <c r="G951" s="675" t="s">
        <v>1050</v>
      </c>
      <c r="H951" s="675">
        <v>85</v>
      </c>
      <c r="I951" s="675" t="s">
        <v>1065</v>
      </c>
      <c r="J951" s="675" t="s">
        <v>1052</v>
      </c>
      <c r="K951" s="741">
        <v>36480380000</v>
      </c>
      <c r="L951" s="741">
        <v>45039020791.274918</v>
      </c>
      <c r="M951" s="675">
        <v>6</v>
      </c>
      <c r="N951" s="675" t="s">
        <v>1059</v>
      </c>
      <c r="O951" s="675">
        <v>49</v>
      </c>
      <c r="P951" s="675" t="s">
        <v>1063</v>
      </c>
      <c r="Q951" s="675">
        <v>272</v>
      </c>
      <c r="R951" s="675" t="s">
        <v>1080</v>
      </c>
      <c r="S951" s="741">
        <v>650000000</v>
      </c>
      <c r="T951" s="741">
        <v>802496122.96606278</v>
      </c>
    </row>
    <row r="952" spans="1:20">
      <c r="A952" s="675">
        <v>3</v>
      </c>
      <c r="B952" s="675" t="s">
        <v>1048</v>
      </c>
      <c r="C952" s="675">
        <v>2012</v>
      </c>
      <c r="D952" s="675">
        <v>104</v>
      </c>
      <c r="E952" s="675" t="s">
        <v>20</v>
      </c>
      <c r="F952" s="675">
        <v>1</v>
      </c>
      <c r="G952" s="675" t="s">
        <v>1050</v>
      </c>
      <c r="H952" s="675">
        <v>85</v>
      </c>
      <c r="I952" s="675" t="s">
        <v>1065</v>
      </c>
      <c r="J952" s="675" t="s">
        <v>1052</v>
      </c>
      <c r="K952" s="741">
        <v>36480380000</v>
      </c>
      <c r="L952" s="741">
        <v>45039020791.274918</v>
      </c>
      <c r="M952" s="675">
        <v>6</v>
      </c>
      <c r="N952" s="675" t="s">
        <v>1059</v>
      </c>
      <c r="O952" s="675">
        <v>49</v>
      </c>
      <c r="P952" s="675" t="s">
        <v>1063</v>
      </c>
      <c r="Q952" s="675">
        <v>484</v>
      </c>
      <c r="R952" s="675" t="s">
        <v>1081</v>
      </c>
      <c r="S952" s="741">
        <v>855380000</v>
      </c>
      <c r="T952" s="741">
        <v>1056060205.6349396</v>
      </c>
    </row>
    <row r="953" spans="1:20">
      <c r="A953" s="675">
        <v>3</v>
      </c>
      <c r="B953" s="675" t="s">
        <v>1048</v>
      </c>
      <c r="C953" s="675">
        <v>2012</v>
      </c>
      <c r="D953" s="675">
        <v>104</v>
      </c>
      <c r="E953" s="675" t="s">
        <v>20</v>
      </c>
      <c r="F953" s="675">
        <v>1</v>
      </c>
      <c r="G953" s="675" t="s">
        <v>1050</v>
      </c>
      <c r="H953" s="675">
        <v>85</v>
      </c>
      <c r="I953" s="675" t="s">
        <v>1065</v>
      </c>
      <c r="J953" s="675" t="s">
        <v>1052</v>
      </c>
      <c r="K953" s="741">
        <v>36480380000</v>
      </c>
      <c r="L953" s="741">
        <v>45039020791.274918</v>
      </c>
      <c r="M953" s="675">
        <v>6</v>
      </c>
      <c r="N953" s="675" t="s">
        <v>1059</v>
      </c>
      <c r="O953" s="675">
        <v>49</v>
      </c>
      <c r="P953" s="675" t="s">
        <v>1063</v>
      </c>
      <c r="Q953" s="675">
        <v>7096</v>
      </c>
      <c r="R953" s="675" t="s">
        <v>1082</v>
      </c>
      <c r="S953" s="741">
        <v>3000000000</v>
      </c>
      <c r="T953" s="741">
        <v>3703828259.8433661</v>
      </c>
    </row>
    <row r="954" spans="1:20">
      <c r="A954" s="675">
        <v>3</v>
      </c>
      <c r="B954" s="675" t="s">
        <v>1048</v>
      </c>
      <c r="C954" s="675">
        <v>2012</v>
      </c>
      <c r="D954" s="675">
        <v>104</v>
      </c>
      <c r="E954" s="675" t="s">
        <v>20</v>
      </c>
      <c r="F954" s="675">
        <v>1</v>
      </c>
      <c r="G954" s="675" t="s">
        <v>1050</v>
      </c>
      <c r="H954" s="675">
        <v>85</v>
      </c>
      <c r="I954" s="675" t="s">
        <v>1065</v>
      </c>
      <c r="J954" s="675" t="s">
        <v>1052</v>
      </c>
      <c r="K954" s="741">
        <v>36480380000</v>
      </c>
      <c r="L954" s="741">
        <v>45039020791.274918</v>
      </c>
      <c r="M954" s="675">
        <v>6</v>
      </c>
      <c r="N954" s="675" t="s">
        <v>1059</v>
      </c>
      <c r="O954" s="675">
        <v>49</v>
      </c>
      <c r="P954" s="675" t="s">
        <v>1063</v>
      </c>
      <c r="Q954" s="675">
        <v>7377</v>
      </c>
      <c r="R954" s="675" t="s">
        <v>1084</v>
      </c>
      <c r="S954" s="741">
        <v>2208000000</v>
      </c>
      <c r="T954" s="741">
        <v>2726017599.2447176</v>
      </c>
    </row>
    <row r="955" spans="1:20">
      <c r="A955" s="675">
        <v>3</v>
      </c>
      <c r="B955" s="675" t="s">
        <v>1048</v>
      </c>
      <c r="C955" s="675">
        <v>2012</v>
      </c>
      <c r="D955" s="675">
        <v>104</v>
      </c>
      <c r="E955" s="675" t="s">
        <v>20</v>
      </c>
      <c r="F955" s="675">
        <v>1</v>
      </c>
      <c r="G955" s="675" t="s">
        <v>1050</v>
      </c>
      <c r="H955" s="675">
        <v>85</v>
      </c>
      <c r="I955" s="675" t="s">
        <v>1065</v>
      </c>
      <c r="J955" s="675" t="s">
        <v>1052</v>
      </c>
      <c r="K955" s="741">
        <v>36480380000</v>
      </c>
      <c r="L955" s="741">
        <v>45039020791.274918</v>
      </c>
      <c r="M955" s="675">
        <v>7</v>
      </c>
      <c r="N955" s="675" t="s">
        <v>1136</v>
      </c>
      <c r="O955" s="675">
        <v>52</v>
      </c>
      <c r="P955" s="675" t="s">
        <v>1140</v>
      </c>
      <c r="Q955" s="675">
        <v>648</v>
      </c>
      <c r="R955" s="675" t="s">
        <v>1477</v>
      </c>
      <c r="S955" s="741">
        <v>2000000000</v>
      </c>
      <c r="T955" s="741">
        <v>2469218839.8955779</v>
      </c>
    </row>
    <row r="956" spans="1:20">
      <c r="A956" s="675">
        <v>3</v>
      </c>
      <c r="B956" s="675" t="s">
        <v>1048</v>
      </c>
      <c r="C956" s="675">
        <v>2012</v>
      </c>
      <c r="D956" s="675">
        <v>105</v>
      </c>
      <c r="E956" s="675" t="s">
        <v>1085</v>
      </c>
      <c r="F956" s="675">
        <v>1</v>
      </c>
      <c r="G956" s="675" t="s">
        <v>1050</v>
      </c>
      <c r="H956" s="675">
        <v>198</v>
      </c>
      <c r="I956" s="675" t="s">
        <v>1051</v>
      </c>
      <c r="J956" s="675" t="s">
        <v>1052</v>
      </c>
      <c r="K956" s="741">
        <v>500000000</v>
      </c>
      <c r="L956" s="741">
        <v>617304709.97389448</v>
      </c>
      <c r="M956" s="675">
        <v>4</v>
      </c>
      <c r="N956" s="675" t="s">
        <v>1056</v>
      </c>
      <c r="O956" s="675">
        <v>39</v>
      </c>
      <c r="P956" s="675" t="s">
        <v>1057</v>
      </c>
      <c r="Q956" s="675">
        <v>562</v>
      </c>
      <c r="R956" s="675" t="s">
        <v>1086</v>
      </c>
      <c r="S956" s="741">
        <v>185000000</v>
      </c>
      <c r="T956" s="741">
        <v>228402742.69034094</v>
      </c>
    </row>
    <row r="957" spans="1:20">
      <c r="A957" s="675">
        <v>3</v>
      </c>
      <c r="B957" s="675" t="s">
        <v>1048</v>
      </c>
      <c r="C957" s="675">
        <v>2012</v>
      </c>
      <c r="D957" s="675">
        <v>105</v>
      </c>
      <c r="E957" s="675" t="s">
        <v>1085</v>
      </c>
      <c r="F957" s="675">
        <v>1</v>
      </c>
      <c r="G957" s="675" t="s">
        <v>1050</v>
      </c>
      <c r="H957" s="675">
        <v>198</v>
      </c>
      <c r="I957" s="675" t="s">
        <v>1051</v>
      </c>
      <c r="J957" s="675" t="s">
        <v>1052</v>
      </c>
      <c r="K957" s="741">
        <v>500000000</v>
      </c>
      <c r="L957" s="741">
        <v>617304709.97389448</v>
      </c>
      <c r="M957" s="675">
        <v>6</v>
      </c>
      <c r="N957" s="675" t="s">
        <v>1059</v>
      </c>
      <c r="O957" s="675">
        <v>49</v>
      </c>
      <c r="P957" s="675" t="s">
        <v>1063</v>
      </c>
      <c r="Q957" s="675">
        <v>558</v>
      </c>
      <c r="R957" s="675" t="s">
        <v>1087</v>
      </c>
      <c r="S957" s="741">
        <v>315000000</v>
      </c>
      <c r="T957" s="741">
        <v>388901967.28355348</v>
      </c>
    </row>
    <row r="958" spans="1:20">
      <c r="A958" s="675">
        <v>3</v>
      </c>
      <c r="B958" s="675" t="s">
        <v>1048</v>
      </c>
      <c r="C958" s="675">
        <v>2012</v>
      </c>
      <c r="D958" s="675">
        <v>110</v>
      </c>
      <c r="E958" s="675" t="s">
        <v>753</v>
      </c>
      <c r="F958" s="675">
        <v>1</v>
      </c>
      <c r="G958" s="675" t="s">
        <v>1050</v>
      </c>
      <c r="H958" s="675">
        <v>86</v>
      </c>
      <c r="I958" s="675" t="s">
        <v>1088</v>
      </c>
      <c r="J958" s="675" t="s">
        <v>1052</v>
      </c>
      <c r="K958" s="741">
        <v>55584266000</v>
      </c>
      <c r="L958" s="741">
        <v>68624858404.483597</v>
      </c>
      <c r="M958" s="675">
        <v>1</v>
      </c>
      <c r="N958" s="675" t="s">
        <v>1053</v>
      </c>
      <c r="O958" s="675">
        <v>11</v>
      </c>
      <c r="P958" s="675" t="s">
        <v>1089</v>
      </c>
      <c r="Q958" s="675">
        <v>269</v>
      </c>
      <c r="R958" s="675" t="s">
        <v>1090</v>
      </c>
      <c r="S958" s="741">
        <v>600000000</v>
      </c>
      <c r="T958" s="741">
        <v>740765651.96867323</v>
      </c>
    </row>
    <row r="959" spans="1:20">
      <c r="A959" s="675">
        <v>3</v>
      </c>
      <c r="B959" s="675" t="s">
        <v>1048</v>
      </c>
      <c r="C959" s="675">
        <v>2012</v>
      </c>
      <c r="D959" s="675">
        <v>110</v>
      </c>
      <c r="E959" s="675" t="s">
        <v>753</v>
      </c>
      <c r="F959" s="675">
        <v>1</v>
      </c>
      <c r="G959" s="675" t="s">
        <v>1050</v>
      </c>
      <c r="H959" s="675">
        <v>86</v>
      </c>
      <c r="I959" s="675" t="s">
        <v>1088</v>
      </c>
      <c r="J959" s="675" t="s">
        <v>1052</v>
      </c>
      <c r="K959" s="741">
        <v>55584266000</v>
      </c>
      <c r="L959" s="741">
        <v>68624858404.483597</v>
      </c>
      <c r="M959" s="675">
        <v>1</v>
      </c>
      <c r="N959" s="675" t="s">
        <v>1053</v>
      </c>
      <c r="O959" s="675">
        <v>11</v>
      </c>
      <c r="P959" s="675" t="s">
        <v>1089</v>
      </c>
      <c r="Q959" s="675">
        <v>295</v>
      </c>
      <c r="R959" s="675" t="s">
        <v>1091</v>
      </c>
      <c r="S959" s="741">
        <v>8811600000</v>
      </c>
      <c r="T959" s="741">
        <v>10878884364.811937</v>
      </c>
    </row>
    <row r="960" spans="1:20">
      <c r="A960" s="675">
        <v>3</v>
      </c>
      <c r="B960" s="675" t="s">
        <v>1048</v>
      </c>
      <c r="C960" s="675">
        <v>2012</v>
      </c>
      <c r="D960" s="675">
        <v>110</v>
      </c>
      <c r="E960" s="675" t="s">
        <v>753</v>
      </c>
      <c r="F960" s="675">
        <v>1</v>
      </c>
      <c r="G960" s="675" t="s">
        <v>1050</v>
      </c>
      <c r="H960" s="675">
        <v>86</v>
      </c>
      <c r="I960" s="675" t="s">
        <v>1088</v>
      </c>
      <c r="J960" s="675" t="s">
        <v>1052</v>
      </c>
      <c r="K960" s="741">
        <v>55584266000</v>
      </c>
      <c r="L960" s="741">
        <v>68624858404.483597</v>
      </c>
      <c r="M960" s="675">
        <v>1</v>
      </c>
      <c r="N960" s="675" t="s">
        <v>1053</v>
      </c>
      <c r="O960" s="675">
        <v>11</v>
      </c>
      <c r="P960" s="675" t="s">
        <v>1089</v>
      </c>
      <c r="Q960" s="675">
        <v>595</v>
      </c>
      <c r="R960" s="675" t="s">
        <v>1092</v>
      </c>
      <c r="S960" s="741">
        <v>1300000000</v>
      </c>
      <c r="T960" s="741">
        <v>1604992245.9321256</v>
      </c>
    </row>
    <row r="961" spans="1:20">
      <c r="A961" s="675">
        <v>3</v>
      </c>
      <c r="B961" s="675" t="s">
        <v>1048</v>
      </c>
      <c r="C961" s="675">
        <v>2012</v>
      </c>
      <c r="D961" s="675">
        <v>110</v>
      </c>
      <c r="E961" s="675" t="s">
        <v>753</v>
      </c>
      <c r="F961" s="675">
        <v>1</v>
      </c>
      <c r="G961" s="675" t="s">
        <v>1050</v>
      </c>
      <c r="H961" s="675">
        <v>86</v>
      </c>
      <c r="I961" s="675" t="s">
        <v>1088</v>
      </c>
      <c r="J961" s="675" t="s">
        <v>1052</v>
      </c>
      <c r="K961" s="741">
        <v>55584266000</v>
      </c>
      <c r="L961" s="741">
        <v>68624858404.483597</v>
      </c>
      <c r="M961" s="675">
        <v>1</v>
      </c>
      <c r="N961" s="675" t="s">
        <v>1053</v>
      </c>
      <c r="O961" s="675">
        <v>11</v>
      </c>
      <c r="P961" s="675" t="s">
        <v>1089</v>
      </c>
      <c r="Q961" s="675">
        <v>600</v>
      </c>
      <c r="R961" s="675" t="s">
        <v>1093</v>
      </c>
      <c r="S961" s="741">
        <v>500000000</v>
      </c>
      <c r="T961" s="741">
        <v>617304709.97389448</v>
      </c>
    </row>
    <row r="962" spans="1:20">
      <c r="A962" s="675">
        <v>3</v>
      </c>
      <c r="B962" s="675" t="s">
        <v>1048</v>
      </c>
      <c r="C962" s="675">
        <v>2012</v>
      </c>
      <c r="D962" s="675">
        <v>110</v>
      </c>
      <c r="E962" s="675" t="s">
        <v>753</v>
      </c>
      <c r="F962" s="675">
        <v>1</v>
      </c>
      <c r="G962" s="675" t="s">
        <v>1050</v>
      </c>
      <c r="H962" s="675">
        <v>86</v>
      </c>
      <c r="I962" s="675" t="s">
        <v>1088</v>
      </c>
      <c r="J962" s="675" t="s">
        <v>1052</v>
      </c>
      <c r="K962" s="741">
        <v>55584266000</v>
      </c>
      <c r="L962" s="741">
        <v>68624858404.483597</v>
      </c>
      <c r="M962" s="675">
        <v>1</v>
      </c>
      <c r="N962" s="675" t="s">
        <v>1053</v>
      </c>
      <c r="O962" s="675">
        <v>11</v>
      </c>
      <c r="P962" s="675" t="s">
        <v>1089</v>
      </c>
      <c r="Q962" s="675">
        <v>603</v>
      </c>
      <c r="R962" s="675" t="s">
        <v>1094</v>
      </c>
      <c r="S962" s="741">
        <v>1227000000</v>
      </c>
      <c r="T962" s="741">
        <v>1514865758.2759368</v>
      </c>
    </row>
    <row r="963" spans="1:20">
      <c r="A963" s="675">
        <v>3</v>
      </c>
      <c r="B963" s="675" t="s">
        <v>1048</v>
      </c>
      <c r="C963" s="675">
        <v>2012</v>
      </c>
      <c r="D963" s="675">
        <v>110</v>
      </c>
      <c r="E963" s="675" t="s">
        <v>753</v>
      </c>
      <c r="F963" s="675">
        <v>1</v>
      </c>
      <c r="G963" s="675" t="s">
        <v>1050</v>
      </c>
      <c r="H963" s="675">
        <v>86</v>
      </c>
      <c r="I963" s="675" t="s">
        <v>1088</v>
      </c>
      <c r="J963" s="675" t="s">
        <v>1052</v>
      </c>
      <c r="K963" s="741">
        <v>55584266000</v>
      </c>
      <c r="L963" s="741">
        <v>68624858404.483597</v>
      </c>
      <c r="M963" s="675">
        <v>1</v>
      </c>
      <c r="N963" s="675" t="s">
        <v>1053</v>
      </c>
      <c r="O963" s="675">
        <v>11</v>
      </c>
      <c r="P963" s="675" t="s">
        <v>1089</v>
      </c>
      <c r="Q963" s="675">
        <v>606</v>
      </c>
      <c r="R963" s="675" t="s">
        <v>1095</v>
      </c>
      <c r="S963" s="741">
        <v>350000000</v>
      </c>
      <c r="T963" s="741">
        <v>432113296.98172611</v>
      </c>
    </row>
    <row r="964" spans="1:20">
      <c r="A964" s="675">
        <v>3</v>
      </c>
      <c r="B964" s="675" t="s">
        <v>1048</v>
      </c>
      <c r="C964" s="675">
        <v>2012</v>
      </c>
      <c r="D964" s="675">
        <v>110</v>
      </c>
      <c r="E964" s="675" t="s">
        <v>753</v>
      </c>
      <c r="F964" s="675">
        <v>1</v>
      </c>
      <c r="G964" s="675" t="s">
        <v>1050</v>
      </c>
      <c r="H964" s="675">
        <v>86</v>
      </c>
      <c r="I964" s="675" t="s">
        <v>1088</v>
      </c>
      <c r="J964" s="675" t="s">
        <v>1052</v>
      </c>
      <c r="K964" s="741">
        <v>55584266000</v>
      </c>
      <c r="L964" s="741">
        <v>68624858404.483597</v>
      </c>
      <c r="M964" s="675">
        <v>1</v>
      </c>
      <c r="N964" s="675" t="s">
        <v>1053</v>
      </c>
      <c r="O964" s="675">
        <v>11</v>
      </c>
      <c r="P964" s="675" t="s">
        <v>1089</v>
      </c>
      <c r="Q964" s="675">
        <v>643</v>
      </c>
      <c r="R964" s="675" t="s">
        <v>1096</v>
      </c>
      <c r="S964" s="741">
        <v>100000000</v>
      </c>
      <c r="T964" s="741">
        <v>123460941.99477889</v>
      </c>
    </row>
    <row r="965" spans="1:20">
      <c r="A965" s="675">
        <v>3</v>
      </c>
      <c r="B965" s="675" t="s">
        <v>1048</v>
      </c>
      <c r="C965" s="675">
        <v>2012</v>
      </c>
      <c r="D965" s="675">
        <v>110</v>
      </c>
      <c r="E965" s="675" t="s">
        <v>753</v>
      </c>
      <c r="F965" s="675">
        <v>1</v>
      </c>
      <c r="G965" s="675" t="s">
        <v>1050</v>
      </c>
      <c r="H965" s="675">
        <v>86</v>
      </c>
      <c r="I965" s="675" t="s">
        <v>1088</v>
      </c>
      <c r="J965" s="675" t="s">
        <v>1052</v>
      </c>
      <c r="K965" s="741">
        <v>55584266000</v>
      </c>
      <c r="L965" s="741">
        <v>68624858404.483597</v>
      </c>
      <c r="M965" s="675">
        <v>1</v>
      </c>
      <c r="N965" s="675" t="s">
        <v>1053</v>
      </c>
      <c r="O965" s="675">
        <v>14</v>
      </c>
      <c r="P965" s="675" t="s">
        <v>1054</v>
      </c>
      <c r="Q965" s="675">
        <v>593</v>
      </c>
      <c r="R965" s="675" t="s">
        <v>1099</v>
      </c>
      <c r="S965" s="741">
        <v>948800000</v>
      </c>
      <c r="T965" s="741">
        <v>1171397417.646462</v>
      </c>
    </row>
    <row r="966" spans="1:20">
      <c r="A966" s="675">
        <v>3</v>
      </c>
      <c r="B966" s="675" t="s">
        <v>1048</v>
      </c>
      <c r="C966" s="675">
        <v>2012</v>
      </c>
      <c r="D966" s="675">
        <v>110</v>
      </c>
      <c r="E966" s="675" t="s">
        <v>753</v>
      </c>
      <c r="F966" s="675">
        <v>1</v>
      </c>
      <c r="G966" s="675" t="s">
        <v>1050</v>
      </c>
      <c r="H966" s="675">
        <v>86</v>
      </c>
      <c r="I966" s="675" t="s">
        <v>1088</v>
      </c>
      <c r="J966" s="675" t="s">
        <v>1052</v>
      </c>
      <c r="K966" s="741">
        <v>55584266000</v>
      </c>
      <c r="L966" s="741">
        <v>68624858404.483597</v>
      </c>
      <c r="M966" s="675">
        <v>1</v>
      </c>
      <c r="N966" s="675" t="s">
        <v>1053</v>
      </c>
      <c r="O966" s="675">
        <v>15</v>
      </c>
      <c r="P966" s="675" t="s">
        <v>1100</v>
      </c>
      <c r="Q966" s="675">
        <v>588</v>
      </c>
      <c r="R966" s="675" t="s">
        <v>1101</v>
      </c>
      <c r="S966" s="741">
        <v>2600000000</v>
      </c>
      <c r="T966" s="741">
        <v>3209984491.8642511</v>
      </c>
    </row>
    <row r="967" spans="1:20">
      <c r="A967" s="675">
        <v>3</v>
      </c>
      <c r="B967" s="675" t="s">
        <v>1048</v>
      </c>
      <c r="C967" s="675">
        <v>2012</v>
      </c>
      <c r="D967" s="675">
        <v>110</v>
      </c>
      <c r="E967" s="675" t="s">
        <v>753</v>
      </c>
      <c r="F967" s="675">
        <v>1</v>
      </c>
      <c r="G967" s="675" t="s">
        <v>1050</v>
      </c>
      <c r="H967" s="675">
        <v>86</v>
      </c>
      <c r="I967" s="675" t="s">
        <v>1088</v>
      </c>
      <c r="J967" s="675" t="s">
        <v>1052</v>
      </c>
      <c r="K967" s="741">
        <v>55584266000</v>
      </c>
      <c r="L967" s="741">
        <v>68624858404.483597</v>
      </c>
      <c r="M967" s="675">
        <v>2</v>
      </c>
      <c r="N967" s="675" t="s">
        <v>1103</v>
      </c>
      <c r="O967" s="675">
        <v>29</v>
      </c>
      <c r="P967" s="675" t="s">
        <v>1104</v>
      </c>
      <c r="Q967" s="675">
        <v>270</v>
      </c>
      <c r="R967" s="675" t="s">
        <v>1105</v>
      </c>
      <c r="S967" s="741">
        <v>550000000</v>
      </c>
      <c r="T967" s="741">
        <v>679035180.97128391</v>
      </c>
    </row>
    <row r="968" spans="1:20">
      <c r="A968" s="675">
        <v>3</v>
      </c>
      <c r="B968" s="675" t="s">
        <v>1048</v>
      </c>
      <c r="C968" s="675">
        <v>2012</v>
      </c>
      <c r="D968" s="675">
        <v>110</v>
      </c>
      <c r="E968" s="675" t="s">
        <v>753</v>
      </c>
      <c r="F968" s="675">
        <v>1</v>
      </c>
      <c r="G968" s="675" t="s">
        <v>1050</v>
      </c>
      <c r="H968" s="675">
        <v>86</v>
      </c>
      <c r="I968" s="675" t="s">
        <v>1088</v>
      </c>
      <c r="J968" s="675" t="s">
        <v>1052</v>
      </c>
      <c r="K968" s="741">
        <v>55584266000</v>
      </c>
      <c r="L968" s="741">
        <v>68624858404.483597</v>
      </c>
      <c r="M968" s="675">
        <v>2</v>
      </c>
      <c r="N968" s="675" t="s">
        <v>1103</v>
      </c>
      <c r="O968" s="675">
        <v>29</v>
      </c>
      <c r="P968" s="675" t="s">
        <v>1104</v>
      </c>
      <c r="Q968" s="675">
        <v>357</v>
      </c>
      <c r="R968" s="675" t="s">
        <v>1108</v>
      </c>
      <c r="S968" s="741">
        <v>1835000000</v>
      </c>
      <c r="T968" s="741">
        <v>2265508285.6041927</v>
      </c>
    </row>
    <row r="969" spans="1:20">
      <c r="A969" s="675">
        <v>3</v>
      </c>
      <c r="B969" s="675" t="s">
        <v>1048</v>
      </c>
      <c r="C969" s="675">
        <v>2012</v>
      </c>
      <c r="D969" s="675">
        <v>110</v>
      </c>
      <c r="E969" s="675" t="s">
        <v>753</v>
      </c>
      <c r="F969" s="675">
        <v>1</v>
      </c>
      <c r="G969" s="675" t="s">
        <v>1050</v>
      </c>
      <c r="H969" s="675">
        <v>86</v>
      </c>
      <c r="I969" s="675" t="s">
        <v>1088</v>
      </c>
      <c r="J969" s="675" t="s">
        <v>1052</v>
      </c>
      <c r="K969" s="741">
        <v>55584266000</v>
      </c>
      <c r="L969" s="741">
        <v>68624858404.483597</v>
      </c>
      <c r="M969" s="675">
        <v>2</v>
      </c>
      <c r="N969" s="675" t="s">
        <v>1103</v>
      </c>
      <c r="O969" s="675">
        <v>29</v>
      </c>
      <c r="P969" s="675" t="s">
        <v>1104</v>
      </c>
      <c r="Q969" s="675">
        <v>605</v>
      </c>
      <c r="R969" s="675" t="s">
        <v>1109</v>
      </c>
      <c r="S969" s="741">
        <v>7750000000</v>
      </c>
      <c r="T969" s="741">
        <v>9568223004.5953617</v>
      </c>
    </row>
    <row r="970" spans="1:20">
      <c r="A970" s="675">
        <v>3</v>
      </c>
      <c r="B970" s="675" t="s">
        <v>1048</v>
      </c>
      <c r="C970" s="675">
        <v>2012</v>
      </c>
      <c r="D970" s="675">
        <v>110</v>
      </c>
      <c r="E970" s="675" t="s">
        <v>753</v>
      </c>
      <c r="F970" s="675">
        <v>1</v>
      </c>
      <c r="G970" s="675" t="s">
        <v>1050</v>
      </c>
      <c r="H970" s="675">
        <v>86</v>
      </c>
      <c r="I970" s="675" t="s">
        <v>1088</v>
      </c>
      <c r="J970" s="675" t="s">
        <v>1052</v>
      </c>
      <c r="K970" s="741">
        <v>55584266000</v>
      </c>
      <c r="L970" s="741">
        <v>68624858404.483597</v>
      </c>
      <c r="M970" s="675">
        <v>2</v>
      </c>
      <c r="N970" s="675" t="s">
        <v>1103</v>
      </c>
      <c r="O970" s="675">
        <v>29</v>
      </c>
      <c r="P970" s="675" t="s">
        <v>1104</v>
      </c>
      <c r="Q970" s="675">
        <v>663</v>
      </c>
      <c r="R970" s="675" t="s">
        <v>1455</v>
      </c>
      <c r="S970" s="741">
        <v>2774000000</v>
      </c>
      <c r="T970" s="741">
        <v>3424806530.9351668</v>
      </c>
    </row>
    <row r="971" spans="1:20">
      <c r="A971" s="675">
        <v>3</v>
      </c>
      <c r="B971" s="675" t="s">
        <v>1048</v>
      </c>
      <c r="C971" s="675">
        <v>2012</v>
      </c>
      <c r="D971" s="675">
        <v>110</v>
      </c>
      <c r="E971" s="675" t="s">
        <v>753</v>
      </c>
      <c r="F971" s="675">
        <v>1</v>
      </c>
      <c r="G971" s="675" t="s">
        <v>1050</v>
      </c>
      <c r="H971" s="675">
        <v>86</v>
      </c>
      <c r="I971" s="675" t="s">
        <v>1088</v>
      </c>
      <c r="J971" s="675" t="s">
        <v>1052</v>
      </c>
      <c r="K971" s="741">
        <v>55584266000</v>
      </c>
      <c r="L971" s="741">
        <v>68624858404.483597</v>
      </c>
      <c r="M971" s="675">
        <v>2</v>
      </c>
      <c r="N971" s="675" t="s">
        <v>1103</v>
      </c>
      <c r="O971" s="675">
        <v>30</v>
      </c>
      <c r="P971" s="675" t="s">
        <v>1110</v>
      </c>
      <c r="Q971" s="675">
        <v>594</v>
      </c>
      <c r="R971" s="675" t="s">
        <v>1111</v>
      </c>
      <c r="S971" s="741">
        <v>1226000000</v>
      </c>
      <c r="T971" s="741">
        <v>1513631148.8559892</v>
      </c>
    </row>
    <row r="972" spans="1:20">
      <c r="A972" s="675">
        <v>3</v>
      </c>
      <c r="B972" s="675" t="s">
        <v>1048</v>
      </c>
      <c r="C972" s="675">
        <v>2012</v>
      </c>
      <c r="D972" s="675">
        <v>110</v>
      </c>
      <c r="E972" s="675" t="s">
        <v>753</v>
      </c>
      <c r="F972" s="675">
        <v>1</v>
      </c>
      <c r="G972" s="675" t="s">
        <v>1050</v>
      </c>
      <c r="H972" s="675">
        <v>86</v>
      </c>
      <c r="I972" s="675" t="s">
        <v>1088</v>
      </c>
      <c r="J972" s="675" t="s">
        <v>1052</v>
      </c>
      <c r="K972" s="741">
        <v>55584266000</v>
      </c>
      <c r="L972" s="741">
        <v>68624858404.483597</v>
      </c>
      <c r="M972" s="675">
        <v>2</v>
      </c>
      <c r="N972" s="675" t="s">
        <v>1103</v>
      </c>
      <c r="O972" s="675">
        <v>30</v>
      </c>
      <c r="P972" s="675" t="s">
        <v>1110</v>
      </c>
      <c r="Q972" s="675">
        <v>598</v>
      </c>
      <c r="R972" s="675" t="s">
        <v>1112</v>
      </c>
      <c r="S972" s="741">
        <v>770000000</v>
      </c>
      <c r="T972" s="741">
        <v>950649253.35979748</v>
      </c>
    </row>
    <row r="973" spans="1:20">
      <c r="A973" s="675">
        <v>3</v>
      </c>
      <c r="B973" s="675" t="s">
        <v>1048</v>
      </c>
      <c r="C973" s="675">
        <v>2012</v>
      </c>
      <c r="D973" s="675">
        <v>110</v>
      </c>
      <c r="E973" s="675" t="s">
        <v>753</v>
      </c>
      <c r="F973" s="675">
        <v>1</v>
      </c>
      <c r="G973" s="675" t="s">
        <v>1050</v>
      </c>
      <c r="H973" s="675">
        <v>86</v>
      </c>
      <c r="I973" s="675" t="s">
        <v>1088</v>
      </c>
      <c r="J973" s="675" t="s">
        <v>1052</v>
      </c>
      <c r="K973" s="741">
        <v>55584266000</v>
      </c>
      <c r="L973" s="741">
        <v>68624858404.483597</v>
      </c>
      <c r="M973" s="675">
        <v>2</v>
      </c>
      <c r="N973" s="675" t="s">
        <v>1103</v>
      </c>
      <c r="O973" s="675">
        <v>30</v>
      </c>
      <c r="P973" s="675" t="s">
        <v>1110</v>
      </c>
      <c r="Q973" s="675">
        <v>601</v>
      </c>
      <c r="R973" s="675" t="s">
        <v>1113</v>
      </c>
      <c r="S973" s="741">
        <v>3479600000</v>
      </c>
      <c r="T973" s="741">
        <v>4295946937.6503267</v>
      </c>
    </row>
    <row r="974" spans="1:20">
      <c r="A974" s="675">
        <v>3</v>
      </c>
      <c r="B974" s="675" t="s">
        <v>1048</v>
      </c>
      <c r="C974" s="675">
        <v>2012</v>
      </c>
      <c r="D974" s="675">
        <v>110</v>
      </c>
      <c r="E974" s="675" t="s">
        <v>753</v>
      </c>
      <c r="F974" s="675">
        <v>1</v>
      </c>
      <c r="G974" s="675" t="s">
        <v>1050</v>
      </c>
      <c r="H974" s="675">
        <v>86</v>
      </c>
      <c r="I974" s="675" t="s">
        <v>1088</v>
      </c>
      <c r="J974" s="675" t="s">
        <v>1052</v>
      </c>
      <c r="K974" s="741">
        <v>55584266000</v>
      </c>
      <c r="L974" s="741">
        <v>68624858404.483597</v>
      </c>
      <c r="M974" s="675">
        <v>2</v>
      </c>
      <c r="N974" s="675" t="s">
        <v>1103</v>
      </c>
      <c r="O974" s="675">
        <v>31</v>
      </c>
      <c r="P974" s="675" t="s">
        <v>1115</v>
      </c>
      <c r="Q974" s="675">
        <v>428</v>
      </c>
      <c r="R974" s="675" t="s">
        <v>1116</v>
      </c>
      <c r="S974" s="741">
        <v>1090000000</v>
      </c>
      <c r="T974" s="741">
        <v>1345724267.7430899</v>
      </c>
    </row>
    <row r="975" spans="1:20">
      <c r="A975" s="675">
        <v>3</v>
      </c>
      <c r="B975" s="675" t="s">
        <v>1048</v>
      </c>
      <c r="C975" s="675">
        <v>2012</v>
      </c>
      <c r="D975" s="675">
        <v>110</v>
      </c>
      <c r="E975" s="675" t="s">
        <v>753</v>
      </c>
      <c r="F975" s="675">
        <v>1</v>
      </c>
      <c r="G975" s="675" t="s">
        <v>1050</v>
      </c>
      <c r="H975" s="675">
        <v>86</v>
      </c>
      <c r="I975" s="675" t="s">
        <v>1088</v>
      </c>
      <c r="J975" s="675" t="s">
        <v>1052</v>
      </c>
      <c r="K975" s="741">
        <v>55584266000</v>
      </c>
      <c r="L975" s="741">
        <v>68624858404.483597</v>
      </c>
      <c r="M975" s="675">
        <v>5</v>
      </c>
      <c r="N975" s="675" t="s">
        <v>1117</v>
      </c>
      <c r="O975" s="675">
        <v>40</v>
      </c>
      <c r="P975" s="675" t="s">
        <v>1118</v>
      </c>
      <c r="Q975" s="675">
        <v>280</v>
      </c>
      <c r="R975" s="675" t="s">
        <v>1119</v>
      </c>
      <c r="S975" s="741">
        <v>760000000</v>
      </c>
      <c r="T975" s="741">
        <v>938303159.16031957</v>
      </c>
    </row>
    <row r="976" spans="1:20">
      <c r="A976" s="675">
        <v>3</v>
      </c>
      <c r="B976" s="675" t="s">
        <v>1048</v>
      </c>
      <c r="C976" s="675">
        <v>2012</v>
      </c>
      <c r="D976" s="675">
        <v>110</v>
      </c>
      <c r="E976" s="675" t="s">
        <v>753</v>
      </c>
      <c r="F976" s="675">
        <v>1</v>
      </c>
      <c r="G976" s="675" t="s">
        <v>1050</v>
      </c>
      <c r="H976" s="675">
        <v>86</v>
      </c>
      <c r="I976" s="675" t="s">
        <v>1088</v>
      </c>
      <c r="J976" s="675" t="s">
        <v>1052</v>
      </c>
      <c r="K976" s="741">
        <v>55584266000</v>
      </c>
      <c r="L976" s="741">
        <v>68624858404.483597</v>
      </c>
      <c r="M976" s="675">
        <v>5</v>
      </c>
      <c r="N976" s="675" t="s">
        <v>1117</v>
      </c>
      <c r="O976" s="675">
        <v>41</v>
      </c>
      <c r="P976" s="675" t="s">
        <v>1120</v>
      </c>
      <c r="Q976" s="675">
        <v>362</v>
      </c>
      <c r="R976" s="675" t="s">
        <v>1121</v>
      </c>
      <c r="S976" s="741">
        <v>4000000000</v>
      </c>
      <c r="T976" s="741">
        <v>4938437679.7911558</v>
      </c>
    </row>
    <row r="977" spans="1:20">
      <c r="A977" s="675">
        <v>3</v>
      </c>
      <c r="B977" s="675" t="s">
        <v>1048</v>
      </c>
      <c r="C977" s="675">
        <v>2012</v>
      </c>
      <c r="D977" s="675">
        <v>110</v>
      </c>
      <c r="E977" s="675" t="s">
        <v>753</v>
      </c>
      <c r="F977" s="675">
        <v>1</v>
      </c>
      <c r="G977" s="675" t="s">
        <v>1050</v>
      </c>
      <c r="H977" s="675">
        <v>86</v>
      </c>
      <c r="I977" s="675" t="s">
        <v>1088</v>
      </c>
      <c r="J977" s="675" t="s">
        <v>1052</v>
      </c>
      <c r="K977" s="741">
        <v>55584266000</v>
      </c>
      <c r="L977" s="741">
        <v>68624858404.483597</v>
      </c>
      <c r="M977" s="675">
        <v>5</v>
      </c>
      <c r="N977" s="675" t="s">
        <v>1117</v>
      </c>
      <c r="O977" s="675">
        <v>41</v>
      </c>
      <c r="P977" s="675" t="s">
        <v>1120</v>
      </c>
      <c r="Q977" s="675">
        <v>642</v>
      </c>
      <c r="R977" s="675" t="s">
        <v>1122</v>
      </c>
      <c r="S977" s="741">
        <v>2500000000</v>
      </c>
      <c r="T977" s="741">
        <v>3086523549.869472</v>
      </c>
    </row>
    <row r="978" spans="1:20">
      <c r="A978" s="675">
        <v>3</v>
      </c>
      <c r="B978" s="675" t="s">
        <v>1048</v>
      </c>
      <c r="C978" s="675">
        <v>2012</v>
      </c>
      <c r="D978" s="675">
        <v>110</v>
      </c>
      <c r="E978" s="675" t="s">
        <v>753</v>
      </c>
      <c r="F978" s="675">
        <v>1</v>
      </c>
      <c r="G978" s="675" t="s">
        <v>1050</v>
      </c>
      <c r="H978" s="675">
        <v>86</v>
      </c>
      <c r="I978" s="675" t="s">
        <v>1088</v>
      </c>
      <c r="J978" s="675" t="s">
        <v>1052</v>
      </c>
      <c r="K978" s="741">
        <v>55584266000</v>
      </c>
      <c r="L978" s="741">
        <v>68624858404.483597</v>
      </c>
      <c r="M978" s="675">
        <v>6</v>
      </c>
      <c r="N978" s="675" t="s">
        <v>1059</v>
      </c>
      <c r="O978" s="675">
        <v>44</v>
      </c>
      <c r="P978" s="675" t="s">
        <v>1070</v>
      </c>
      <c r="Q978" s="675">
        <v>597</v>
      </c>
      <c r="R978" s="675" t="s">
        <v>1125</v>
      </c>
      <c r="S978" s="741">
        <v>4012266000</v>
      </c>
      <c r="T978" s="741">
        <v>4953581398.9362345</v>
      </c>
    </row>
    <row r="979" spans="1:20">
      <c r="A979" s="675">
        <v>3</v>
      </c>
      <c r="B979" s="675" t="s">
        <v>1048</v>
      </c>
      <c r="C979" s="675">
        <v>2012</v>
      </c>
      <c r="D979" s="675">
        <v>110</v>
      </c>
      <c r="E979" s="675" t="s">
        <v>753</v>
      </c>
      <c r="F979" s="675">
        <v>1</v>
      </c>
      <c r="G979" s="675" t="s">
        <v>1050</v>
      </c>
      <c r="H979" s="675">
        <v>86</v>
      </c>
      <c r="I979" s="675" t="s">
        <v>1088</v>
      </c>
      <c r="J979" s="675" t="s">
        <v>1052</v>
      </c>
      <c r="K979" s="741">
        <v>55584266000</v>
      </c>
      <c r="L979" s="741">
        <v>68624858404.483597</v>
      </c>
      <c r="M979" s="675">
        <v>6</v>
      </c>
      <c r="N979" s="675" t="s">
        <v>1059</v>
      </c>
      <c r="O979" s="675">
        <v>49</v>
      </c>
      <c r="P979" s="675" t="s">
        <v>1063</v>
      </c>
      <c r="Q979" s="675">
        <v>286</v>
      </c>
      <c r="R979" s="675" t="s">
        <v>1127</v>
      </c>
      <c r="S979" s="741">
        <v>1600000000</v>
      </c>
      <c r="T979" s="741">
        <v>1975375071.9164622</v>
      </c>
    </row>
    <row r="980" spans="1:20">
      <c r="A980" s="675">
        <v>3</v>
      </c>
      <c r="B980" s="675" t="s">
        <v>1048</v>
      </c>
      <c r="C980" s="675">
        <v>2012</v>
      </c>
      <c r="D980" s="675">
        <v>110</v>
      </c>
      <c r="E980" s="675" t="s">
        <v>753</v>
      </c>
      <c r="F980" s="675">
        <v>1</v>
      </c>
      <c r="G980" s="675" t="s">
        <v>1050</v>
      </c>
      <c r="H980" s="675">
        <v>86</v>
      </c>
      <c r="I980" s="675" t="s">
        <v>1088</v>
      </c>
      <c r="J980" s="675" t="s">
        <v>1052</v>
      </c>
      <c r="K980" s="741">
        <v>55584266000</v>
      </c>
      <c r="L980" s="741">
        <v>68624858404.483597</v>
      </c>
      <c r="M980" s="675">
        <v>6</v>
      </c>
      <c r="N980" s="675" t="s">
        <v>1059</v>
      </c>
      <c r="O980" s="675">
        <v>49</v>
      </c>
      <c r="P980" s="675" t="s">
        <v>1063</v>
      </c>
      <c r="Q980" s="675">
        <v>7089</v>
      </c>
      <c r="R980" s="675" t="s">
        <v>1128</v>
      </c>
      <c r="S980" s="741">
        <v>6800000000</v>
      </c>
      <c r="T980" s="741">
        <v>8395344055.6449633</v>
      </c>
    </row>
    <row r="981" spans="1:20">
      <c r="A981" s="675">
        <v>3</v>
      </c>
      <c r="B981" s="675" t="s">
        <v>1048</v>
      </c>
      <c r="C981" s="675">
        <v>2012</v>
      </c>
      <c r="D981" s="675">
        <v>111</v>
      </c>
      <c r="E981" s="675" t="s">
        <v>1130</v>
      </c>
      <c r="F981" s="675">
        <v>1</v>
      </c>
      <c r="G981" s="675" t="s">
        <v>1050</v>
      </c>
      <c r="H981" s="675">
        <v>87</v>
      </c>
      <c r="I981" s="675" t="s">
        <v>1131</v>
      </c>
      <c r="J981" s="675" t="s">
        <v>1052</v>
      </c>
      <c r="K981" s="741">
        <v>46845042000</v>
      </c>
      <c r="L981" s="741">
        <v>57835330131.049805</v>
      </c>
      <c r="M981" s="675">
        <v>6</v>
      </c>
      <c r="N981" s="675" t="s">
        <v>1059</v>
      </c>
      <c r="O981" s="675">
        <v>45</v>
      </c>
      <c r="P981" s="675" t="s">
        <v>1073</v>
      </c>
      <c r="Q981" s="675">
        <v>395</v>
      </c>
      <c r="R981" s="675" t="s">
        <v>1132</v>
      </c>
      <c r="S981" s="741">
        <v>1113000000</v>
      </c>
      <c r="T981" s="741">
        <v>1374120284.4018891</v>
      </c>
    </row>
    <row r="982" spans="1:20">
      <c r="A982" s="675">
        <v>3</v>
      </c>
      <c r="B982" s="675" t="s">
        <v>1048</v>
      </c>
      <c r="C982" s="675">
        <v>2012</v>
      </c>
      <c r="D982" s="675">
        <v>111</v>
      </c>
      <c r="E982" s="675" t="s">
        <v>1130</v>
      </c>
      <c r="F982" s="675">
        <v>1</v>
      </c>
      <c r="G982" s="675" t="s">
        <v>1050</v>
      </c>
      <c r="H982" s="675">
        <v>87</v>
      </c>
      <c r="I982" s="675" t="s">
        <v>1131</v>
      </c>
      <c r="J982" s="675" t="s">
        <v>1052</v>
      </c>
      <c r="K982" s="741">
        <v>46845042000</v>
      </c>
      <c r="L982" s="741">
        <v>57835330131.049805</v>
      </c>
      <c r="M982" s="675">
        <v>6</v>
      </c>
      <c r="N982" s="675" t="s">
        <v>1059</v>
      </c>
      <c r="O982" s="675">
        <v>49</v>
      </c>
      <c r="P982" s="675" t="s">
        <v>1063</v>
      </c>
      <c r="Q982" s="675">
        <v>172</v>
      </c>
      <c r="R982" s="675" t="s">
        <v>1133</v>
      </c>
      <c r="S982" s="741">
        <v>3345000000</v>
      </c>
      <c r="T982" s="741">
        <v>4129768509.7253542</v>
      </c>
    </row>
    <row r="983" spans="1:20">
      <c r="A983" s="675">
        <v>3</v>
      </c>
      <c r="B983" s="675" t="s">
        <v>1048</v>
      </c>
      <c r="C983" s="675">
        <v>2012</v>
      </c>
      <c r="D983" s="675">
        <v>111</v>
      </c>
      <c r="E983" s="675" t="s">
        <v>1130</v>
      </c>
      <c r="F983" s="675">
        <v>1</v>
      </c>
      <c r="G983" s="675" t="s">
        <v>1050</v>
      </c>
      <c r="H983" s="675">
        <v>87</v>
      </c>
      <c r="I983" s="675" t="s">
        <v>1131</v>
      </c>
      <c r="J983" s="675" t="s">
        <v>1052</v>
      </c>
      <c r="K983" s="741">
        <v>46845042000</v>
      </c>
      <c r="L983" s="741">
        <v>57835330131.049805</v>
      </c>
      <c r="M983" s="675">
        <v>6</v>
      </c>
      <c r="N983" s="675" t="s">
        <v>1059</v>
      </c>
      <c r="O983" s="675">
        <v>49</v>
      </c>
      <c r="P983" s="675" t="s">
        <v>1063</v>
      </c>
      <c r="Q983" s="675">
        <v>350</v>
      </c>
      <c r="R983" s="675" t="s">
        <v>1134</v>
      </c>
      <c r="S983" s="741">
        <v>12431866000</v>
      </c>
      <c r="T983" s="741">
        <v>15348498871.128639</v>
      </c>
    </row>
    <row r="984" spans="1:20">
      <c r="A984" s="675">
        <v>3</v>
      </c>
      <c r="B984" s="675" t="s">
        <v>1048</v>
      </c>
      <c r="C984" s="675">
        <v>2012</v>
      </c>
      <c r="D984" s="675">
        <v>111</v>
      </c>
      <c r="E984" s="675" t="s">
        <v>1130</v>
      </c>
      <c r="F984" s="675">
        <v>1</v>
      </c>
      <c r="G984" s="675" t="s">
        <v>1050</v>
      </c>
      <c r="H984" s="675">
        <v>87</v>
      </c>
      <c r="I984" s="675" t="s">
        <v>1131</v>
      </c>
      <c r="J984" s="675" t="s">
        <v>1052</v>
      </c>
      <c r="K984" s="741">
        <v>46845042000</v>
      </c>
      <c r="L984" s="741">
        <v>57835330131.049805</v>
      </c>
      <c r="M984" s="675">
        <v>6</v>
      </c>
      <c r="N984" s="675" t="s">
        <v>1059</v>
      </c>
      <c r="O984" s="675">
        <v>49</v>
      </c>
      <c r="P984" s="675" t="s">
        <v>1063</v>
      </c>
      <c r="Q984" s="675">
        <v>579</v>
      </c>
      <c r="R984" s="675" t="s">
        <v>1135</v>
      </c>
      <c r="S984" s="741">
        <v>489026000</v>
      </c>
      <c r="T984" s="741">
        <v>603756106.19938743</v>
      </c>
    </row>
    <row r="985" spans="1:20">
      <c r="A985" s="675">
        <v>3</v>
      </c>
      <c r="B985" s="675" t="s">
        <v>1048</v>
      </c>
      <c r="C985" s="675">
        <v>2012</v>
      </c>
      <c r="D985" s="675">
        <v>111</v>
      </c>
      <c r="E985" s="675" t="s">
        <v>1130</v>
      </c>
      <c r="F985" s="675">
        <v>1</v>
      </c>
      <c r="G985" s="675" t="s">
        <v>1050</v>
      </c>
      <c r="H985" s="675">
        <v>87</v>
      </c>
      <c r="I985" s="675" t="s">
        <v>1131</v>
      </c>
      <c r="J985" s="675" t="s">
        <v>1052</v>
      </c>
      <c r="K985" s="741">
        <v>46845042000</v>
      </c>
      <c r="L985" s="741">
        <v>57835330131.049805</v>
      </c>
      <c r="M985" s="675">
        <v>7</v>
      </c>
      <c r="N985" s="675" t="s">
        <v>1136</v>
      </c>
      <c r="O985" s="675">
        <v>51</v>
      </c>
      <c r="P985" s="675" t="s">
        <v>1137</v>
      </c>
      <c r="Q985" s="675">
        <v>351</v>
      </c>
      <c r="R985" s="675" t="s">
        <v>1138</v>
      </c>
      <c r="S985" s="741">
        <v>8416688000</v>
      </c>
      <c r="T985" s="741">
        <v>10391322289.561516</v>
      </c>
    </row>
    <row r="986" spans="1:20">
      <c r="A986" s="675">
        <v>3</v>
      </c>
      <c r="B986" s="675" t="s">
        <v>1048</v>
      </c>
      <c r="C986" s="675">
        <v>2012</v>
      </c>
      <c r="D986" s="675">
        <v>111</v>
      </c>
      <c r="E986" s="675" t="s">
        <v>1130</v>
      </c>
      <c r="F986" s="675">
        <v>1</v>
      </c>
      <c r="G986" s="675" t="s">
        <v>1050</v>
      </c>
      <c r="H986" s="675">
        <v>87</v>
      </c>
      <c r="I986" s="675" t="s">
        <v>1131</v>
      </c>
      <c r="J986" s="675" t="s">
        <v>1052</v>
      </c>
      <c r="K986" s="741">
        <v>46845042000</v>
      </c>
      <c r="L986" s="741">
        <v>57835330131.049805</v>
      </c>
      <c r="M986" s="675">
        <v>7</v>
      </c>
      <c r="N986" s="675" t="s">
        <v>1136</v>
      </c>
      <c r="O986" s="675">
        <v>51</v>
      </c>
      <c r="P986" s="675" t="s">
        <v>1137</v>
      </c>
      <c r="Q986" s="675">
        <v>7199</v>
      </c>
      <c r="R986" s="675" t="s">
        <v>1139</v>
      </c>
      <c r="S986" s="741">
        <v>10059251000</v>
      </c>
      <c r="T986" s="741">
        <v>12419246042.219217</v>
      </c>
    </row>
    <row r="987" spans="1:20">
      <c r="A987" s="675">
        <v>3</v>
      </c>
      <c r="B987" s="675" t="s">
        <v>1048</v>
      </c>
      <c r="C987" s="675">
        <v>2012</v>
      </c>
      <c r="D987" s="675">
        <v>111</v>
      </c>
      <c r="E987" s="675" t="s">
        <v>1130</v>
      </c>
      <c r="F987" s="675">
        <v>1</v>
      </c>
      <c r="G987" s="675" t="s">
        <v>1050</v>
      </c>
      <c r="H987" s="675">
        <v>87</v>
      </c>
      <c r="I987" s="675" t="s">
        <v>1131</v>
      </c>
      <c r="J987" s="675" t="s">
        <v>1052</v>
      </c>
      <c r="K987" s="741">
        <v>46845042000</v>
      </c>
      <c r="L987" s="741">
        <v>57835330131.049805</v>
      </c>
      <c r="M987" s="675">
        <v>7</v>
      </c>
      <c r="N987" s="675" t="s">
        <v>1136</v>
      </c>
      <c r="O987" s="675">
        <v>52</v>
      </c>
      <c r="P987" s="675" t="s">
        <v>1140</v>
      </c>
      <c r="Q987" s="675">
        <v>169</v>
      </c>
      <c r="R987" s="675" t="s">
        <v>1141</v>
      </c>
      <c r="S987" s="741">
        <v>1076000000</v>
      </c>
      <c r="T987" s="741">
        <v>1328439735.8638208</v>
      </c>
    </row>
    <row r="988" spans="1:20">
      <c r="A988" s="675">
        <v>3</v>
      </c>
      <c r="B988" s="675" t="s">
        <v>1048</v>
      </c>
      <c r="C988" s="675">
        <v>2012</v>
      </c>
      <c r="D988" s="675">
        <v>111</v>
      </c>
      <c r="E988" s="675" t="s">
        <v>1130</v>
      </c>
      <c r="F988" s="675">
        <v>1</v>
      </c>
      <c r="G988" s="675" t="s">
        <v>1050</v>
      </c>
      <c r="H988" s="675">
        <v>87</v>
      </c>
      <c r="I988" s="675" t="s">
        <v>1131</v>
      </c>
      <c r="J988" s="675" t="s">
        <v>1052</v>
      </c>
      <c r="K988" s="741">
        <v>46845042000</v>
      </c>
      <c r="L988" s="741">
        <v>57835330131.049805</v>
      </c>
      <c r="M988" s="675">
        <v>7</v>
      </c>
      <c r="N988" s="675" t="s">
        <v>1136</v>
      </c>
      <c r="O988" s="675">
        <v>52</v>
      </c>
      <c r="P988" s="675" t="s">
        <v>1140</v>
      </c>
      <c r="Q988" s="675">
        <v>410</v>
      </c>
      <c r="R988" s="675" t="s">
        <v>1142</v>
      </c>
      <c r="S988" s="741">
        <v>139000000</v>
      </c>
      <c r="T988" s="741">
        <v>171610709.37274268</v>
      </c>
    </row>
    <row r="989" spans="1:20">
      <c r="A989" s="675">
        <v>3</v>
      </c>
      <c r="B989" s="675" t="s">
        <v>1048</v>
      </c>
      <c r="C989" s="675">
        <v>2012</v>
      </c>
      <c r="D989" s="675">
        <v>111</v>
      </c>
      <c r="E989" s="675" t="s">
        <v>1130</v>
      </c>
      <c r="F989" s="675">
        <v>1</v>
      </c>
      <c r="G989" s="675" t="s">
        <v>1050</v>
      </c>
      <c r="H989" s="675">
        <v>87</v>
      </c>
      <c r="I989" s="675" t="s">
        <v>1131</v>
      </c>
      <c r="J989" s="675" t="s">
        <v>1052</v>
      </c>
      <c r="K989" s="741">
        <v>46845042000</v>
      </c>
      <c r="L989" s="741">
        <v>57835330131.049805</v>
      </c>
      <c r="M989" s="675">
        <v>7</v>
      </c>
      <c r="N989" s="675" t="s">
        <v>1136</v>
      </c>
      <c r="O989" s="675">
        <v>52</v>
      </c>
      <c r="P989" s="675" t="s">
        <v>1140</v>
      </c>
      <c r="Q989" s="675">
        <v>580</v>
      </c>
      <c r="R989" s="675" t="s">
        <v>1144</v>
      </c>
      <c r="S989" s="741">
        <v>9775211000</v>
      </c>
      <c r="T989" s="741">
        <v>12068567582.577244</v>
      </c>
    </row>
    <row r="990" spans="1:20">
      <c r="A990" s="675">
        <v>3</v>
      </c>
      <c r="B990" s="675" t="s">
        <v>1048</v>
      </c>
      <c r="C990" s="675">
        <v>2012</v>
      </c>
      <c r="D990" s="675">
        <v>112</v>
      </c>
      <c r="E990" s="675" t="s">
        <v>1146</v>
      </c>
      <c r="F990" s="675">
        <v>1</v>
      </c>
      <c r="G990" s="675" t="s">
        <v>1050</v>
      </c>
      <c r="H990" s="675">
        <v>90</v>
      </c>
      <c r="I990" s="675" t="s">
        <v>1147</v>
      </c>
      <c r="J990" s="675" t="s">
        <v>1052</v>
      </c>
      <c r="K990" s="741">
        <v>2302594723000</v>
      </c>
      <c r="L990" s="741">
        <v>2842805135337.8696</v>
      </c>
      <c r="M990" s="675">
        <v>1</v>
      </c>
      <c r="N990" s="675" t="s">
        <v>1053</v>
      </c>
      <c r="O990" s="675">
        <v>4</v>
      </c>
      <c r="P990" s="675" t="s">
        <v>1148</v>
      </c>
      <c r="Q990" s="675">
        <v>7361</v>
      </c>
      <c r="R990" s="675" t="s">
        <v>1149</v>
      </c>
      <c r="S990" s="741">
        <v>179281024000</v>
      </c>
      <c r="T990" s="741">
        <v>221342041048.28564</v>
      </c>
    </row>
    <row r="991" spans="1:20">
      <c r="A991" s="675">
        <v>3</v>
      </c>
      <c r="B991" s="675" t="s">
        <v>1048</v>
      </c>
      <c r="C991" s="675">
        <v>2012</v>
      </c>
      <c r="D991" s="675">
        <v>112</v>
      </c>
      <c r="E991" s="675" t="s">
        <v>1146</v>
      </c>
      <c r="F991" s="675">
        <v>1</v>
      </c>
      <c r="G991" s="675" t="s">
        <v>1050</v>
      </c>
      <c r="H991" s="675">
        <v>90</v>
      </c>
      <c r="I991" s="675" t="s">
        <v>1147</v>
      </c>
      <c r="J991" s="675" t="s">
        <v>1052</v>
      </c>
      <c r="K991" s="741">
        <v>2302594723000</v>
      </c>
      <c r="L991" s="741">
        <v>2842805135337.8696</v>
      </c>
      <c r="M991" s="675">
        <v>1</v>
      </c>
      <c r="N991" s="675" t="s">
        <v>1053</v>
      </c>
      <c r="O991" s="675">
        <v>6</v>
      </c>
      <c r="P991" s="675" t="s">
        <v>1150</v>
      </c>
      <c r="Q991" s="675">
        <v>195</v>
      </c>
      <c r="R991" s="675" t="s">
        <v>1456</v>
      </c>
      <c r="S991" s="741">
        <v>3455000000</v>
      </c>
      <c r="T991" s="741">
        <v>4265575545.919611</v>
      </c>
    </row>
    <row r="992" spans="1:20">
      <c r="A992" s="675">
        <v>3</v>
      </c>
      <c r="B992" s="675" t="s">
        <v>1048</v>
      </c>
      <c r="C992" s="675">
        <v>2012</v>
      </c>
      <c r="D992" s="675">
        <v>112</v>
      </c>
      <c r="E992" s="675" t="s">
        <v>1146</v>
      </c>
      <c r="F992" s="675">
        <v>1</v>
      </c>
      <c r="G992" s="675" t="s">
        <v>1050</v>
      </c>
      <c r="H992" s="675">
        <v>90</v>
      </c>
      <c r="I992" s="675" t="s">
        <v>1147</v>
      </c>
      <c r="J992" s="675" t="s">
        <v>1052</v>
      </c>
      <c r="K992" s="741">
        <v>2302594723000</v>
      </c>
      <c r="L992" s="741">
        <v>2842805135337.8696</v>
      </c>
      <c r="M992" s="675">
        <v>1</v>
      </c>
      <c r="N992" s="675" t="s">
        <v>1053</v>
      </c>
      <c r="O992" s="675">
        <v>6</v>
      </c>
      <c r="P992" s="675" t="s">
        <v>1150</v>
      </c>
      <c r="Q992" s="675">
        <v>273</v>
      </c>
      <c r="R992" s="675" t="s">
        <v>1152</v>
      </c>
      <c r="S992" s="741">
        <v>4995000000</v>
      </c>
      <c r="T992" s="741">
        <v>6166874052.639205</v>
      </c>
    </row>
    <row r="993" spans="1:20">
      <c r="A993" s="675">
        <v>3</v>
      </c>
      <c r="B993" s="675" t="s">
        <v>1048</v>
      </c>
      <c r="C993" s="675">
        <v>2012</v>
      </c>
      <c r="D993" s="675">
        <v>112</v>
      </c>
      <c r="E993" s="675" t="s">
        <v>1146</v>
      </c>
      <c r="F993" s="675">
        <v>1</v>
      </c>
      <c r="G993" s="675" t="s">
        <v>1050</v>
      </c>
      <c r="H993" s="675">
        <v>90</v>
      </c>
      <c r="I993" s="675" t="s">
        <v>1147</v>
      </c>
      <c r="J993" s="675" t="s">
        <v>1052</v>
      </c>
      <c r="K993" s="741">
        <v>2302594723000</v>
      </c>
      <c r="L993" s="741">
        <v>2842805135337.8696</v>
      </c>
      <c r="M993" s="675">
        <v>1</v>
      </c>
      <c r="N993" s="675" t="s">
        <v>1053</v>
      </c>
      <c r="O993" s="675">
        <v>6</v>
      </c>
      <c r="P993" s="675" t="s">
        <v>1150</v>
      </c>
      <c r="Q993" s="675">
        <v>552</v>
      </c>
      <c r="R993" s="675" t="s">
        <v>1153</v>
      </c>
      <c r="S993" s="741">
        <v>17584365000</v>
      </c>
      <c r="T993" s="741">
        <v>21709822672.800201</v>
      </c>
    </row>
    <row r="994" spans="1:20">
      <c r="A994" s="675">
        <v>3</v>
      </c>
      <c r="B994" s="675" t="s">
        <v>1048</v>
      </c>
      <c r="C994" s="675">
        <v>2012</v>
      </c>
      <c r="D994" s="675">
        <v>112</v>
      </c>
      <c r="E994" s="675" t="s">
        <v>1146</v>
      </c>
      <c r="F994" s="675">
        <v>1</v>
      </c>
      <c r="G994" s="675" t="s">
        <v>1050</v>
      </c>
      <c r="H994" s="675">
        <v>90</v>
      </c>
      <c r="I994" s="675" t="s">
        <v>1147</v>
      </c>
      <c r="J994" s="675" t="s">
        <v>1052</v>
      </c>
      <c r="K994" s="741">
        <v>2302594723000</v>
      </c>
      <c r="L994" s="741">
        <v>2842805135337.8696</v>
      </c>
      <c r="M994" s="675">
        <v>1</v>
      </c>
      <c r="N994" s="675" t="s">
        <v>1053</v>
      </c>
      <c r="O994" s="675">
        <v>6</v>
      </c>
      <c r="P994" s="675" t="s">
        <v>1150</v>
      </c>
      <c r="Q994" s="675">
        <v>650</v>
      </c>
      <c r="R994" s="675" t="s">
        <v>1457</v>
      </c>
      <c r="S994" s="741">
        <v>12326000000</v>
      </c>
      <c r="T994" s="741">
        <v>15217795710.276445</v>
      </c>
    </row>
    <row r="995" spans="1:20">
      <c r="A995" s="675">
        <v>3</v>
      </c>
      <c r="B995" s="675" t="s">
        <v>1048</v>
      </c>
      <c r="C995" s="675">
        <v>2012</v>
      </c>
      <c r="D995" s="675">
        <v>112</v>
      </c>
      <c r="E995" s="675" t="s">
        <v>1146</v>
      </c>
      <c r="F995" s="675">
        <v>1</v>
      </c>
      <c r="G995" s="675" t="s">
        <v>1050</v>
      </c>
      <c r="H995" s="675">
        <v>90</v>
      </c>
      <c r="I995" s="675" t="s">
        <v>1147</v>
      </c>
      <c r="J995" s="675" t="s">
        <v>1052</v>
      </c>
      <c r="K995" s="741">
        <v>2302594723000</v>
      </c>
      <c r="L995" s="741">
        <v>2842805135337.8696</v>
      </c>
      <c r="M995" s="675">
        <v>1</v>
      </c>
      <c r="N995" s="675" t="s">
        <v>1053</v>
      </c>
      <c r="O995" s="675">
        <v>6</v>
      </c>
      <c r="P995" s="675" t="s">
        <v>1150</v>
      </c>
      <c r="Q995" s="675">
        <v>1121</v>
      </c>
      <c r="R995" s="675" t="s">
        <v>1154</v>
      </c>
      <c r="S995" s="741">
        <v>32308918000</v>
      </c>
      <c r="T995" s="741">
        <v>39888894511.120667</v>
      </c>
    </row>
    <row r="996" spans="1:20">
      <c r="A996" s="675">
        <v>3</v>
      </c>
      <c r="B996" s="675" t="s">
        <v>1048</v>
      </c>
      <c r="C996" s="675">
        <v>2012</v>
      </c>
      <c r="D996" s="675">
        <v>112</v>
      </c>
      <c r="E996" s="675" t="s">
        <v>1146</v>
      </c>
      <c r="F996" s="675">
        <v>1</v>
      </c>
      <c r="G996" s="675" t="s">
        <v>1050</v>
      </c>
      <c r="H996" s="675">
        <v>90</v>
      </c>
      <c r="I996" s="675" t="s">
        <v>1147</v>
      </c>
      <c r="J996" s="675" t="s">
        <v>1052</v>
      </c>
      <c r="K996" s="741">
        <v>2302594723000</v>
      </c>
      <c r="L996" s="741">
        <v>2842805135337.8696</v>
      </c>
      <c r="M996" s="675">
        <v>1</v>
      </c>
      <c r="N996" s="675" t="s">
        <v>1053</v>
      </c>
      <c r="O996" s="675">
        <v>6</v>
      </c>
      <c r="P996" s="675" t="s">
        <v>1150</v>
      </c>
      <c r="Q996" s="675">
        <v>7369</v>
      </c>
      <c r="R996" s="675" t="s">
        <v>1155</v>
      </c>
      <c r="S996" s="741">
        <v>17510000000</v>
      </c>
      <c r="T996" s="741">
        <v>21618010943.285782</v>
      </c>
    </row>
    <row r="997" spans="1:20">
      <c r="A997" s="675">
        <v>3</v>
      </c>
      <c r="B997" s="675" t="s">
        <v>1048</v>
      </c>
      <c r="C997" s="675">
        <v>2012</v>
      </c>
      <c r="D997" s="675">
        <v>112</v>
      </c>
      <c r="E997" s="675" t="s">
        <v>1146</v>
      </c>
      <c r="F997" s="675">
        <v>1</v>
      </c>
      <c r="G997" s="675" t="s">
        <v>1050</v>
      </c>
      <c r="H997" s="675">
        <v>90</v>
      </c>
      <c r="I997" s="675" t="s">
        <v>1147</v>
      </c>
      <c r="J997" s="675" t="s">
        <v>1052</v>
      </c>
      <c r="K997" s="741">
        <v>2302594723000</v>
      </c>
      <c r="L997" s="741">
        <v>2842805135337.8696</v>
      </c>
      <c r="M997" s="675">
        <v>1</v>
      </c>
      <c r="N997" s="675" t="s">
        <v>1053</v>
      </c>
      <c r="O997" s="675">
        <v>7</v>
      </c>
      <c r="P997" s="675" t="s">
        <v>1156</v>
      </c>
      <c r="Q997" s="675">
        <v>178</v>
      </c>
      <c r="R997" s="675" t="s">
        <v>1157</v>
      </c>
      <c r="S997" s="741">
        <v>1880000000</v>
      </c>
      <c r="T997" s="741">
        <v>2321065709.5018425</v>
      </c>
    </row>
    <row r="998" spans="1:20">
      <c r="A998" s="675">
        <v>3</v>
      </c>
      <c r="B998" s="675" t="s">
        <v>1048</v>
      </c>
      <c r="C998" s="675">
        <v>2012</v>
      </c>
      <c r="D998" s="675">
        <v>112</v>
      </c>
      <c r="E998" s="675" t="s">
        <v>1146</v>
      </c>
      <c r="F998" s="675">
        <v>1</v>
      </c>
      <c r="G998" s="675" t="s">
        <v>1050</v>
      </c>
      <c r="H998" s="675">
        <v>90</v>
      </c>
      <c r="I998" s="675" t="s">
        <v>1147</v>
      </c>
      <c r="J998" s="675" t="s">
        <v>1052</v>
      </c>
      <c r="K998" s="741">
        <v>2302594723000</v>
      </c>
      <c r="L998" s="741">
        <v>2842805135337.8696</v>
      </c>
      <c r="M998" s="675">
        <v>1</v>
      </c>
      <c r="N998" s="675" t="s">
        <v>1053</v>
      </c>
      <c r="O998" s="675">
        <v>7</v>
      </c>
      <c r="P998" s="675" t="s">
        <v>1156</v>
      </c>
      <c r="Q998" s="675">
        <v>200</v>
      </c>
      <c r="R998" s="675" t="s">
        <v>1158</v>
      </c>
      <c r="S998" s="741">
        <v>6851000000</v>
      </c>
      <c r="T998" s="741">
        <v>8458309136.0623007</v>
      </c>
    </row>
    <row r="999" spans="1:20">
      <c r="A999" s="675">
        <v>3</v>
      </c>
      <c r="B999" s="675" t="s">
        <v>1048</v>
      </c>
      <c r="C999" s="675">
        <v>2012</v>
      </c>
      <c r="D999" s="675">
        <v>112</v>
      </c>
      <c r="E999" s="675" t="s">
        <v>1146</v>
      </c>
      <c r="F999" s="675">
        <v>1</v>
      </c>
      <c r="G999" s="675" t="s">
        <v>1050</v>
      </c>
      <c r="H999" s="675">
        <v>90</v>
      </c>
      <c r="I999" s="675" t="s">
        <v>1147</v>
      </c>
      <c r="J999" s="675" t="s">
        <v>1052</v>
      </c>
      <c r="K999" s="741">
        <v>2302594723000</v>
      </c>
      <c r="L999" s="741">
        <v>2842805135337.8696</v>
      </c>
      <c r="M999" s="675">
        <v>1</v>
      </c>
      <c r="N999" s="675" t="s">
        <v>1053</v>
      </c>
      <c r="O999" s="675">
        <v>7</v>
      </c>
      <c r="P999" s="675" t="s">
        <v>1156</v>
      </c>
      <c r="Q999" s="675">
        <v>290</v>
      </c>
      <c r="R999" s="675" t="s">
        <v>1159</v>
      </c>
      <c r="S999" s="741">
        <v>28333000000</v>
      </c>
      <c r="T999" s="741">
        <v>34980188695.380699</v>
      </c>
    </row>
    <row r="1000" spans="1:20">
      <c r="A1000" s="675">
        <v>3</v>
      </c>
      <c r="B1000" s="675" t="s">
        <v>1048</v>
      </c>
      <c r="C1000" s="675">
        <v>2012</v>
      </c>
      <c r="D1000" s="675">
        <v>112</v>
      </c>
      <c r="E1000" s="675" t="s">
        <v>1146</v>
      </c>
      <c r="F1000" s="675">
        <v>1</v>
      </c>
      <c r="G1000" s="675" t="s">
        <v>1050</v>
      </c>
      <c r="H1000" s="675">
        <v>90</v>
      </c>
      <c r="I1000" s="675" t="s">
        <v>1147</v>
      </c>
      <c r="J1000" s="675" t="s">
        <v>1052</v>
      </c>
      <c r="K1000" s="741">
        <v>2302594723000</v>
      </c>
      <c r="L1000" s="741">
        <v>2842805135337.8696</v>
      </c>
      <c r="M1000" s="675">
        <v>1</v>
      </c>
      <c r="N1000" s="675" t="s">
        <v>1053</v>
      </c>
      <c r="O1000" s="675">
        <v>7</v>
      </c>
      <c r="P1000" s="675" t="s">
        <v>1156</v>
      </c>
      <c r="Q1000" s="675">
        <v>396</v>
      </c>
      <c r="R1000" s="675" t="s">
        <v>1160</v>
      </c>
      <c r="S1000" s="741">
        <v>76135000000</v>
      </c>
      <c r="T1000" s="741">
        <v>93996988187.724899</v>
      </c>
    </row>
    <row r="1001" spans="1:20">
      <c r="A1001" s="675">
        <v>3</v>
      </c>
      <c r="B1001" s="675" t="s">
        <v>1048</v>
      </c>
      <c r="C1001" s="675">
        <v>2012</v>
      </c>
      <c r="D1001" s="675">
        <v>112</v>
      </c>
      <c r="E1001" s="675" t="s">
        <v>1146</v>
      </c>
      <c r="F1001" s="675">
        <v>1</v>
      </c>
      <c r="G1001" s="675" t="s">
        <v>1050</v>
      </c>
      <c r="H1001" s="675">
        <v>90</v>
      </c>
      <c r="I1001" s="675" t="s">
        <v>1147</v>
      </c>
      <c r="J1001" s="675" t="s">
        <v>1052</v>
      </c>
      <c r="K1001" s="741">
        <v>2302594723000</v>
      </c>
      <c r="L1001" s="741">
        <v>2842805135337.8696</v>
      </c>
      <c r="M1001" s="675">
        <v>1</v>
      </c>
      <c r="N1001" s="675" t="s">
        <v>1053</v>
      </c>
      <c r="O1001" s="675">
        <v>7</v>
      </c>
      <c r="P1001" s="675" t="s">
        <v>1156</v>
      </c>
      <c r="Q1001" s="675">
        <v>557</v>
      </c>
      <c r="R1001" s="675" t="s">
        <v>1161</v>
      </c>
      <c r="S1001" s="741">
        <v>65013000000</v>
      </c>
      <c r="T1001" s="741">
        <v>80265662219.065613</v>
      </c>
    </row>
    <row r="1002" spans="1:20">
      <c r="A1002" s="675">
        <v>3</v>
      </c>
      <c r="B1002" s="675" t="s">
        <v>1048</v>
      </c>
      <c r="C1002" s="675">
        <v>2012</v>
      </c>
      <c r="D1002" s="675">
        <v>112</v>
      </c>
      <c r="E1002" s="675" t="s">
        <v>1146</v>
      </c>
      <c r="F1002" s="675">
        <v>1</v>
      </c>
      <c r="G1002" s="675" t="s">
        <v>1050</v>
      </c>
      <c r="H1002" s="675">
        <v>90</v>
      </c>
      <c r="I1002" s="675" t="s">
        <v>1147</v>
      </c>
      <c r="J1002" s="675" t="s">
        <v>1052</v>
      </c>
      <c r="K1002" s="741">
        <v>2302594723000</v>
      </c>
      <c r="L1002" s="741">
        <v>2842805135337.8696</v>
      </c>
      <c r="M1002" s="675">
        <v>1</v>
      </c>
      <c r="N1002" s="675" t="s">
        <v>1053</v>
      </c>
      <c r="O1002" s="675">
        <v>7</v>
      </c>
      <c r="P1002" s="675" t="s">
        <v>1156</v>
      </c>
      <c r="Q1002" s="675">
        <v>4232</v>
      </c>
      <c r="R1002" s="675" t="s">
        <v>1162</v>
      </c>
      <c r="S1002" s="741">
        <v>1185181000000</v>
      </c>
      <c r="T1002" s="741">
        <v>1463235626943.1404</v>
      </c>
    </row>
    <row r="1003" spans="1:20">
      <c r="A1003" s="675">
        <v>3</v>
      </c>
      <c r="B1003" s="675" t="s">
        <v>1048</v>
      </c>
      <c r="C1003" s="675">
        <v>2012</v>
      </c>
      <c r="D1003" s="675">
        <v>112</v>
      </c>
      <c r="E1003" s="675" t="s">
        <v>1146</v>
      </c>
      <c r="F1003" s="675">
        <v>1</v>
      </c>
      <c r="G1003" s="675" t="s">
        <v>1050</v>
      </c>
      <c r="H1003" s="675">
        <v>90</v>
      </c>
      <c r="I1003" s="675" t="s">
        <v>1147</v>
      </c>
      <c r="J1003" s="675" t="s">
        <v>1052</v>
      </c>
      <c r="K1003" s="741">
        <v>2302594723000</v>
      </c>
      <c r="L1003" s="741">
        <v>2842805135337.8696</v>
      </c>
      <c r="M1003" s="675">
        <v>1</v>
      </c>
      <c r="N1003" s="675" t="s">
        <v>1053</v>
      </c>
      <c r="O1003" s="675">
        <v>7</v>
      </c>
      <c r="P1003" s="675" t="s">
        <v>1156</v>
      </c>
      <c r="Q1003" s="675">
        <v>4248</v>
      </c>
      <c r="R1003" s="675" t="s">
        <v>1163</v>
      </c>
      <c r="S1003" s="741">
        <v>224595000000</v>
      </c>
      <c r="T1003" s="741">
        <v>277287102673.17365</v>
      </c>
    </row>
    <row r="1004" spans="1:20">
      <c r="A1004" s="675">
        <v>3</v>
      </c>
      <c r="B1004" s="675" t="s">
        <v>1048</v>
      </c>
      <c r="C1004" s="675">
        <v>2012</v>
      </c>
      <c r="D1004" s="675">
        <v>112</v>
      </c>
      <c r="E1004" s="675" t="s">
        <v>1146</v>
      </c>
      <c r="F1004" s="675">
        <v>1</v>
      </c>
      <c r="G1004" s="675" t="s">
        <v>1050</v>
      </c>
      <c r="H1004" s="675">
        <v>90</v>
      </c>
      <c r="I1004" s="675" t="s">
        <v>1147</v>
      </c>
      <c r="J1004" s="675" t="s">
        <v>1052</v>
      </c>
      <c r="K1004" s="741">
        <v>2302594723000</v>
      </c>
      <c r="L1004" s="741">
        <v>2842805135337.8696</v>
      </c>
      <c r="M1004" s="675">
        <v>1</v>
      </c>
      <c r="N1004" s="675" t="s">
        <v>1053</v>
      </c>
      <c r="O1004" s="675">
        <v>7</v>
      </c>
      <c r="P1004" s="675" t="s">
        <v>1156</v>
      </c>
      <c r="Q1004" s="675">
        <v>7195</v>
      </c>
      <c r="R1004" s="675" t="s">
        <v>1164</v>
      </c>
      <c r="S1004" s="741">
        <v>185095000000</v>
      </c>
      <c r="T1004" s="741">
        <v>228520030585.23596</v>
      </c>
    </row>
    <row r="1005" spans="1:20">
      <c r="A1005" s="675">
        <v>3</v>
      </c>
      <c r="B1005" s="675" t="s">
        <v>1048</v>
      </c>
      <c r="C1005" s="675">
        <v>2012</v>
      </c>
      <c r="D1005" s="675">
        <v>112</v>
      </c>
      <c r="E1005" s="675" t="s">
        <v>1146</v>
      </c>
      <c r="F1005" s="675">
        <v>1</v>
      </c>
      <c r="G1005" s="675" t="s">
        <v>1050</v>
      </c>
      <c r="H1005" s="675">
        <v>90</v>
      </c>
      <c r="I1005" s="675" t="s">
        <v>1147</v>
      </c>
      <c r="J1005" s="675" t="s">
        <v>1052</v>
      </c>
      <c r="K1005" s="741">
        <v>2302594723000</v>
      </c>
      <c r="L1005" s="741">
        <v>2842805135337.8696</v>
      </c>
      <c r="M1005" s="675">
        <v>1</v>
      </c>
      <c r="N1005" s="675" t="s">
        <v>1053</v>
      </c>
      <c r="O1005" s="675">
        <v>8</v>
      </c>
      <c r="P1005" s="675" t="s">
        <v>1165</v>
      </c>
      <c r="Q1005" s="675">
        <v>559</v>
      </c>
      <c r="R1005" s="675" t="s">
        <v>1166</v>
      </c>
      <c r="S1005" s="741">
        <v>75543888000</v>
      </c>
      <c r="T1005" s="741">
        <v>93267195744.280716</v>
      </c>
    </row>
    <row r="1006" spans="1:20">
      <c r="A1006" s="675">
        <v>3</v>
      </c>
      <c r="B1006" s="675" t="s">
        <v>1048</v>
      </c>
      <c r="C1006" s="675">
        <v>2012</v>
      </c>
      <c r="D1006" s="675">
        <v>112</v>
      </c>
      <c r="E1006" s="675" t="s">
        <v>1146</v>
      </c>
      <c r="F1006" s="675">
        <v>1</v>
      </c>
      <c r="G1006" s="675" t="s">
        <v>1050</v>
      </c>
      <c r="H1006" s="675">
        <v>90</v>
      </c>
      <c r="I1006" s="675" t="s">
        <v>1147</v>
      </c>
      <c r="J1006" s="675" t="s">
        <v>1052</v>
      </c>
      <c r="K1006" s="741">
        <v>2302594723000</v>
      </c>
      <c r="L1006" s="741">
        <v>2842805135337.8696</v>
      </c>
      <c r="M1006" s="675">
        <v>1</v>
      </c>
      <c r="N1006" s="675" t="s">
        <v>1053</v>
      </c>
      <c r="O1006" s="675">
        <v>8</v>
      </c>
      <c r="P1006" s="675" t="s">
        <v>1165</v>
      </c>
      <c r="Q1006" s="675">
        <v>563</v>
      </c>
      <c r="R1006" s="675" t="s">
        <v>1167</v>
      </c>
      <c r="S1006" s="741">
        <v>162774552000</v>
      </c>
      <c r="T1006" s="741">
        <v>200962995226.98117</v>
      </c>
    </row>
    <row r="1007" spans="1:20">
      <c r="A1007" s="675">
        <v>3</v>
      </c>
      <c r="B1007" s="675" t="s">
        <v>1048</v>
      </c>
      <c r="C1007" s="675">
        <v>2012</v>
      </c>
      <c r="D1007" s="675">
        <v>112</v>
      </c>
      <c r="E1007" s="675" t="s">
        <v>1146</v>
      </c>
      <c r="F1007" s="675">
        <v>1</v>
      </c>
      <c r="G1007" s="675" t="s">
        <v>1050</v>
      </c>
      <c r="H1007" s="675">
        <v>90</v>
      </c>
      <c r="I1007" s="675" t="s">
        <v>1147</v>
      </c>
      <c r="J1007" s="675" t="s">
        <v>1052</v>
      </c>
      <c r="K1007" s="741">
        <v>2302594723000</v>
      </c>
      <c r="L1007" s="741">
        <v>2842805135337.8696</v>
      </c>
      <c r="M1007" s="675">
        <v>1</v>
      </c>
      <c r="N1007" s="675" t="s">
        <v>1053</v>
      </c>
      <c r="O1007" s="675">
        <v>11</v>
      </c>
      <c r="P1007" s="675" t="s">
        <v>1089</v>
      </c>
      <c r="Q1007" s="675">
        <v>289</v>
      </c>
      <c r="R1007" s="675" t="s">
        <v>1168</v>
      </c>
      <c r="S1007" s="741">
        <v>10909000000</v>
      </c>
      <c r="T1007" s="741">
        <v>13468354162.21043</v>
      </c>
    </row>
    <row r="1008" spans="1:20">
      <c r="A1008" s="675">
        <v>3</v>
      </c>
      <c r="B1008" s="675" t="s">
        <v>1048</v>
      </c>
      <c r="C1008" s="675">
        <v>2012</v>
      </c>
      <c r="D1008" s="675">
        <v>112</v>
      </c>
      <c r="E1008" s="675" t="s">
        <v>1146</v>
      </c>
      <c r="F1008" s="675">
        <v>1</v>
      </c>
      <c r="G1008" s="675" t="s">
        <v>1050</v>
      </c>
      <c r="H1008" s="675">
        <v>90</v>
      </c>
      <c r="I1008" s="675" t="s">
        <v>1147</v>
      </c>
      <c r="J1008" s="675" t="s">
        <v>1052</v>
      </c>
      <c r="K1008" s="741">
        <v>2302594723000</v>
      </c>
      <c r="L1008" s="741">
        <v>2842805135337.8696</v>
      </c>
      <c r="M1008" s="675">
        <v>1</v>
      </c>
      <c r="N1008" s="675" t="s">
        <v>1053</v>
      </c>
      <c r="O1008" s="675">
        <v>14</v>
      </c>
      <c r="P1008" s="675" t="s">
        <v>1054</v>
      </c>
      <c r="Q1008" s="675">
        <v>260</v>
      </c>
      <c r="R1008" s="675" t="s">
        <v>1169</v>
      </c>
      <c r="S1008" s="741">
        <v>3128000000</v>
      </c>
      <c r="T1008" s="741">
        <v>3861858265.5966835</v>
      </c>
    </row>
    <row r="1009" spans="1:20">
      <c r="A1009" s="675">
        <v>3</v>
      </c>
      <c r="B1009" s="675" t="s">
        <v>1048</v>
      </c>
      <c r="C1009" s="675">
        <v>2012</v>
      </c>
      <c r="D1009" s="675">
        <v>112</v>
      </c>
      <c r="E1009" s="675" t="s">
        <v>1146</v>
      </c>
      <c r="F1009" s="675">
        <v>1</v>
      </c>
      <c r="G1009" s="675" t="s">
        <v>1050</v>
      </c>
      <c r="H1009" s="675">
        <v>90</v>
      </c>
      <c r="I1009" s="675" t="s">
        <v>1147</v>
      </c>
      <c r="J1009" s="675" t="s">
        <v>1052</v>
      </c>
      <c r="K1009" s="741">
        <v>2302594723000</v>
      </c>
      <c r="L1009" s="741">
        <v>2842805135337.8696</v>
      </c>
      <c r="M1009" s="675">
        <v>6</v>
      </c>
      <c r="N1009" s="675" t="s">
        <v>1059</v>
      </c>
      <c r="O1009" s="675">
        <v>45</v>
      </c>
      <c r="P1009" s="675" t="s">
        <v>1073</v>
      </c>
      <c r="Q1009" s="675">
        <v>658</v>
      </c>
      <c r="R1009" s="675" t="s">
        <v>1458</v>
      </c>
      <c r="S1009" s="741">
        <v>2124000000</v>
      </c>
      <c r="T1009" s="741">
        <v>2622310407.9691038</v>
      </c>
    </row>
    <row r="1010" spans="1:20">
      <c r="A1010" s="675">
        <v>3</v>
      </c>
      <c r="B1010" s="675" t="s">
        <v>1048</v>
      </c>
      <c r="C1010" s="675">
        <v>2012</v>
      </c>
      <c r="D1010" s="675">
        <v>112</v>
      </c>
      <c r="E1010" s="675" t="s">
        <v>1146</v>
      </c>
      <c r="F1010" s="675">
        <v>1</v>
      </c>
      <c r="G1010" s="675" t="s">
        <v>1050</v>
      </c>
      <c r="H1010" s="675">
        <v>90</v>
      </c>
      <c r="I1010" s="675" t="s">
        <v>1147</v>
      </c>
      <c r="J1010" s="675" t="s">
        <v>1052</v>
      </c>
      <c r="K1010" s="741">
        <v>2302594723000</v>
      </c>
      <c r="L1010" s="741">
        <v>2842805135337.8696</v>
      </c>
      <c r="M1010" s="675">
        <v>6</v>
      </c>
      <c r="N1010" s="675" t="s">
        <v>1059</v>
      </c>
      <c r="O1010" s="675">
        <v>49</v>
      </c>
      <c r="P1010" s="675" t="s">
        <v>1063</v>
      </c>
      <c r="Q1010" s="675">
        <v>651</v>
      </c>
      <c r="R1010" s="675" t="s">
        <v>1459</v>
      </c>
      <c r="S1010" s="741">
        <v>7571976000</v>
      </c>
      <c r="T1010" s="741">
        <v>9348432897.2185783</v>
      </c>
    </row>
    <row r="1011" spans="1:20">
      <c r="A1011" s="675">
        <v>3</v>
      </c>
      <c r="B1011" s="675" t="s">
        <v>1048</v>
      </c>
      <c r="C1011" s="675">
        <v>2012</v>
      </c>
      <c r="D1011" s="675">
        <v>113</v>
      </c>
      <c r="E1011" s="675" t="s">
        <v>779</v>
      </c>
      <c r="F1011" s="675">
        <v>1</v>
      </c>
      <c r="G1011" s="675" t="s">
        <v>1050</v>
      </c>
      <c r="H1011" s="675">
        <v>95</v>
      </c>
      <c r="I1011" s="675" t="s">
        <v>1170</v>
      </c>
      <c r="J1011" s="675" t="s">
        <v>1052</v>
      </c>
      <c r="K1011" s="741">
        <v>206572172000</v>
      </c>
      <c r="L1011" s="741">
        <v>255035949450.27484</v>
      </c>
      <c r="M1011" s="675">
        <v>2</v>
      </c>
      <c r="N1011" s="675" t="s">
        <v>1103</v>
      </c>
      <c r="O1011" s="675">
        <v>22</v>
      </c>
      <c r="P1011" s="675" t="s">
        <v>1171</v>
      </c>
      <c r="Q1011" s="675">
        <v>339</v>
      </c>
      <c r="R1011" s="675" t="s">
        <v>1172</v>
      </c>
      <c r="S1011" s="741">
        <v>31037007000</v>
      </c>
      <c r="T1011" s="741">
        <v>38318581209.185463</v>
      </c>
    </row>
    <row r="1012" spans="1:20">
      <c r="A1012" s="675">
        <v>3</v>
      </c>
      <c r="B1012" s="675" t="s">
        <v>1048</v>
      </c>
      <c r="C1012" s="675">
        <v>2012</v>
      </c>
      <c r="D1012" s="675">
        <v>113</v>
      </c>
      <c r="E1012" s="675" t="s">
        <v>779</v>
      </c>
      <c r="F1012" s="675">
        <v>1</v>
      </c>
      <c r="G1012" s="675" t="s">
        <v>1050</v>
      </c>
      <c r="H1012" s="675">
        <v>95</v>
      </c>
      <c r="I1012" s="675" t="s">
        <v>1170</v>
      </c>
      <c r="J1012" s="675" t="s">
        <v>1052</v>
      </c>
      <c r="K1012" s="741">
        <v>206572172000</v>
      </c>
      <c r="L1012" s="741">
        <v>255035949450.27484</v>
      </c>
      <c r="M1012" s="675">
        <v>2</v>
      </c>
      <c r="N1012" s="675" t="s">
        <v>1103</v>
      </c>
      <c r="O1012" s="675">
        <v>24</v>
      </c>
      <c r="P1012" s="675" t="s">
        <v>1173</v>
      </c>
      <c r="Q1012" s="675">
        <v>6219</v>
      </c>
      <c r="R1012" s="675" t="s">
        <v>1174</v>
      </c>
      <c r="S1012" s="741">
        <v>24000000000</v>
      </c>
      <c r="T1012" s="741">
        <v>29630626078.746929</v>
      </c>
    </row>
    <row r="1013" spans="1:20">
      <c r="A1013" s="675">
        <v>3</v>
      </c>
      <c r="B1013" s="675" t="s">
        <v>1048</v>
      </c>
      <c r="C1013" s="675">
        <v>2012</v>
      </c>
      <c r="D1013" s="675">
        <v>113</v>
      </c>
      <c r="E1013" s="675" t="s">
        <v>779</v>
      </c>
      <c r="F1013" s="675">
        <v>1</v>
      </c>
      <c r="G1013" s="675" t="s">
        <v>1050</v>
      </c>
      <c r="H1013" s="675">
        <v>95</v>
      </c>
      <c r="I1013" s="675" t="s">
        <v>1170</v>
      </c>
      <c r="J1013" s="675" t="s">
        <v>1052</v>
      </c>
      <c r="K1013" s="741">
        <v>206572172000</v>
      </c>
      <c r="L1013" s="741">
        <v>255035949450.27484</v>
      </c>
      <c r="M1013" s="675">
        <v>2</v>
      </c>
      <c r="N1013" s="675" t="s">
        <v>1103</v>
      </c>
      <c r="O1013" s="675">
        <v>24</v>
      </c>
      <c r="P1013" s="675" t="s">
        <v>1173</v>
      </c>
      <c r="Q1013" s="675">
        <v>7254</v>
      </c>
      <c r="R1013" s="675" t="s">
        <v>1175</v>
      </c>
      <c r="S1013" s="741">
        <v>96480633000</v>
      </c>
      <c r="T1013" s="741">
        <v>119115898344.3255</v>
      </c>
    </row>
    <row r="1014" spans="1:20">
      <c r="A1014" s="675">
        <v>3</v>
      </c>
      <c r="B1014" s="675" t="s">
        <v>1048</v>
      </c>
      <c r="C1014" s="675">
        <v>2012</v>
      </c>
      <c r="D1014" s="675">
        <v>113</v>
      </c>
      <c r="E1014" s="675" t="s">
        <v>779</v>
      </c>
      <c r="F1014" s="675">
        <v>1</v>
      </c>
      <c r="G1014" s="675" t="s">
        <v>1050</v>
      </c>
      <c r="H1014" s="675">
        <v>95</v>
      </c>
      <c r="I1014" s="675" t="s">
        <v>1170</v>
      </c>
      <c r="J1014" s="675" t="s">
        <v>1052</v>
      </c>
      <c r="K1014" s="741">
        <v>206572172000</v>
      </c>
      <c r="L1014" s="741">
        <v>255035949450.27484</v>
      </c>
      <c r="M1014" s="675">
        <v>2</v>
      </c>
      <c r="N1014" s="675" t="s">
        <v>1103</v>
      </c>
      <c r="O1014" s="675">
        <v>30</v>
      </c>
      <c r="P1014" s="675" t="s">
        <v>1110</v>
      </c>
      <c r="Q1014" s="675">
        <v>1165</v>
      </c>
      <c r="R1014" s="675" t="s">
        <v>1176</v>
      </c>
      <c r="S1014" s="741">
        <v>10787257000</v>
      </c>
      <c r="T1014" s="741">
        <v>13318049107.597723</v>
      </c>
    </row>
    <row r="1015" spans="1:20">
      <c r="A1015" s="675">
        <v>3</v>
      </c>
      <c r="B1015" s="675" t="s">
        <v>1048</v>
      </c>
      <c r="C1015" s="675">
        <v>2012</v>
      </c>
      <c r="D1015" s="675">
        <v>113</v>
      </c>
      <c r="E1015" s="675" t="s">
        <v>779</v>
      </c>
      <c r="F1015" s="675">
        <v>1</v>
      </c>
      <c r="G1015" s="675" t="s">
        <v>1050</v>
      </c>
      <c r="H1015" s="675">
        <v>95</v>
      </c>
      <c r="I1015" s="675" t="s">
        <v>1170</v>
      </c>
      <c r="J1015" s="675" t="s">
        <v>1052</v>
      </c>
      <c r="K1015" s="741">
        <v>206572172000</v>
      </c>
      <c r="L1015" s="741">
        <v>255035949450.27484</v>
      </c>
      <c r="M1015" s="675">
        <v>4</v>
      </c>
      <c r="N1015" s="675" t="s">
        <v>1056</v>
      </c>
      <c r="O1015" s="675">
        <v>37</v>
      </c>
      <c r="P1015" s="675" t="s">
        <v>1177</v>
      </c>
      <c r="Q1015" s="675">
        <v>7253</v>
      </c>
      <c r="R1015" s="675" t="s">
        <v>1178</v>
      </c>
      <c r="S1015" s="741">
        <v>5415360000</v>
      </c>
      <c r="T1015" s="741">
        <v>6685854468.4084568</v>
      </c>
    </row>
    <row r="1016" spans="1:20">
      <c r="A1016" s="675">
        <v>3</v>
      </c>
      <c r="B1016" s="675" t="s">
        <v>1048</v>
      </c>
      <c r="C1016" s="675">
        <v>2012</v>
      </c>
      <c r="D1016" s="675">
        <v>113</v>
      </c>
      <c r="E1016" s="675" t="s">
        <v>779</v>
      </c>
      <c r="F1016" s="675">
        <v>1</v>
      </c>
      <c r="G1016" s="675" t="s">
        <v>1050</v>
      </c>
      <c r="H1016" s="675">
        <v>95</v>
      </c>
      <c r="I1016" s="675" t="s">
        <v>1170</v>
      </c>
      <c r="J1016" s="675" t="s">
        <v>1052</v>
      </c>
      <c r="K1016" s="741">
        <v>206572172000</v>
      </c>
      <c r="L1016" s="741">
        <v>255035949450.27484</v>
      </c>
      <c r="M1016" s="675">
        <v>6</v>
      </c>
      <c r="N1016" s="675" t="s">
        <v>1059</v>
      </c>
      <c r="O1016" s="675">
        <v>43</v>
      </c>
      <c r="P1016" s="675" t="s">
        <v>1060</v>
      </c>
      <c r="Q1016" s="675">
        <v>348</v>
      </c>
      <c r="R1016" s="675" t="s">
        <v>1179</v>
      </c>
      <c r="S1016" s="741">
        <v>8267258000</v>
      </c>
      <c r="T1016" s="741">
        <v>10206834603.938715</v>
      </c>
    </row>
    <row r="1017" spans="1:20">
      <c r="A1017" s="675">
        <v>3</v>
      </c>
      <c r="B1017" s="675" t="s">
        <v>1048</v>
      </c>
      <c r="C1017" s="675">
        <v>2012</v>
      </c>
      <c r="D1017" s="675">
        <v>113</v>
      </c>
      <c r="E1017" s="675" t="s">
        <v>779</v>
      </c>
      <c r="F1017" s="675">
        <v>1</v>
      </c>
      <c r="G1017" s="675" t="s">
        <v>1050</v>
      </c>
      <c r="H1017" s="675">
        <v>95</v>
      </c>
      <c r="I1017" s="675" t="s">
        <v>1170</v>
      </c>
      <c r="J1017" s="675" t="s">
        <v>1052</v>
      </c>
      <c r="K1017" s="741">
        <v>206572172000</v>
      </c>
      <c r="L1017" s="741">
        <v>255035949450.27484</v>
      </c>
      <c r="M1017" s="675">
        <v>6</v>
      </c>
      <c r="N1017" s="675" t="s">
        <v>1059</v>
      </c>
      <c r="O1017" s="675">
        <v>45</v>
      </c>
      <c r="P1017" s="675" t="s">
        <v>1073</v>
      </c>
      <c r="Q1017" s="675">
        <v>585</v>
      </c>
      <c r="R1017" s="675" t="s">
        <v>1180</v>
      </c>
      <c r="S1017" s="741">
        <v>3314976000</v>
      </c>
      <c r="T1017" s="741">
        <v>4092700596.5008411</v>
      </c>
    </row>
    <row r="1018" spans="1:20">
      <c r="A1018" s="675">
        <v>3</v>
      </c>
      <c r="B1018" s="675" t="s">
        <v>1048</v>
      </c>
      <c r="C1018" s="675">
        <v>2012</v>
      </c>
      <c r="D1018" s="675">
        <v>113</v>
      </c>
      <c r="E1018" s="675" t="s">
        <v>779</v>
      </c>
      <c r="F1018" s="675">
        <v>1</v>
      </c>
      <c r="G1018" s="675" t="s">
        <v>1050</v>
      </c>
      <c r="H1018" s="675">
        <v>95</v>
      </c>
      <c r="I1018" s="675" t="s">
        <v>1170</v>
      </c>
      <c r="J1018" s="675" t="s">
        <v>1052</v>
      </c>
      <c r="K1018" s="741">
        <v>206572172000</v>
      </c>
      <c r="L1018" s="741">
        <v>255035949450.27484</v>
      </c>
      <c r="M1018" s="675">
        <v>6</v>
      </c>
      <c r="N1018" s="675" t="s">
        <v>1059</v>
      </c>
      <c r="O1018" s="675">
        <v>49</v>
      </c>
      <c r="P1018" s="675" t="s">
        <v>1063</v>
      </c>
      <c r="Q1018" s="675">
        <v>6094</v>
      </c>
      <c r="R1018" s="675" t="s">
        <v>994</v>
      </c>
      <c r="S1018" s="741">
        <v>13066396000</v>
      </c>
      <c r="T1018" s="741">
        <v>16131895586.368111</v>
      </c>
    </row>
    <row r="1019" spans="1:20">
      <c r="A1019" s="675">
        <v>3</v>
      </c>
      <c r="B1019" s="675" t="s">
        <v>1048</v>
      </c>
      <c r="C1019" s="675">
        <v>2012</v>
      </c>
      <c r="D1019" s="675">
        <v>113</v>
      </c>
      <c r="E1019" s="675" t="s">
        <v>779</v>
      </c>
      <c r="F1019" s="675">
        <v>1</v>
      </c>
      <c r="G1019" s="675" t="s">
        <v>1050</v>
      </c>
      <c r="H1019" s="675">
        <v>95</v>
      </c>
      <c r="I1019" s="675" t="s">
        <v>1170</v>
      </c>
      <c r="J1019" s="675" t="s">
        <v>1052</v>
      </c>
      <c r="K1019" s="741">
        <v>206572172000</v>
      </c>
      <c r="L1019" s="741">
        <v>255035949450.27484</v>
      </c>
      <c r="M1019" s="675">
        <v>7</v>
      </c>
      <c r="N1019" s="675" t="s">
        <v>1136</v>
      </c>
      <c r="O1019" s="675">
        <v>51</v>
      </c>
      <c r="P1019" s="675" t="s">
        <v>1137</v>
      </c>
      <c r="Q1019" s="675">
        <v>7132</v>
      </c>
      <c r="R1019" s="675" t="s">
        <v>1181</v>
      </c>
      <c r="S1019" s="741">
        <v>14203285000</v>
      </c>
      <c r="T1019" s="741">
        <v>17535509455.203133</v>
      </c>
    </row>
    <row r="1020" spans="1:20">
      <c r="A1020" s="675">
        <v>3</v>
      </c>
      <c r="B1020" s="675" t="s">
        <v>1048</v>
      </c>
      <c r="C1020" s="675">
        <v>2012</v>
      </c>
      <c r="D1020" s="675">
        <v>117</v>
      </c>
      <c r="E1020" s="675" t="s">
        <v>763</v>
      </c>
      <c r="F1020" s="675">
        <v>1</v>
      </c>
      <c r="G1020" s="675" t="s">
        <v>1050</v>
      </c>
      <c r="H1020" s="675">
        <v>89</v>
      </c>
      <c r="I1020" s="675" t="s">
        <v>1182</v>
      </c>
      <c r="J1020" s="675" t="s">
        <v>1052</v>
      </c>
      <c r="K1020" s="741">
        <v>51849440000</v>
      </c>
      <c r="L1020" s="741">
        <v>64013807043.017685</v>
      </c>
      <c r="M1020" s="675">
        <v>1</v>
      </c>
      <c r="N1020" s="675" t="s">
        <v>1053</v>
      </c>
      <c r="O1020" s="675">
        <v>4</v>
      </c>
      <c r="P1020" s="675" t="s">
        <v>1148</v>
      </c>
      <c r="Q1020" s="675">
        <v>442</v>
      </c>
      <c r="R1020" s="675" t="s">
        <v>1183</v>
      </c>
      <c r="S1020" s="741">
        <v>8950000000</v>
      </c>
      <c r="T1020" s="741">
        <v>11049754308.532709</v>
      </c>
    </row>
    <row r="1021" spans="1:20">
      <c r="A1021" s="675">
        <v>3</v>
      </c>
      <c r="B1021" s="675" t="s">
        <v>1048</v>
      </c>
      <c r="C1021" s="675">
        <v>2012</v>
      </c>
      <c r="D1021" s="675">
        <v>117</v>
      </c>
      <c r="E1021" s="675" t="s">
        <v>763</v>
      </c>
      <c r="F1021" s="675">
        <v>1</v>
      </c>
      <c r="G1021" s="675" t="s">
        <v>1050</v>
      </c>
      <c r="H1021" s="675">
        <v>89</v>
      </c>
      <c r="I1021" s="675" t="s">
        <v>1182</v>
      </c>
      <c r="J1021" s="675" t="s">
        <v>1052</v>
      </c>
      <c r="K1021" s="741">
        <v>51849440000</v>
      </c>
      <c r="L1021" s="741">
        <v>64013807043.017685</v>
      </c>
      <c r="M1021" s="675">
        <v>2</v>
      </c>
      <c r="N1021" s="675" t="s">
        <v>1103</v>
      </c>
      <c r="O1021" s="675">
        <v>21</v>
      </c>
      <c r="P1021" s="675" t="s">
        <v>1184</v>
      </c>
      <c r="Q1021" s="675">
        <v>462</v>
      </c>
      <c r="R1021" s="675" t="s">
        <v>1185</v>
      </c>
      <c r="S1021" s="741">
        <v>4000000000</v>
      </c>
      <c r="T1021" s="741">
        <v>4938437679.7911558</v>
      </c>
    </row>
    <row r="1022" spans="1:20">
      <c r="A1022" s="675">
        <v>3</v>
      </c>
      <c r="B1022" s="675" t="s">
        <v>1048</v>
      </c>
      <c r="C1022" s="675">
        <v>2012</v>
      </c>
      <c r="D1022" s="675">
        <v>117</v>
      </c>
      <c r="E1022" s="675" t="s">
        <v>763</v>
      </c>
      <c r="F1022" s="675">
        <v>1</v>
      </c>
      <c r="G1022" s="675" t="s">
        <v>1050</v>
      </c>
      <c r="H1022" s="675">
        <v>89</v>
      </c>
      <c r="I1022" s="675" t="s">
        <v>1182</v>
      </c>
      <c r="J1022" s="675" t="s">
        <v>1052</v>
      </c>
      <c r="K1022" s="741">
        <v>51849440000</v>
      </c>
      <c r="L1022" s="741">
        <v>64013807043.017685</v>
      </c>
      <c r="M1022" s="675">
        <v>3</v>
      </c>
      <c r="N1022" s="675" t="s">
        <v>1066</v>
      </c>
      <c r="O1022" s="675">
        <v>33</v>
      </c>
      <c r="P1022" s="675" t="s">
        <v>1186</v>
      </c>
      <c r="Q1022" s="675">
        <v>411</v>
      </c>
      <c r="R1022" s="675" t="s">
        <v>1187</v>
      </c>
      <c r="S1022" s="741">
        <v>8000000000</v>
      </c>
      <c r="T1022" s="741">
        <v>9876875359.5823116</v>
      </c>
    </row>
    <row r="1023" spans="1:20">
      <c r="A1023" s="675">
        <v>3</v>
      </c>
      <c r="B1023" s="675" t="s">
        <v>1048</v>
      </c>
      <c r="C1023" s="675">
        <v>2012</v>
      </c>
      <c r="D1023" s="675">
        <v>117</v>
      </c>
      <c r="E1023" s="675" t="s">
        <v>763</v>
      </c>
      <c r="F1023" s="675">
        <v>1</v>
      </c>
      <c r="G1023" s="675" t="s">
        <v>1050</v>
      </c>
      <c r="H1023" s="675">
        <v>89</v>
      </c>
      <c r="I1023" s="675" t="s">
        <v>1182</v>
      </c>
      <c r="J1023" s="675" t="s">
        <v>1052</v>
      </c>
      <c r="K1023" s="741">
        <v>51849440000</v>
      </c>
      <c r="L1023" s="741">
        <v>64013807043.017685</v>
      </c>
      <c r="M1023" s="675">
        <v>3</v>
      </c>
      <c r="N1023" s="675" t="s">
        <v>1066</v>
      </c>
      <c r="O1023" s="675">
        <v>33</v>
      </c>
      <c r="P1023" s="675" t="s">
        <v>1186</v>
      </c>
      <c r="Q1023" s="675">
        <v>438</v>
      </c>
      <c r="R1023" s="675" t="s">
        <v>1188</v>
      </c>
      <c r="S1023" s="741">
        <v>3849440000</v>
      </c>
      <c r="T1023" s="741">
        <v>4752554885.5238161</v>
      </c>
    </row>
    <row r="1024" spans="1:20">
      <c r="A1024" s="675">
        <v>3</v>
      </c>
      <c r="B1024" s="675" t="s">
        <v>1048</v>
      </c>
      <c r="C1024" s="675">
        <v>2012</v>
      </c>
      <c r="D1024" s="675">
        <v>117</v>
      </c>
      <c r="E1024" s="675" t="s">
        <v>763</v>
      </c>
      <c r="F1024" s="675">
        <v>1</v>
      </c>
      <c r="G1024" s="675" t="s">
        <v>1050</v>
      </c>
      <c r="H1024" s="675">
        <v>89</v>
      </c>
      <c r="I1024" s="675" t="s">
        <v>1182</v>
      </c>
      <c r="J1024" s="675" t="s">
        <v>1052</v>
      </c>
      <c r="K1024" s="741">
        <v>51849440000</v>
      </c>
      <c r="L1024" s="741">
        <v>64013807043.017685</v>
      </c>
      <c r="M1024" s="675">
        <v>3</v>
      </c>
      <c r="N1024" s="675" t="s">
        <v>1066</v>
      </c>
      <c r="O1024" s="675">
        <v>33</v>
      </c>
      <c r="P1024" s="675" t="s">
        <v>1186</v>
      </c>
      <c r="Q1024" s="675">
        <v>529</v>
      </c>
      <c r="R1024" s="675" t="s">
        <v>1189</v>
      </c>
      <c r="S1024" s="741">
        <v>1000000000</v>
      </c>
      <c r="T1024" s="741">
        <v>1234609419.947789</v>
      </c>
    </row>
    <row r="1025" spans="1:20">
      <c r="A1025" s="675">
        <v>3</v>
      </c>
      <c r="B1025" s="675" t="s">
        <v>1048</v>
      </c>
      <c r="C1025" s="675">
        <v>2012</v>
      </c>
      <c r="D1025" s="675">
        <v>117</v>
      </c>
      <c r="E1025" s="675" t="s">
        <v>763</v>
      </c>
      <c r="F1025" s="675">
        <v>1</v>
      </c>
      <c r="G1025" s="675" t="s">
        <v>1050</v>
      </c>
      <c r="H1025" s="675">
        <v>89</v>
      </c>
      <c r="I1025" s="675" t="s">
        <v>1182</v>
      </c>
      <c r="J1025" s="675" t="s">
        <v>1052</v>
      </c>
      <c r="K1025" s="741">
        <v>51849440000</v>
      </c>
      <c r="L1025" s="741">
        <v>64013807043.017685</v>
      </c>
      <c r="M1025" s="675">
        <v>3</v>
      </c>
      <c r="N1025" s="675" t="s">
        <v>1066</v>
      </c>
      <c r="O1025" s="675">
        <v>33</v>
      </c>
      <c r="P1025" s="675" t="s">
        <v>1186</v>
      </c>
      <c r="Q1025" s="675">
        <v>530</v>
      </c>
      <c r="R1025" s="675" t="s">
        <v>1190</v>
      </c>
      <c r="S1025" s="741">
        <v>16000000000</v>
      </c>
      <c r="T1025" s="741">
        <v>19753750719.164623</v>
      </c>
    </row>
    <row r="1026" spans="1:20">
      <c r="A1026" s="675">
        <v>3</v>
      </c>
      <c r="B1026" s="675" t="s">
        <v>1048</v>
      </c>
      <c r="C1026" s="675">
        <v>2012</v>
      </c>
      <c r="D1026" s="675">
        <v>117</v>
      </c>
      <c r="E1026" s="675" t="s">
        <v>763</v>
      </c>
      <c r="F1026" s="675">
        <v>1</v>
      </c>
      <c r="G1026" s="675" t="s">
        <v>1050</v>
      </c>
      <c r="H1026" s="675">
        <v>89</v>
      </c>
      <c r="I1026" s="675" t="s">
        <v>1182</v>
      </c>
      <c r="J1026" s="675" t="s">
        <v>1052</v>
      </c>
      <c r="K1026" s="741">
        <v>51849440000</v>
      </c>
      <c r="L1026" s="741">
        <v>64013807043.017685</v>
      </c>
      <c r="M1026" s="675">
        <v>3</v>
      </c>
      <c r="N1026" s="675" t="s">
        <v>1066</v>
      </c>
      <c r="O1026" s="675">
        <v>34</v>
      </c>
      <c r="P1026" s="675" t="s">
        <v>1191</v>
      </c>
      <c r="Q1026" s="675">
        <v>525</v>
      </c>
      <c r="R1026" s="675" t="s">
        <v>1192</v>
      </c>
      <c r="S1026" s="741">
        <v>1550000000</v>
      </c>
      <c r="T1026" s="741">
        <v>1913644600.9190726</v>
      </c>
    </row>
    <row r="1027" spans="1:20">
      <c r="A1027" s="675">
        <v>3</v>
      </c>
      <c r="B1027" s="675" t="s">
        <v>1048</v>
      </c>
      <c r="C1027" s="675">
        <v>2012</v>
      </c>
      <c r="D1027" s="675">
        <v>117</v>
      </c>
      <c r="E1027" s="675" t="s">
        <v>763</v>
      </c>
      <c r="F1027" s="675">
        <v>1</v>
      </c>
      <c r="G1027" s="675" t="s">
        <v>1050</v>
      </c>
      <c r="H1027" s="675">
        <v>89</v>
      </c>
      <c r="I1027" s="675" t="s">
        <v>1182</v>
      </c>
      <c r="J1027" s="675" t="s">
        <v>1052</v>
      </c>
      <c r="K1027" s="741">
        <v>51849440000</v>
      </c>
      <c r="L1027" s="741">
        <v>64013807043.017685</v>
      </c>
      <c r="M1027" s="675">
        <v>3</v>
      </c>
      <c r="N1027" s="675" t="s">
        <v>1066</v>
      </c>
      <c r="O1027" s="675">
        <v>35</v>
      </c>
      <c r="P1027" s="675" t="s">
        <v>1067</v>
      </c>
      <c r="Q1027" s="675">
        <v>521</v>
      </c>
      <c r="R1027" s="675" t="s">
        <v>1193</v>
      </c>
      <c r="S1027" s="741">
        <v>800000000</v>
      </c>
      <c r="T1027" s="741">
        <v>987687535.95823109</v>
      </c>
    </row>
    <row r="1028" spans="1:20">
      <c r="A1028" s="675">
        <v>3</v>
      </c>
      <c r="B1028" s="675" t="s">
        <v>1048</v>
      </c>
      <c r="C1028" s="675">
        <v>2012</v>
      </c>
      <c r="D1028" s="675">
        <v>117</v>
      </c>
      <c r="E1028" s="675" t="s">
        <v>763</v>
      </c>
      <c r="F1028" s="675">
        <v>1</v>
      </c>
      <c r="G1028" s="675" t="s">
        <v>1050</v>
      </c>
      <c r="H1028" s="675">
        <v>89</v>
      </c>
      <c r="I1028" s="675" t="s">
        <v>1182</v>
      </c>
      <c r="J1028" s="675" t="s">
        <v>1052</v>
      </c>
      <c r="K1028" s="741">
        <v>51849440000</v>
      </c>
      <c r="L1028" s="741">
        <v>64013807043.017685</v>
      </c>
      <c r="M1028" s="675">
        <v>3</v>
      </c>
      <c r="N1028" s="675" t="s">
        <v>1066</v>
      </c>
      <c r="O1028" s="675">
        <v>35</v>
      </c>
      <c r="P1028" s="675" t="s">
        <v>1067</v>
      </c>
      <c r="Q1028" s="675">
        <v>526</v>
      </c>
      <c r="R1028" s="675" t="s">
        <v>1195</v>
      </c>
      <c r="S1028" s="741">
        <v>1000000000</v>
      </c>
      <c r="T1028" s="741">
        <v>1234609419.947789</v>
      </c>
    </row>
    <row r="1029" spans="1:20">
      <c r="A1029" s="675">
        <v>3</v>
      </c>
      <c r="B1029" s="675" t="s">
        <v>1048</v>
      </c>
      <c r="C1029" s="675">
        <v>2012</v>
      </c>
      <c r="D1029" s="675">
        <v>117</v>
      </c>
      <c r="E1029" s="675" t="s">
        <v>763</v>
      </c>
      <c r="F1029" s="675">
        <v>1</v>
      </c>
      <c r="G1029" s="675" t="s">
        <v>1050</v>
      </c>
      <c r="H1029" s="675">
        <v>89</v>
      </c>
      <c r="I1029" s="675" t="s">
        <v>1182</v>
      </c>
      <c r="J1029" s="675" t="s">
        <v>1052</v>
      </c>
      <c r="K1029" s="741">
        <v>51849440000</v>
      </c>
      <c r="L1029" s="741">
        <v>64013807043.017685</v>
      </c>
      <c r="M1029" s="675">
        <v>5</v>
      </c>
      <c r="N1029" s="675" t="s">
        <v>1117</v>
      </c>
      <c r="O1029" s="675">
        <v>40</v>
      </c>
      <c r="P1029" s="675" t="s">
        <v>1118</v>
      </c>
      <c r="Q1029" s="675">
        <v>492</v>
      </c>
      <c r="R1029" s="675" t="s">
        <v>1197</v>
      </c>
      <c r="S1029" s="741">
        <v>2000000000</v>
      </c>
      <c r="T1029" s="741">
        <v>2469218839.8955779</v>
      </c>
    </row>
    <row r="1030" spans="1:20">
      <c r="A1030" s="675">
        <v>3</v>
      </c>
      <c r="B1030" s="675" t="s">
        <v>1048</v>
      </c>
      <c r="C1030" s="675">
        <v>2012</v>
      </c>
      <c r="D1030" s="675">
        <v>117</v>
      </c>
      <c r="E1030" s="675" t="s">
        <v>763</v>
      </c>
      <c r="F1030" s="675">
        <v>1</v>
      </c>
      <c r="G1030" s="675" t="s">
        <v>1050</v>
      </c>
      <c r="H1030" s="675">
        <v>89</v>
      </c>
      <c r="I1030" s="675" t="s">
        <v>1182</v>
      </c>
      <c r="J1030" s="675" t="s">
        <v>1052</v>
      </c>
      <c r="K1030" s="741">
        <v>51849440000</v>
      </c>
      <c r="L1030" s="741">
        <v>64013807043.017685</v>
      </c>
      <c r="M1030" s="675">
        <v>6</v>
      </c>
      <c r="N1030" s="675" t="s">
        <v>1059</v>
      </c>
      <c r="O1030" s="675">
        <v>49</v>
      </c>
      <c r="P1030" s="675" t="s">
        <v>1063</v>
      </c>
      <c r="Q1030" s="675">
        <v>429</v>
      </c>
      <c r="R1030" s="675" t="s">
        <v>994</v>
      </c>
      <c r="S1030" s="741">
        <v>4700000000</v>
      </c>
      <c r="T1030" s="741">
        <v>5802664273.7546062</v>
      </c>
    </row>
    <row r="1031" spans="1:20">
      <c r="A1031" s="675">
        <v>3</v>
      </c>
      <c r="B1031" s="675" t="s">
        <v>1048</v>
      </c>
      <c r="C1031" s="675">
        <v>2012</v>
      </c>
      <c r="D1031" s="675">
        <v>118</v>
      </c>
      <c r="E1031" s="675" t="s">
        <v>1198</v>
      </c>
      <c r="F1031" s="675">
        <v>1</v>
      </c>
      <c r="G1031" s="675" t="s">
        <v>1050</v>
      </c>
      <c r="H1031" s="675">
        <v>96</v>
      </c>
      <c r="I1031" s="675" t="s">
        <v>1199</v>
      </c>
      <c r="J1031" s="675" t="s">
        <v>1052</v>
      </c>
      <c r="K1031" s="741">
        <v>67245000000</v>
      </c>
      <c r="L1031" s="741">
        <v>83021310444.389053</v>
      </c>
      <c r="M1031" s="675">
        <v>1</v>
      </c>
      <c r="N1031" s="675" t="s">
        <v>1053</v>
      </c>
      <c r="O1031" s="675">
        <v>9</v>
      </c>
      <c r="P1031" s="675" t="s">
        <v>1200</v>
      </c>
      <c r="Q1031" s="675">
        <v>487</v>
      </c>
      <c r="R1031" s="675" t="s">
        <v>1201</v>
      </c>
      <c r="S1031" s="741">
        <v>565000000</v>
      </c>
      <c r="T1031" s="741">
        <v>697554322.27050066</v>
      </c>
    </row>
    <row r="1032" spans="1:20">
      <c r="A1032" s="675">
        <v>3</v>
      </c>
      <c r="B1032" s="675" t="s">
        <v>1048</v>
      </c>
      <c r="C1032" s="675">
        <v>2012</v>
      </c>
      <c r="D1032" s="675">
        <v>118</v>
      </c>
      <c r="E1032" s="675" t="s">
        <v>1198</v>
      </c>
      <c r="F1032" s="675">
        <v>1</v>
      </c>
      <c r="G1032" s="675" t="s">
        <v>1050</v>
      </c>
      <c r="H1032" s="675">
        <v>96</v>
      </c>
      <c r="I1032" s="675" t="s">
        <v>1199</v>
      </c>
      <c r="J1032" s="675" t="s">
        <v>1052</v>
      </c>
      <c r="K1032" s="741">
        <v>67245000000</v>
      </c>
      <c r="L1032" s="741">
        <v>83021310444.389053</v>
      </c>
      <c r="M1032" s="675">
        <v>1</v>
      </c>
      <c r="N1032" s="675" t="s">
        <v>1053</v>
      </c>
      <c r="O1032" s="675">
        <v>9</v>
      </c>
      <c r="P1032" s="675" t="s">
        <v>1200</v>
      </c>
      <c r="Q1032" s="675">
        <v>644</v>
      </c>
      <c r="R1032" s="675" t="s">
        <v>1202</v>
      </c>
      <c r="S1032" s="741">
        <v>13792000000</v>
      </c>
      <c r="T1032" s="741">
        <v>17027733119.919901</v>
      </c>
    </row>
    <row r="1033" spans="1:20">
      <c r="A1033" s="675">
        <v>3</v>
      </c>
      <c r="B1033" s="675" t="s">
        <v>1048</v>
      </c>
      <c r="C1033" s="675">
        <v>2012</v>
      </c>
      <c r="D1033" s="675">
        <v>118</v>
      </c>
      <c r="E1033" s="675" t="s">
        <v>1198</v>
      </c>
      <c r="F1033" s="675">
        <v>1</v>
      </c>
      <c r="G1033" s="675" t="s">
        <v>1050</v>
      </c>
      <c r="H1033" s="675">
        <v>96</v>
      </c>
      <c r="I1033" s="675" t="s">
        <v>1199</v>
      </c>
      <c r="J1033" s="675" t="s">
        <v>1052</v>
      </c>
      <c r="K1033" s="741">
        <v>67245000000</v>
      </c>
      <c r="L1033" s="741">
        <v>83021310444.389053</v>
      </c>
      <c r="M1033" s="675">
        <v>2</v>
      </c>
      <c r="N1033" s="675" t="s">
        <v>1103</v>
      </c>
      <c r="O1033" s="675">
        <v>17</v>
      </c>
      <c r="P1033" s="675" t="s">
        <v>1203</v>
      </c>
      <c r="Q1033" s="675">
        <v>435</v>
      </c>
      <c r="R1033" s="675" t="s">
        <v>1204</v>
      </c>
      <c r="S1033" s="741">
        <v>2167400000</v>
      </c>
      <c r="T1033" s="741">
        <v>2675892456.7948375</v>
      </c>
    </row>
    <row r="1034" spans="1:20">
      <c r="A1034" s="675">
        <v>3</v>
      </c>
      <c r="B1034" s="675" t="s">
        <v>1048</v>
      </c>
      <c r="C1034" s="675">
        <v>2012</v>
      </c>
      <c r="D1034" s="675">
        <v>118</v>
      </c>
      <c r="E1034" s="675" t="s">
        <v>1198</v>
      </c>
      <c r="F1034" s="675">
        <v>1</v>
      </c>
      <c r="G1034" s="675" t="s">
        <v>1050</v>
      </c>
      <c r="H1034" s="675">
        <v>96</v>
      </c>
      <c r="I1034" s="675" t="s">
        <v>1199</v>
      </c>
      <c r="J1034" s="675" t="s">
        <v>1052</v>
      </c>
      <c r="K1034" s="741">
        <v>67245000000</v>
      </c>
      <c r="L1034" s="741">
        <v>83021310444.389053</v>
      </c>
      <c r="M1034" s="675">
        <v>2</v>
      </c>
      <c r="N1034" s="675" t="s">
        <v>1103</v>
      </c>
      <c r="O1034" s="675">
        <v>19</v>
      </c>
      <c r="P1034" s="675" t="s">
        <v>1207</v>
      </c>
      <c r="Q1034" s="675">
        <v>417</v>
      </c>
      <c r="R1034" s="675" t="s">
        <v>1208</v>
      </c>
      <c r="S1034" s="741">
        <v>5775000000</v>
      </c>
      <c r="T1034" s="741">
        <v>7129869400.1984806</v>
      </c>
    </row>
    <row r="1035" spans="1:20">
      <c r="A1035" s="675">
        <v>3</v>
      </c>
      <c r="B1035" s="675" t="s">
        <v>1048</v>
      </c>
      <c r="C1035" s="675">
        <v>2012</v>
      </c>
      <c r="D1035" s="675">
        <v>118</v>
      </c>
      <c r="E1035" s="675" t="s">
        <v>1198</v>
      </c>
      <c r="F1035" s="675">
        <v>1</v>
      </c>
      <c r="G1035" s="675" t="s">
        <v>1050</v>
      </c>
      <c r="H1035" s="675">
        <v>96</v>
      </c>
      <c r="I1035" s="675" t="s">
        <v>1199</v>
      </c>
      <c r="J1035" s="675" t="s">
        <v>1052</v>
      </c>
      <c r="K1035" s="741">
        <v>67245000000</v>
      </c>
      <c r="L1035" s="741">
        <v>83021310444.389053</v>
      </c>
      <c r="M1035" s="675">
        <v>2</v>
      </c>
      <c r="N1035" s="675" t="s">
        <v>1103</v>
      </c>
      <c r="O1035" s="675">
        <v>19</v>
      </c>
      <c r="P1035" s="675" t="s">
        <v>1207</v>
      </c>
      <c r="Q1035" s="675">
        <v>488</v>
      </c>
      <c r="R1035" s="675" t="s">
        <v>1209</v>
      </c>
      <c r="S1035" s="741">
        <v>36799600000</v>
      </c>
      <c r="T1035" s="741">
        <v>45433132810.310654</v>
      </c>
    </row>
    <row r="1036" spans="1:20">
      <c r="A1036" s="675">
        <v>3</v>
      </c>
      <c r="B1036" s="675" t="s">
        <v>1048</v>
      </c>
      <c r="C1036" s="675">
        <v>2012</v>
      </c>
      <c r="D1036" s="675">
        <v>118</v>
      </c>
      <c r="E1036" s="675" t="s">
        <v>1198</v>
      </c>
      <c r="F1036" s="675">
        <v>1</v>
      </c>
      <c r="G1036" s="675" t="s">
        <v>1050</v>
      </c>
      <c r="H1036" s="675">
        <v>96</v>
      </c>
      <c r="I1036" s="675" t="s">
        <v>1199</v>
      </c>
      <c r="J1036" s="675" t="s">
        <v>1052</v>
      </c>
      <c r="K1036" s="741">
        <v>67245000000</v>
      </c>
      <c r="L1036" s="741">
        <v>83021310444.389053</v>
      </c>
      <c r="M1036" s="675">
        <v>2</v>
      </c>
      <c r="N1036" s="675" t="s">
        <v>1103</v>
      </c>
      <c r="O1036" s="675">
        <v>19</v>
      </c>
      <c r="P1036" s="675" t="s">
        <v>1207</v>
      </c>
      <c r="Q1036" s="675">
        <v>490</v>
      </c>
      <c r="R1036" s="675" t="s">
        <v>1207</v>
      </c>
      <c r="S1036" s="741">
        <v>3069000000</v>
      </c>
      <c r="T1036" s="741">
        <v>3789016309.8197637</v>
      </c>
    </row>
    <row r="1037" spans="1:20">
      <c r="A1037" s="675">
        <v>3</v>
      </c>
      <c r="B1037" s="675" t="s">
        <v>1048</v>
      </c>
      <c r="C1037" s="675">
        <v>2012</v>
      </c>
      <c r="D1037" s="675">
        <v>118</v>
      </c>
      <c r="E1037" s="675" t="s">
        <v>1198</v>
      </c>
      <c r="F1037" s="675">
        <v>1</v>
      </c>
      <c r="G1037" s="675" t="s">
        <v>1050</v>
      </c>
      <c r="H1037" s="675">
        <v>96</v>
      </c>
      <c r="I1037" s="675" t="s">
        <v>1199</v>
      </c>
      <c r="J1037" s="675" t="s">
        <v>1052</v>
      </c>
      <c r="K1037" s="741">
        <v>67245000000</v>
      </c>
      <c r="L1037" s="741">
        <v>83021310444.389053</v>
      </c>
      <c r="M1037" s="675">
        <v>6</v>
      </c>
      <c r="N1037" s="675" t="s">
        <v>1059</v>
      </c>
      <c r="O1037" s="675">
        <v>44</v>
      </c>
      <c r="P1037" s="675" t="s">
        <v>1070</v>
      </c>
      <c r="Q1037" s="675">
        <v>491</v>
      </c>
      <c r="R1037" s="675" t="s">
        <v>1210</v>
      </c>
      <c r="S1037" s="741">
        <v>1182000000</v>
      </c>
      <c r="T1037" s="741">
        <v>1459308334.3782866</v>
      </c>
    </row>
    <row r="1038" spans="1:20">
      <c r="A1038" s="675">
        <v>3</v>
      </c>
      <c r="B1038" s="675" t="s">
        <v>1048</v>
      </c>
      <c r="C1038" s="675">
        <v>2012</v>
      </c>
      <c r="D1038" s="675">
        <v>118</v>
      </c>
      <c r="E1038" s="675" t="s">
        <v>1198</v>
      </c>
      <c r="F1038" s="675">
        <v>1</v>
      </c>
      <c r="G1038" s="675" t="s">
        <v>1050</v>
      </c>
      <c r="H1038" s="675">
        <v>96</v>
      </c>
      <c r="I1038" s="675" t="s">
        <v>1199</v>
      </c>
      <c r="J1038" s="675" t="s">
        <v>1052</v>
      </c>
      <c r="K1038" s="741">
        <v>67245000000</v>
      </c>
      <c r="L1038" s="741">
        <v>83021310444.389053</v>
      </c>
      <c r="M1038" s="675">
        <v>6</v>
      </c>
      <c r="N1038" s="675" t="s">
        <v>1059</v>
      </c>
      <c r="O1038" s="675">
        <v>49</v>
      </c>
      <c r="P1038" s="675" t="s">
        <v>1063</v>
      </c>
      <c r="Q1038" s="675">
        <v>418</v>
      </c>
      <c r="R1038" s="675" t="s">
        <v>994</v>
      </c>
      <c r="S1038" s="741">
        <v>3895000000</v>
      </c>
      <c r="T1038" s="741">
        <v>4808803690.6966381</v>
      </c>
    </row>
    <row r="1039" spans="1:20">
      <c r="A1039" s="675">
        <v>3</v>
      </c>
      <c r="B1039" s="675" t="s">
        <v>1048</v>
      </c>
      <c r="C1039" s="675">
        <v>2012</v>
      </c>
      <c r="D1039" s="675">
        <v>119</v>
      </c>
      <c r="E1039" s="675" t="s">
        <v>767</v>
      </c>
      <c r="F1039" s="675">
        <v>1</v>
      </c>
      <c r="G1039" s="675" t="s">
        <v>1050</v>
      </c>
      <c r="H1039" s="675">
        <v>93</v>
      </c>
      <c r="I1039" s="675" t="s">
        <v>1211</v>
      </c>
      <c r="J1039" s="675" t="s">
        <v>1052</v>
      </c>
      <c r="K1039" s="741">
        <v>22897000000</v>
      </c>
      <c r="L1039" s="741">
        <v>28268851888.544518</v>
      </c>
      <c r="M1039" s="675">
        <v>1</v>
      </c>
      <c r="N1039" s="675" t="s">
        <v>1053</v>
      </c>
      <c r="O1039" s="675">
        <v>12</v>
      </c>
      <c r="P1039" s="675" t="s">
        <v>1212</v>
      </c>
      <c r="Q1039" s="675">
        <v>469</v>
      </c>
      <c r="R1039" s="675" t="s">
        <v>1213</v>
      </c>
      <c r="S1039" s="741">
        <v>600000000</v>
      </c>
      <c r="T1039" s="741">
        <v>740765651.96867323</v>
      </c>
    </row>
    <row r="1040" spans="1:20">
      <c r="A1040" s="675">
        <v>3</v>
      </c>
      <c r="B1040" s="675" t="s">
        <v>1048</v>
      </c>
      <c r="C1040" s="675">
        <v>2012</v>
      </c>
      <c r="D1040" s="675">
        <v>119</v>
      </c>
      <c r="E1040" s="675" t="s">
        <v>767</v>
      </c>
      <c r="F1040" s="675">
        <v>1</v>
      </c>
      <c r="G1040" s="675" t="s">
        <v>1050</v>
      </c>
      <c r="H1040" s="675">
        <v>93</v>
      </c>
      <c r="I1040" s="675" t="s">
        <v>1211</v>
      </c>
      <c r="J1040" s="675" t="s">
        <v>1052</v>
      </c>
      <c r="K1040" s="741">
        <v>22897000000</v>
      </c>
      <c r="L1040" s="741">
        <v>28268851888.544518</v>
      </c>
      <c r="M1040" s="675">
        <v>1</v>
      </c>
      <c r="N1040" s="675" t="s">
        <v>1053</v>
      </c>
      <c r="O1040" s="675">
        <v>12</v>
      </c>
      <c r="P1040" s="675" t="s">
        <v>1212</v>
      </c>
      <c r="Q1040" s="675">
        <v>470</v>
      </c>
      <c r="R1040" s="675" t="s">
        <v>1214</v>
      </c>
      <c r="S1040" s="741">
        <v>11014437000</v>
      </c>
      <c r="T1040" s="741">
        <v>13598527675.621464</v>
      </c>
    </row>
    <row r="1041" spans="1:20">
      <c r="A1041" s="675">
        <v>3</v>
      </c>
      <c r="B1041" s="675" t="s">
        <v>1048</v>
      </c>
      <c r="C1041" s="675">
        <v>2012</v>
      </c>
      <c r="D1041" s="675">
        <v>119</v>
      </c>
      <c r="E1041" s="675" t="s">
        <v>767</v>
      </c>
      <c r="F1041" s="675">
        <v>1</v>
      </c>
      <c r="G1041" s="675" t="s">
        <v>1050</v>
      </c>
      <c r="H1041" s="675">
        <v>93</v>
      </c>
      <c r="I1041" s="675" t="s">
        <v>1211</v>
      </c>
      <c r="J1041" s="675" t="s">
        <v>1052</v>
      </c>
      <c r="K1041" s="741">
        <v>22897000000</v>
      </c>
      <c r="L1041" s="741">
        <v>28268851888.544518</v>
      </c>
      <c r="M1041" s="675">
        <v>2</v>
      </c>
      <c r="N1041" s="675" t="s">
        <v>1103</v>
      </c>
      <c r="O1041" s="675">
        <v>27</v>
      </c>
      <c r="P1041" s="675" t="s">
        <v>1215</v>
      </c>
      <c r="Q1041" s="675">
        <v>472</v>
      </c>
      <c r="R1041" s="675" t="s">
        <v>1216</v>
      </c>
      <c r="S1041" s="741">
        <v>322563000</v>
      </c>
      <c r="T1041" s="741">
        <v>398239318.32661861</v>
      </c>
    </row>
    <row r="1042" spans="1:20">
      <c r="A1042" s="675">
        <v>3</v>
      </c>
      <c r="B1042" s="675" t="s">
        <v>1048</v>
      </c>
      <c r="C1042" s="675">
        <v>2012</v>
      </c>
      <c r="D1042" s="675">
        <v>119</v>
      </c>
      <c r="E1042" s="675" t="s">
        <v>767</v>
      </c>
      <c r="F1042" s="675">
        <v>1</v>
      </c>
      <c r="G1042" s="675" t="s">
        <v>1050</v>
      </c>
      <c r="H1042" s="675">
        <v>93</v>
      </c>
      <c r="I1042" s="675" t="s">
        <v>1211</v>
      </c>
      <c r="J1042" s="675" t="s">
        <v>1052</v>
      </c>
      <c r="K1042" s="741">
        <v>22897000000</v>
      </c>
      <c r="L1042" s="741">
        <v>28268851888.544518</v>
      </c>
      <c r="M1042" s="675">
        <v>2</v>
      </c>
      <c r="N1042" s="675" t="s">
        <v>1103</v>
      </c>
      <c r="O1042" s="675">
        <v>30</v>
      </c>
      <c r="P1042" s="675" t="s">
        <v>1110</v>
      </c>
      <c r="Q1042" s="675">
        <v>645</v>
      </c>
      <c r="R1042" s="675" t="s">
        <v>1217</v>
      </c>
      <c r="S1042" s="741">
        <v>400000000</v>
      </c>
      <c r="T1042" s="741">
        <v>493843767.97911555</v>
      </c>
    </row>
    <row r="1043" spans="1:20">
      <c r="A1043" s="675">
        <v>3</v>
      </c>
      <c r="B1043" s="675" t="s">
        <v>1048</v>
      </c>
      <c r="C1043" s="675">
        <v>2012</v>
      </c>
      <c r="D1043" s="675">
        <v>119</v>
      </c>
      <c r="E1043" s="675" t="s">
        <v>767</v>
      </c>
      <c r="F1043" s="675">
        <v>1</v>
      </c>
      <c r="G1043" s="675" t="s">
        <v>1050</v>
      </c>
      <c r="H1043" s="675">
        <v>93</v>
      </c>
      <c r="I1043" s="675" t="s">
        <v>1211</v>
      </c>
      <c r="J1043" s="675" t="s">
        <v>1052</v>
      </c>
      <c r="K1043" s="741">
        <v>22897000000</v>
      </c>
      <c r="L1043" s="741">
        <v>28268851888.544518</v>
      </c>
      <c r="M1043" s="675">
        <v>3</v>
      </c>
      <c r="N1043" s="675" t="s">
        <v>1066</v>
      </c>
      <c r="O1043" s="675">
        <v>34</v>
      </c>
      <c r="P1043" s="675" t="s">
        <v>1191</v>
      </c>
      <c r="Q1043" s="675">
        <v>486</v>
      </c>
      <c r="R1043" s="675" t="s">
        <v>1218</v>
      </c>
      <c r="S1043" s="741">
        <v>2500000000</v>
      </c>
      <c r="T1043" s="741">
        <v>3086523549.869472</v>
      </c>
    </row>
    <row r="1044" spans="1:20">
      <c r="A1044" s="675">
        <v>3</v>
      </c>
      <c r="B1044" s="675" t="s">
        <v>1048</v>
      </c>
      <c r="C1044" s="675">
        <v>2012</v>
      </c>
      <c r="D1044" s="675">
        <v>119</v>
      </c>
      <c r="E1044" s="675" t="s">
        <v>767</v>
      </c>
      <c r="F1044" s="675">
        <v>1</v>
      </c>
      <c r="G1044" s="675" t="s">
        <v>1050</v>
      </c>
      <c r="H1044" s="675">
        <v>93</v>
      </c>
      <c r="I1044" s="675" t="s">
        <v>1211</v>
      </c>
      <c r="J1044" s="675" t="s">
        <v>1052</v>
      </c>
      <c r="K1044" s="741">
        <v>22897000000</v>
      </c>
      <c r="L1044" s="741">
        <v>28268851888.544518</v>
      </c>
      <c r="M1044" s="675">
        <v>4</v>
      </c>
      <c r="N1044" s="675" t="s">
        <v>1056</v>
      </c>
      <c r="O1044" s="675">
        <v>37</v>
      </c>
      <c r="P1044" s="675" t="s">
        <v>1177</v>
      </c>
      <c r="Q1044" s="675">
        <v>646</v>
      </c>
      <c r="R1044" s="675" t="s">
        <v>1219</v>
      </c>
      <c r="S1044" s="741">
        <v>485000000</v>
      </c>
      <c r="T1044" s="741">
        <v>598785568.67467761</v>
      </c>
    </row>
    <row r="1045" spans="1:20">
      <c r="A1045" s="675">
        <v>3</v>
      </c>
      <c r="B1045" s="675" t="s">
        <v>1048</v>
      </c>
      <c r="C1045" s="675">
        <v>2012</v>
      </c>
      <c r="D1045" s="675">
        <v>119</v>
      </c>
      <c r="E1045" s="675" t="s">
        <v>767</v>
      </c>
      <c r="F1045" s="675">
        <v>1</v>
      </c>
      <c r="G1045" s="675" t="s">
        <v>1050</v>
      </c>
      <c r="H1045" s="675">
        <v>93</v>
      </c>
      <c r="I1045" s="675" t="s">
        <v>1211</v>
      </c>
      <c r="J1045" s="675" t="s">
        <v>1052</v>
      </c>
      <c r="K1045" s="741">
        <v>22897000000</v>
      </c>
      <c r="L1045" s="741">
        <v>28268851888.544518</v>
      </c>
      <c r="M1045" s="675">
        <v>6</v>
      </c>
      <c r="N1045" s="675" t="s">
        <v>1059</v>
      </c>
      <c r="O1045" s="675">
        <v>45</v>
      </c>
      <c r="P1045" s="675" t="s">
        <v>1073</v>
      </c>
      <c r="Q1045" s="675">
        <v>209</v>
      </c>
      <c r="R1045" s="675" t="s">
        <v>1220</v>
      </c>
      <c r="S1045" s="741">
        <v>1400000000</v>
      </c>
      <c r="T1045" s="741">
        <v>1728453187.9269044</v>
      </c>
    </row>
    <row r="1046" spans="1:20">
      <c r="A1046" s="675">
        <v>3</v>
      </c>
      <c r="B1046" s="675" t="s">
        <v>1048</v>
      </c>
      <c r="C1046" s="675">
        <v>2012</v>
      </c>
      <c r="D1046" s="675">
        <v>119</v>
      </c>
      <c r="E1046" s="675" t="s">
        <v>767</v>
      </c>
      <c r="F1046" s="675">
        <v>1</v>
      </c>
      <c r="G1046" s="675" t="s">
        <v>1050</v>
      </c>
      <c r="H1046" s="675">
        <v>93</v>
      </c>
      <c r="I1046" s="675" t="s">
        <v>1211</v>
      </c>
      <c r="J1046" s="675" t="s">
        <v>1052</v>
      </c>
      <c r="K1046" s="741">
        <v>22897000000</v>
      </c>
      <c r="L1046" s="741">
        <v>28268851888.544518</v>
      </c>
      <c r="M1046" s="675">
        <v>6</v>
      </c>
      <c r="N1046" s="675" t="s">
        <v>1059</v>
      </c>
      <c r="O1046" s="675">
        <v>45</v>
      </c>
      <c r="P1046" s="675" t="s">
        <v>1073</v>
      </c>
      <c r="Q1046" s="675">
        <v>479</v>
      </c>
      <c r="R1046" s="675" t="s">
        <v>1221</v>
      </c>
      <c r="S1046" s="741">
        <v>600000000</v>
      </c>
      <c r="T1046" s="741">
        <v>740765651.96867323</v>
      </c>
    </row>
    <row r="1047" spans="1:20">
      <c r="A1047" s="675">
        <v>3</v>
      </c>
      <c r="B1047" s="675" t="s">
        <v>1048</v>
      </c>
      <c r="C1047" s="675">
        <v>2012</v>
      </c>
      <c r="D1047" s="675">
        <v>119</v>
      </c>
      <c r="E1047" s="675" t="s">
        <v>767</v>
      </c>
      <c r="F1047" s="675">
        <v>1</v>
      </c>
      <c r="G1047" s="675" t="s">
        <v>1050</v>
      </c>
      <c r="H1047" s="675">
        <v>93</v>
      </c>
      <c r="I1047" s="675" t="s">
        <v>1211</v>
      </c>
      <c r="J1047" s="675" t="s">
        <v>1052</v>
      </c>
      <c r="K1047" s="741">
        <v>22897000000</v>
      </c>
      <c r="L1047" s="741">
        <v>28268851888.544518</v>
      </c>
      <c r="M1047" s="675">
        <v>6</v>
      </c>
      <c r="N1047" s="675" t="s">
        <v>1059</v>
      </c>
      <c r="O1047" s="675">
        <v>45</v>
      </c>
      <c r="P1047" s="675" t="s">
        <v>1073</v>
      </c>
      <c r="Q1047" s="675">
        <v>481</v>
      </c>
      <c r="R1047" s="675" t="s">
        <v>1222</v>
      </c>
      <c r="S1047" s="741">
        <v>400000000</v>
      </c>
      <c r="T1047" s="741">
        <v>493843767.97911555</v>
      </c>
    </row>
    <row r="1048" spans="1:20">
      <c r="A1048" s="675">
        <v>3</v>
      </c>
      <c r="B1048" s="675" t="s">
        <v>1048</v>
      </c>
      <c r="C1048" s="675">
        <v>2012</v>
      </c>
      <c r="D1048" s="675">
        <v>119</v>
      </c>
      <c r="E1048" s="675" t="s">
        <v>767</v>
      </c>
      <c r="F1048" s="675">
        <v>1</v>
      </c>
      <c r="G1048" s="675" t="s">
        <v>1050</v>
      </c>
      <c r="H1048" s="675">
        <v>93</v>
      </c>
      <c r="I1048" s="675" t="s">
        <v>1211</v>
      </c>
      <c r="J1048" s="675" t="s">
        <v>1052</v>
      </c>
      <c r="K1048" s="741">
        <v>22897000000</v>
      </c>
      <c r="L1048" s="741">
        <v>28268851888.544518</v>
      </c>
      <c r="M1048" s="675">
        <v>6</v>
      </c>
      <c r="N1048" s="675" t="s">
        <v>1059</v>
      </c>
      <c r="O1048" s="675">
        <v>49</v>
      </c>
      <c r="P1048" s="675" t="s">
        <v>1063</v>
      </c>
      <c r="Q1048" s="675">
        <v>480</v>
      </c>
      <c r="R1048" s="675" t="s">
        <v>1223</v>
      </c>
      <c r="S1048" s="741">
        <v>4275000000</v>
      </c>
      <c r="T1048" s="741">
        <v>5277955270.2767973</v>
      </c>
    </row>
    <row r="1049" spans="1:20">
      <c r="A1049" s="675">
        <v>3</v>
      </c>
      <c r="B1049" s="675" t="s">
        <v>1048</v>
      </c>
      <c r="C1049" s="675">
        <v>2012</v>
      </c>
      <c r="D1049" s="675">
        <v>119</v>
      </c>
      <c r="E1049" s="675" t="s">
        <v>767</v>
      </c>
      <c r="F1049" s="675">
        <v>1</v>
      </c>
      <c r="G1049" s="675" t="s">
        <v>1050</v>
      </c>
      <c r="H1049" s="675">
        <v>93</v>
      </c>
      <c r="I1049" s="675" t="s">
        <v>1211</v>
      </c>
      <c r="J1049" s="675" t="s">
        <v>1052</v>
      </c>
      <c r="K1049" s="741">
        <v>22897000000</v>
      </c>
      <c r="L1049" s="741">
        <v>28268851888.544518</v>
      </c>
      <c r="M1049" s="675">
        <v>6</v>
      </c>
      <c r="N1049" s="675" t="s">
        <v>1059</v>
      </c>
      <c r="O1049" s="675">
        <v>49</v>
      </c>
      <c r="P1049" s="675" t="s">
        <v>1063</v>
      </c>
      <c r="Q1049" s="675">
        <v>482</v>
      </c>
      <c r="R1049" s="675" t="s">
        <v>1224</v>
      </c>
      <c r="S1049" s="741">
        <v>900000000</v>
      </c>
      <c r="T1049" s="741">
        <v>1111148477.9530098</v>
      </c>
    </row>
    <row r="1050" spans="1:20">
      <c r="A1050" s="675">
        <v>3</v>
      </c>
      <c r="B1050" s="675" t="s">
        <v>1048</v>
      </c>
      <c r="C1050" s="675">
        <v>2012</v>
      </c>
      <c r="D1050" s="675">
        <v>120</v>
      </c>
      <c r="E1050" s="675" t="s">
        <v>759</v>
      </c>
      <c r="F1050" s="675">
        <v>1</v>
      </c>
      <c r="G1050" s="675" t="s">
        <v>1050</v>
      </c>
      <c r="H1050" s="675">
        <v>88</v>
      </c>
      <c r="I1050" s="675" t="s">
        <v>1225</v>
      </c>
      <c r="J1050" s="675" t="s">
        <v>1052</v>
      </c>
      <c r="K1050" s="741">
        <v>23000000000</v>
      </c>
      <c r="L1050" s="741">
        <v>28396016658.799137</v>
      </c>
      <c r="M1050" s="675">
        <v>1</v>
      </c>
      <c r="N1050" s="675" t="s">
        <v>1053</v>
      </c>
      <c r="O1050" s="675">
        <v>16</v>
      </c>
      <c r="P1050" s="675" t="s">
        <v>1227</v>
      </c>
      <c r="Q1050" s="675">
        <v>661</v>
      </c>
      <c r="R1050" s="675" t="s">
        <v>1460</v>
      </c>
      <c r="S1050" s="741">
        <v>1630030000</v>
      </c>
      <c r="T1050" s="741">
        <v>2012450392.7974939</v>
      </c>
    </row>
    <row r="1051" spans="1:20">
      <c r="A1051" s="675">
        <v>3</v>
      </c>
      <c r="B1051" s="675" t="s">
        <v>1048</v>
      </c>
      <c r="C1051" s="675">
        <v>2012</v>
      </c>
      <c r="D1051" s="675">
        <v>120</v>
      </c>
      <c r="E1051" s="675" t="s">
        <v>759</v>
      </c>
      <c r="F1051" s="675">
        <v>1</v>
      </c>
      <c r="G1051" s="675" t="s">
        <v>1050</v>
      </c>
      <c r="H1051" s="675">
        <v>88</v>
      </c>
      <c r="I1051" s="675" t="s">
        <v>1225</v>
      </c>
      <c r="J1051" s="675" t="s">
        <v>1052</v>
      </c>
      <c r="K1051" s="741">
        <v>23000000000</v>
      </c>
      <c r="L1051" s="741">
        <v>28396016658.799137</v>
      </c>
      <c r="M1051" s="675">
        <v>2</v>
      </c>
      <c r="N1051" s="675" t="s">
        <v>1103</v>
      </c>
      <c r="O1051" s="675">
        <v>28</v>
      </c>
      <c r="P1051" s="675" t="s">
        <v>1231</v>
      </c>
      <c r="Q1051" s="675">
        <v>304</v>
      </c>
      <c r="R1051" s="675" t="s">
        <v>1232</v>
      </c>
      <c r="S1051" s="741">
        <v>681621000</v>
      </c>
      <c r="T1051" s="741">
        <v>841535707.43423164</v>
      </c>
    </row>
    <row r="1052" spans="1:20">
      <c r="A1052" s="675">
        <v>3</v>
      </c>
      <c r="B1052" s="675" t="s">
        <v>1048</v>
      </c>
      <c r="C1052" s="675">
        <v>2012</v>
      </c>
      <c r="D1052" s="675">
        <v>120</v>
      </c>
      <c r="E1052" s="675" t="s">
        <v>759</v>
      </c>
      <c r="F1052" s="675">
        <v>1</v>
      </c>
      <c r="G1052" s="675" t="s">
        <v>1050</v>
      </c>
      <c r="H1052" s="675">
        <v>88</v>
      </c>
      <c r="I1052" s="675" t="s">
        <v>1225</v>
      </c>
      <c r="J1052" s="675" t="s">
        <v>1052</v>
      </c>
      <c r="K1052" s="741">
        <v>23000000000</v>
      </c>
      <c r="L1052" s="741">
        <v>28396016658.799137</v>
      </c>
      <c r="M1052" s="675">
        <v>2</v>
      </c>
      <c r="N1052" s="675" t="s">
        <v>1103</v>
      </c>
      <c r="O1052" s="675">
        <v>28</v>
      </c>
      <c r="P1052" s="675" t="s">
        <v>1231</v>
      </c>
      <c r="Q1052" s="675">
        <v>660</v>
      </c>
      <c r="R1052" s="675" t="s">
        <v>1461</v>
      </c>
      <c r="S1052" s="741">
        <v>1069265000</v>
      </c>
      <c r="T1052" s="741">
        <v>1320124641.4204719</v>
      </c>
    </row>
    <row r="1053" spans="1:20">
      <c r="A1053" s="675">
        <v>3</v>
      </c>
      <c r="B1053" s="675" t="s">
        <v>1048</v>
      </c>
      <c r="C1053" s="675">
        <v>2012</v>
      </c>
      <c r="D1053" s="675">
        <v>120</v>
      </c>
      <c r="E1053" s="675" t="s">
        <v>759</v>
      </c>
      <c r="F1053" s="675">
        <v>1</v>
      </c>
      <c r="G1053" s="675" t="s">
        <v>1050</v>
      </c>
      <c r="H1053" s="675">
        <v>88</v>
      </c>
      <c r="I1053" s="675" t="s">
        <v>1225</v>
      </c>
      <c r="J1053" s="675" t="s">
        <v>1052</v>
      </c>
      <c r="K1053" s="741">
        <v>23000000000</v>
      </c>
      <c r="L1053" s="741">
        <v>28396016658.799137</v>
      </c>
      <c r="M1053" s="675">
        <v>2</v>
      </c>
      <c r="N1053" s="675" t="s">
        <v>1103</v>
      </c>
      <c r="O1053" s="675">
        <v>28</v>
      </c>
      <c r="P1053" s="675" t="s">
        <v>1231</v>
      </c>
      <c r="Q1053" s="675">
        <v>662</v>
      </c>
      <c r="R1053" s="675" t="s">
        <v>1462</v>
      </c>
      <c r="S1053" s="741">
        <v>7778000000</v>
      </c>
      <c r="T1053" s="741">
        <v>9602792068.353899</v>
      </c>
    </row>
    <row r="1054" spans="1:20">
      <c r="A1054" s="675">
        <v>3</v>
      </c>
      <c r="B1054" s="675" t="s">
        <v>1048</v>
      </c>
      <c r="C1054" s="675">
        <v>2012</v>
      </c>
      <c r="D1054" s="675">
        <v>120</v>
      </c>
      <c r="E1054" s="675" t="s">
        <v>759</v>
      </c>
      <c r="F1054" s="675">
        <v>1</v>
      </c>
      <c r="G1054" s="675" t="s">
        <v>1050</v>
      </c>
      <c r="H1054" s="675">
        <v>88</v>
      </c>
      <c r="I1054" s="675" t="s">
        <v>1225</v>
      </c>
      <c r="J1054" s="675" t="s">
        <v>1052</v>
      </c>
      <c r="K1054" s="741">
        <v>23000000000</v>
      </c>
      <c r="L1054" s="741">
        <v>28396016658.799137</v>
      </c>
      <c r="M1054" s="675">
        <v>4</v>
      </c>
      <c r="N1054" s="675" t="s">
        <v>1056</v>
      </c>
      <c r="O1054" s="675">
        <v>38</v>
      </c>
      <c r="P1054" s="675" t="s">
        <v>1239</v>
      </c>
      <c r="Q1054" s="675">
        <v>377</v>
      </c>
      <c r="R1054" s="675" t="s">
        <v>1240</v>
      </c>
      <c r="S1054" s="741">
        <v>312000000</v>
      </c>
      <c r="T1054" s="741">
        <v>385198139.02371013</v>
      </c>
    </row>
    <row r="1055" spans="1:20">
      <c r="A1055" s="675">
        <v>3</v>
      </c>
      <c r="B1055" s="675" t="s">
        <v>1048</v>
      </c>
      <c r="C1055" s="675">
        <v>2012</v>
      </c>
      <c r="D1055" s="675">
        <v>120</v>
      </c>
      <c r="E1055" s="675" t="s">
        <v>759</v>
      </c>
      <c r="F1055" s="675">
        <v>1</v>
      </c>
      <c r="G1055" s="675" t="s">
        <v>1050</v>
      </c>
      <c r="H1055" s="675">
        <v>88</v>
      </c>
      <c r="I1055" s="675" t="s">
        <v>1225</v>
      </c>
      <c r="J1055" s="675" t="s">
        <v>1052</v>
      </c>
      <c r="K1055" s="741">
        <v>23000000000</v>
      </c>
      <c r="L1055" s="741">
        <v>28396016658.799137</v>
      </c>
      <c r="M1055" s="675">
        <v>6</v>
      </c>
      <c r="N1055" s="675" t="s">
        <v>1059</v>
      </c>
      <c r="O1055" s="675">
        <v>46</v>
      </c>
      <c r="P1055" s="675" t="s">
        <v>1242</v>
      </c>
      <c r="Q1055" s="675">
        <v>535</v>
      </c>
      <c r="R1055" s="675" t="s">
        <v>1244</v>
      </c>
      <c r="S1055" s="741">
        <v>6557045000</v>
      </c>
      <c r="T1055" s="741">
        <v>8095389524.0215492</v>
      </c>
    </row>
    <row r="1056" spans="1:20">
      <c r="A1056" s="675">
        <v>3</v>
      </c>
      <c r="B1056" s="675" t="s">
        <v>1048</v>
      </c>
      <c r="C1056" s="675">
        <v>2012</v>
      </c>
      <c r="D1056" s="675">
        <v>120</v>
      </c>
      <c r="E1056" s="675" t="s">
        <v>759</v>
      </c>
      <c r="F1056" s="675">
        <v>1</v>
      </c>
      <c r="G1056" s="675" t="s">
        <v>1050</v>
      </c>
      <c r="H1056" s="675">
        <v>88</v>
      </c>
      <c r="I1056" s="675" t="s">
        <v>1225</v>
      </c>
      <c r="J1056" s="675" t="s">
        <v>1052</v>
      </c>
      <c r="K1056" s="741">
        <v>23000000000</v>
      </c>
      <c r="L1056" s="741">
        <v>28396016658.799137</v>
      </c>
      <c r="M1056" s="675">
        <v>6</v>
      </c>
      <c r="N1056" s="675" t="s">
        <v>1059</v>
      </c>
      <c r="O1056" s="675">
        <v>49</v>
      </c>
      <c r="P1056" s="675" t="s">
        <v>1063</v>
      </c>
      <c r="Q1056" s="675">
        <v>311</v>
      </c>
      <c r="R1056" s="675" t="s">
        <v>1246</v>
      </c>
      <c r="S1056" s="741">
        <v>4972039000</v>
      </c>
      <c r="T1056" s="741">
        <v>6138526185.7477846</v>
      </c>
    </row>
    <row r="1057" spans="1:20">
      <c r="A1057" s="675">
        <v>3</v>
      </c>
      <c r="B1057" s="675" t="s">
        <v>1048</v>
      </c>
      <c r="C1057" s="675">
        <v>2012</v>
      </c>
      <c r="D1057" s="675">
        <v>122</v>
      </c>
      <c r="E1057" s="675" t="s">
        <v>1247</v>
      </c>
      <c r="F1057" s="675">
        <v>1</v>
      </c>
      <c r="G1057" s="675" t="s">
        <v>1050</v>
      </c>
      <c r="H1057" s="675">
        <v>92</v>
      </c>
      <c r="I1057" s="675" t="s">
        <v>1248</v>
      </c>
      <c r="J1057" s="675" t="s">
        <v>1052</v>
      </c>
      <c r="K1057" s="741">
        <v>550970000000</v>
      </c>
      <c r="L1057" s="741">
        <v>680232752108.63318</v>
      </c>
      <c r="M1057" s="675">
        <v>1</v>
      </c>
      <c r="N1057" s="675" t="s">
        <v>1053</v>
      </c>
      <c r="O1057" s="675">
        <v>4</v>
      </c>
      <c r="P1057" s="675" t="s">
        <v>1148</v>
      </c>
      <c r="Q1057" s="675">
        <v>515</v>
      </c>
      <c r="R1057" s="675" t="s">
        <v>1249</v>
      </c>
      <c r="S1057" s="741">
        <v>138048000000</v>
      </c>
      <c r="T1057" s="741">
        <v>170435361204.95236</v>
      </c>
    </row>
    <row r="1058" spans="1:20">
      <c r="A1058" s="675">
        <v>3</v>
      </c>
      <c r="B1058" s="675" t="s">
        <v>1048</v>
      </c>
      <c r="C1058" s="675">
        <v>2012</v>
      </c>
      <c r="D1058" s="675">
        <v>122</v>
      </c>
      <c r="E1058" s="675" t="s">
        <v>1247</v>
      </c>
      <c r="F1058" s="675">
        <v>1</v>
      </c>
      <c r="G1058" s="675" t="s">
        <v>1050</v>
      </c>
      <c r="H1058" s="675">
        <v>92</v>
      </c>
      <c r="I1058" s="675" t="s">
        <v>1248</v>
      </c>
      <c r="J1058" s="675" t="s">
        <v>1052</v>
      </c>
      <c r="K1058" s="741">
        <v>550970000000</v>
      </c>
      <c r="L1058" s="741">
        <v>680232752108.63318</v>
      </c>
      <c r="M1058" s="675">
        <v>1</v>
      </c>
      <c r="N1058" s="675" t="s">
        <v>1053</v>
      </c>
      <c r="O1058" s="675">
        <v>14</v>
      </c>
      <c r="P1058" s="675" t="s">
        <v>1054</v>
      </c>
      <c r="Q1058" s="675">
        <v>495</v>
      </c>
      <c r="R1058" s="675" t="s">
        <v>1250</v>
      </c>
      <c r="S1058" s="741">
        <v>18238000000</v>
      </c>
      <c r="T1058" s="741">
        <v>22516806601.007778</v>
      </c>
    </row>
    <row r="1059" spans="1:20">
      <c r="A1059" s="675">
        <v>3</v>
      </c>
      <c r="B1059" s="675" t="s">
        <v>1048</v>
      </c>
      <c r="C1059" s="675">
        <v>2012</v>
      </c>
      <c r="D1059" s="675">
        <v>122</v>
      </c>
      <c r="E1059" s="675" t="s">
        <v>1247</v>
      </c>
      <c r="F1059" s="675">
        <v>1</v>
      </c>
      <c r="G1059" s="675" t="s">
        <v>1050</v>
      </c>
      <c r="H1059" s="675">
        <v>92</v>
      </c>
      <c r="I1059" s="675" t="s">
        <v>1248</v>
      </c>
      <c r="J1059" s="675" t="s">
        <v>1052</v>
      </c>
      <c r="K1059" s="741">
        <v>550970000000</v>
      </c>
      <c r="L1059" s="741">
        <v>680232752108.63318</v>
      </c>
      <c r="M1059" s="675">
        <v>1</v>
      </c>
      <c r="N1059" s="675" t="s">
        <v>1053</v>
      </c>
      <c r="O1059" s="675">
        <v>14</v>
      </c>
      <c r="P1059" s="675" t="s">
        <v>1054</v>
      </c>
      <c r="Q1059" s="675">
        <v>496</v>
      </c>
      <c r="R1059" s="675" t="s">
        <v>1251</v>
      </c>
      <c r="S1059" s="741">
        <v>57733997000</v>
      </c>
      <c r="T1059" s="741">
        <v>71278936547.437378</v>
      </c>
    </row>
    <row r="1060" spans="1:20">
      <c r="A1060" s="675">
        <v>3</v>
      </c>
      <c r="B1060" s="675" t="s">
        <v>1048</v>
      </c>
      <c r="C1060" s="675">
        <v>2012</v>
      </c>
      <c r="D1060" s="675">
        <v>122</v>
      </c>
      <c r="E1060" s="675" t="s">
        <v>1247</v>
      </c>
      <c r="F1060" s="675">
        <v>1</v>
      </c>
      <c r="G1060" s="675" t="s">
        <v>1050</v>
      </c>
      <c r="H1060" s="675">
        <v>92</v>
      </c>
      <c r="I1060" s="675" t="s">
        <v>1248</v>
      </c>
      <c r="J1060" s="675" t="s">
        <v>1052</v>
      </c>
      <c r="K1060" s="741">
        <v>550970000000</v>
      </c>
      <c r="L1060" s="741">
        <v>680232752108.63318</v>
      </c>
      <c r="M1060" s="675">
        <v>1</v>
      </c>
      <c r="N1060" s="675" t="s">
        <v>1053</v>
      </c>
      <c r="O1060" s="675">
        <v>14</v>
      </c>
      <c r="P1060" s="675" t="s">
        <v>1054</v>
      </c>
      <c r="Q1060" s="675">
        <v>497</v>
      </c>
      <c r="R1060" s="675" t="s">
        <v>1252</v>
      </c>
      <c r="S1060" s="741">
        <v>137548001000</v>
      </c>
      <c r="T1060" s="741">
        <v>169818057729.58789</v>
      </c>
    </row>
    <row r="1061" spans="1:20">
      <c r="A1061" s="675">
        <v>3</v>
      </c>
      <c r="B1061" s="675" t="s">
        <v>1048</v>
      </c>
      <c r="C1061" s="675">
        <v>2012</v>
      </c>
      <c r="D1061" s="675">
        <v>122</v>
      </c>
      <c r="E1061" s="675" t="s">
        <v>1247</v>
      </c>
      <c r="F1061" s="675">
        <v>1</v>
      </c>
      <c r="G1061" s="675" t="s">
        <v>1050</v>
      </c>
      <c r="H1061" s="675">
        <v>92</v>
      </c>
      <c r="I1061" s="675" t="s">
        <v>1248</v>
      </c>
      <c r="J1061" s="675" t="s">
        <v>1052</v>
      </c>
      <c r="K1061" s="741">
        <v>550970000000</v>
      </c>
      <c r="L1061" s="741">
        <v>680232752108.63318</v>
      </c>
      <c r="M1061" s="675">
        <v>1</v>
      </c>
      <c r="N1061" s="675" t="s">
        <v>1053</v>
      </c>
      <c r="O1061" s="675">
        <v>14</v>
      </c>
      <c r="P1061" s="675" t="s">
        <v>1054</v>
      </c>
      <c r="Q1061" s="675">
        <v>500</v>
      </c>
      <c r="R1061" s="675" t="s">
        <v>1253</v>
      </c>
      <c r="S1061" s="741">
        <v>3140000000</v>
      </c>
      <c r="T1061" s="741">
        <v>3876673578.6360564</v>
      </c>
    </row>
    <row r="1062" spans="1:20">
      <c r="A1062" s="675">
        <v>3</v>
      </c>
      <c r="B1062" s="675" t="s">
        <v>1048</v>
      </c>
      <c r="C1062" s="675">
        <v>2012</v>
      </c>
      <c r="D1062" s="675">
        <v>122</v>
      </c>
      <c r="E1062" s="675" t="s">
        <v>1247</v>
      </c>
      <c r="F1062" s="675">
        <v>1</v>
      </c>
      <c r="G1062" s="675" t="s">
        <v>1050</v>
      </c>
      <c r="H1062" s="675">
        <v>92</v>
      </c>
      <c r="I1062" s="675" t="s">
        <v>1248</v>
      </c>
      <c r="J1062" s="675" t="s">
        <v>1052</v>
      </c>
      <c r="K1062" s="741">
        <v>550970000000</v>
      </c>
      <c r="L1062" s="741">
        <v>680232752108.63318</v>
      </c>
      <c r="M1062" s="675">
        <v>1</v>
      </c>
      <c r="N1062" s="675" t="s">
        <v>1053</v>
      </c>
      <c r="O1062" s="675">
        <v>14</v>
      </c>
      <c r="P1062" s="675" t="s">
        <v>1054</v>
      </c>
      <c r="Q1062" s="675">
        <v>501</v>
      </c>
      <c r="R1062" s="675" t="s">
        <v>1254</v>
      </c>
      <c r="S1062" s="741">
        <v>38697000000</v>
      </c>
      <c r="T1062" s="741">
        <v>47775680723.719589</v>
      </c>
    </row>
    <row r="1063" spans="1:20">
      <c r="A1063" s="675">
        <v>3</v>
      </c>
      <c r="B1063" s="675" t="s">
        <v>1048</v>
      </c>
      <c r="C1063" s="675">
        <v>2012</v>
      </c>
      <c r="D1063" s="675">
        <v>122</v>
      </c>
      <c r="E1063" s="675" t="s">
        <v>1247</v>
      </c>
      <c r="F1063" s="675">
        <v>1</v>
      </c>
      <c r="G1063" s="675" t="s">
        <v>1050</v>
      </c>
      <c r="H1063" s="675">
        <v>92</v>
      </c>
      <c r="I1063" s="675" t="s">
        <v>1248</v>
      </c>
      <c r="J1063" s="675" t="s">
        <v>1052</v>
      </c>
      <c r="K1063" s="741">
        <v>550970000000</v>
      </c>
      <c r="L1063" s="741">
        <v>680232752108.63318</v>
      </c>
      <c r="M1063" s="675">
        <v>3</v>
      </c>
      <c r="N1063" s="675" t="s">
        <v>1066</v>
      </c>
      <c r="O1063" s="675">
        <v>34</v>
      </c>
      <c r="P1063" s="675" t="s">
        <v>1191</v>
      </c>
      <c r="Q1063" s="675">
        <v>517</v>
      </c>
      <c r="R1063" s="675" t="s">
        <v>1255</v>
      </c>
      <c r="S1063" s="741">
        <v>5088000000</v>
      </c>
      <c r="T1063" s="741">
        <v>6281692728.6943483</v>
      </c>
    </row>
    <row r="1064" spans="1:20">
      <c r="A1064" s="675">
        <v>3</v>
      </c>
      <c r="B1064" s="675" t="s">
        <v>1048</v>
      </c>
      <c r="C1064" s="675">
        <v>2012</v>
      </c>
      <c r="D1064" s="675">
        <v>122</v>
      </c>
      <c r="E1064" s="675" t="s">
        <v>1247</v>
      </c>
      <c r="F1064" s="675">
        <v>1</v>
      </c>
      <c r="G1064" s="675" t="s">
        <v>1050</v>
      </c>
      <c r="H1064" s="675">
        <v>92</v>
      </c>
      <c r="I1064" s="675" t="s">
        <v>1248</v>
      </c>
      <c r="J1064" s="675" t="s">
        <v>1052</v>
      </c>
      <c r="K1064" s="741">
        <v>550970000000</v>
      </c>
      <c r="L1064" s="741">
        <v>680232752108.63318</v>
      </c>
      <c r="M1064" s="675">
        <v>4</v>
      </c>
      <c r="N1064" s="675" t="s">
        <v>1056</v>
      </c>
      <c r="O1064" s="675">
        <v>38</v>
      </c>
      <c r="P1064" s="675" t="s">
        <v>1239</v>
      </c>
      <c r="Q1064" s="675">
        <v>504</v>
      </c>
      <c r="R1064" s="675" t="s">
        <v>1256</v>
      </c>
      <c r="S1064" s="741">
        <v>1200000000</v>
      </c>
      <c r="T1064" s="741">
        <v>1481531303.9373465</v>
      </c>
    </row>
    <row r="1065" spans="1:20">
      <c r="A1065" s="675">
        <v>3</v>
      </c>
      <c r="B1065" s="675" t="s">
        <v>1048</v>
      </c>
      <c r="C1065" s="675">
        <v>2012</v>
      </c>
      <c r="D1065" s="675">
        <v>122</v>
      </c>
      <c r="E1065" s="675" t="s">
        <v>1247</v>
      </c>
      <c r="F1065" s="675">
        <v>1</v>
      </c>
      <c r="G1065" s="675" t="s">
        <v>1050</v>
      </c>
      <c r="H1065" s="675">
        <v>92</v>
      </c>
      <c r="I1065" s="675" t="s">
        <v>1248</v>
      </c>
      <c r="J1065" s="675" t="s">
        <v>1052</v>
      </c>
      <c r="K1065" s="741">
        <v>550970000000</v>
      </c>
      <c r="L1065" s="741">
        <v>680232752108.63318</v>
      </c>
      <c r="M1065" s="675">
        <v>4</v>
      </c>
      <c r="N1065" s="675" t="s">
        <v>1056</v>
      </c>
      <c r="O1065" s="675">
        <v>39</v>
      </c>
      <c r="P1065" s="675" t="s">
        <v>1057</v>
      </c>
      <c r="Q1065" s="675">
        <v>516</v>
      </c>
      <c r="R1065" s="675" t="s">
        <v>1257</v>
      </c>
      <c r="S1065" s="741">
        <v>3181000000</v>
      </c>
      <c r="T1065" s="741">
        <v>3927292564.8539162</v>
      </c>
    </row>
    <row r="1066" spans="1:20">
      <c r="A1066" s="675">
        <v>3</v>
      </c>
      <c r="B1066" s="675" t="s">
        <v>1048</v>
      </c>
      <c r="C1066" s="675">
        <v>2012</v>
      </c>
      <c r="D1066" s="675">
        <v>122</v>
      </c>
      <c r="E1066" s="675" t="s">
        <v>1247</v>
      </c>
      <c r="F1066" s="675">
        <v>1</v>
      </c>
      <c r="G1066" s="675" t="s">
        <v>1050</v>
      </c>
      <c r="H1066" s="675">
        <v>92</v>
      </c>
      <c r="I1066" s="675" t="s">
        <v>1248</v>
      </c>
      <c r="J1066" s="675" t="s">
        <v>1052</v>
      </c>
      <c r="K1066" s="741">
        <v>550970000000</v>
      </c>
      <c r="L1066" s="741">
        <v>680232752108.63318</v>
      </c>
      <c r="M1066" s="675">
        <v>5</v>
      </c>
      <c r="N1066" s="675" t="s">
        <v>1117</v>
      </c>
      <c r="O1066" s="675">
        <v>40</v>
      </c>
      <c r="P1066" s="675" t="s">
        <v>1118</v>
      </c>
      <c r="Q1066" s="675">
        <v>511</v>
      </c>
      <c r="R1066" s="675" t="s">
        <v>1258</v>
      </c>
      <c r="S1066" s="741">
        <v>5079918000</v>
      </c>
      <c r="T1066" s="741">
        <v>6271714615.3623314</v>
      </c>
    </row>
    <row r="1067" spans="1:20">
      <c r="A1067" s="675">
        <v>3</v>
      </c>
      <c r="B1067" s="675" t="s">
        <v>1048</v>
      </c>
      <c r="C1067" s="675">
        <v>2012</v>
      </c>
      <c r="D1067" s="675">
        <v>122</v>
      </c>
      <c r="E1067" s="675" t="s">
        <v>1247</v>
      </c>
      <c r="F1067" s="675">
        <v>1</v>
      </c>
      <c r="G1067" s="675" t="s">
        <v>1050</v>
      </c>
      <c r="H1067" s="675">
        <v>92</v>
      </c>
      <c r="I1067" s="675" t="s">
        <v>1248</v>
      </c>
      <c r="J1067" s="675" t="s">
        <v>1052</v>
      </c>
      <c r="K1067" s="741">
        <v>550970000000</v>
      </c>
      <c r="L1067" s="741">
        <v>680232752108.63318</v>
      </c>
      <c r="M1067" s="675">
        <v>6</v>
      </c>
      <c r="N1067" s="675" t="s">
        <v>1059</v>
      </c>
      <c r="O1067" s="675">
        <v>49</v>
      </c>
      <c r="P1067" s="675" t="s">
        <v>1063</v>
      </c>
      <c r="Q1067" s="675">
        <v>512</v>
      </c>
      <c r="R1067" s="675" t="s">
        <v>1259</v>
      </c>
      <c r="S1067" s="741">
        <v>72500000000</v>
      </c>
      <c r="T1067" s="741">
        <v>89509182946.214676</v>
      </c>
    </row>
    <row r="1068" spans="1:20">
      <c r="A1068" s="675">
        <v>3</v>
      </c>
      <c r="B1068" s="675" t="s">
        <v>1048</v>
      </c>
      <c r="C1068" s="675">
        <v>2012</v>
      </c>
      <c r="D1068" s="675">
        <v>122</v>
      </c>
      <c r="E1068" s="675" t="s">
        <v>1247</v>
      </c>
      <c r="F1068" s="675">
        <v>1</v>
      </c>
      <c r="G1068" s="675" t="s">
        <v>1050</v>
      </c>
      <c r="H1068" s="675">
        <v>92</v>
      </c>
      <c r="I1068" s="675" t="s">
        <v>1248</v>
      </c>
      <c r="J1068" s="675" t="s">
        <v>1052</v>
      </c>
      <c r="K1068" s="741">
        <v>550970000000</v>
      </c>
      <c r="L1068" s="741">
        <v>680232752108.63318</v>
      </c>
      <c r="M1068" s="675">
        <v>6</v>
      </c>
      <c r="N1068" s="675" t="s">
        <v>1059</v>
      </c>
      <c r="O1068" s="675">
        <v>49</v>
      </c>
      <c r="P1068" s="675" t="s">
        <v>1063</v>
      </c>
      <c r="Q1068" s="675">
        <v>514</v>
      </c>
      <c r="R1068" s="675" t="s">
        <v>1260</v>
      </c>
      <c r="S1068" s="741">
        <v>70516084000</v>
      </c>
      <c r="T1068" s="741">
        <v>87059821564.229553</v>
      </c>
    </row>
    <row r="1069" spans="1:20">
      <c r="A1069" s="675">
        <v>3</v>
      </c>
      <c r="B1069" s="675" t="s">
        <v>1048</v>
      </c>
      <c r="C1069" s="675">
        <v>2012</v>
      </c>
      <c r="D1069" s="675">
        <v>125</v>
      </c>
      <c r="E1069" s="675" t="s">
        <v>1261</v>
      </c>
      <c r="F1069" s="675">
        <v>1</v>
      </c>
      <c r="G1069" s="675" t="s">
        <v>1050</v>
      </c>
      <c r="H1069" s="675">
        <v>85</v>
      </c>
      <c r="I1069" s="675" t="s">
        <v>1065</v>
      </c>
      <c r="J1069" s="675" t="s">
        <v>1052</v>
      </c>
      <c r="K1069" s="741">
        <v>3000000000</v>
      </c>
      <c r="L1069" s="741">
        <v>3703828259.8433661</v>
      </c>
      <c r="M1069" s="675">
        <v>6</v>
      </c>
      <c r="N1069" s="675" t="s">
        <v>1059</v>
      </c>
      <c r="O1069" s="675">
        <v>49</v>
      </c>
      <c r="P1069" s="675" t="s">
        <v>1063</v>
      </c>
      <c r="Q1069" s="675">
        <v>194</v>
      </c>
      <c r="R1069" s="675" t="s">
        <v>1262</v>
      </c>
      <c r="S1069" s="741">
        <v>200000000</v>
      </c>
      <c r="T1069" s="741">
        <v>246921883.98955777</v>
      </c>
    </row>
    <row r="1070" spans="1:20">
      <c r="A1070" s="675">
        <v>3</v>
      </c>
      <c r="B1070" s="675" t="s">
        <v>1048</v>
      </c>
      <c r="C1070" s="675">
        <v>2012</v>
      </c>
      <c r="D1070" s="675">
        <v>125</v>
      </c>
      <c r="E1070" s="675" t="s">
        <v>1261</v>
      </c>
      <c r="F1070" s="675">
        <v>1</v>
      </c>
      <c r="G1070" s="675" t="s">
        <v>1050</v>
      </c>
      <c r="H1070" s="675">
        <v>85</v>
      </c>
      <c r="I1070" s="675" t="s">
        <v>1065</v>
      </c>
      <c r="J1070" s="675" t="s">
        <v>1052</v>
      </c>
      <c r="K1070" s="741">
        <v>3000000000</v>
      </c>
      <c r="L1070" s="741">
        <v>3703828259.8433661</v>
      </c>
      <c r="M1070" s="675">
        <v>6</v>
      </c>
      <c r="N1070" s="675" t="s">
        <v>1059</v>
      </c>
      <c r="O1070" s="675">
        <v>49</v>
      </c>
      <c r="P1070" s="675" t="s">
        <v>1063</v>
      </c>
      <c r="Q1070" s="675">
        <v>197</v>
      </c>
      <c r="R1070" s="675" t="s">
        <v>1263</v>
      </c>
      <c r="S1070" s="741">
        <v>2800000000</v>
      </c>
      <c r="T1070" s="741">
        <v>3456906375.8538089</v>
      </c>
    </row>
    <row r="1071" spans="1:20">
      <c r="A1071" s="675">
        <v>3</v>
      </c>
      <c r="B1071" s="675" t="s">
        <v>1048</v>
      </c>
      <c r="C1071" s="675">
        <v>2012</v>
      </c>
      <c r="D1071" s="675">
        <v>126</v>
      </c>
      <c r="E1071" s="675" t="s">
        <v>771</v>
      </c>
      <c r="F1071" s="675">
        <v>1</v>
      </c>
      <c r="G1071" s="675" t="s">
        <v>1050</v>
      </c>
      <c r="H1071" s="675">
        <v>94</v>
      </c>
      <c r="I1071" s="675" t="s">
        <v>1264</v>
      </c>
      <c r="J1071" s="675" t="s">
        <v>1052</v>
      </c>
      <c r="K1071" s="741">
        <v>45000000000</v>
      </c>
      <c r="L1071" s="741">
        <v>55557423897.650497</v>
      </c>
      <c r="M1071" s="675">
        <v>1</v>
      </c>
      <c r="N1071" s="675" t="s">
        <v>1053</v>
      </c>
      <c r="O1071" s="675">
        <v>6</v>
      </c>
      <c r="P1071" s="675" t="s">
        <v>1150</v>
      </c>
      <c r="Q1071" s="675">
        <v>303</v>
      </c>
      <c r="R1071" s="675" t="s">
        <v>1265</v>
      </c>
      <c r="S1071" s="741">
        <v>1400000000</v>
      </c>
      <c r="T1071" s="741">
        <v>1728453187.9269044</v>
      </c>
    </row>
    <row r="1072" spans="1:20">
      <c r="A1072" s="675">
        <v>3</v>
      </c>
      <c r="B1072" s="675" t="s">
        <v>1048</v>
      </c>
      <c r="C1072" s="675">
        <v>2012</v>
      </c>
      <c r="D1072" s="675">
        <v>126</v>
      </c>
      <c r="E1072" s="675" t="s">
        <v>771</v>
      </c>
      <c r="F1072" s="675">
        <v>1</v>
      </c>
      <c r="G1072" s="675" t="s">
        <v>1050</v>
      </c>
      <c r="H1072" s="675">
        <v>94</v>
      </c>
      <c r="I1072" s="675" t="s">
        <v>1264</v>
      </c>
      <c r="J1072" s="675" t="s">
        <v>1052</v>
      </c>
      <c r="K1072" s="741">
        <v>45000000000</v>
      </c>
      <c r="L1072" s="741">
        <v>55557423897.650497</v>
      </c>
      <c r="M1072" s="675">
        <v>1</v>
      </c>
      <c r="N1072" s="675" t="s">
        <v>1053</v>
      </c>
      <c r="O1072" s="675">
        <v>10</v>
      </c>
      <c r="P1072" s="675" t="s">
        <v>1266</v>
      </c>
      <c r="Q1072" s="675">
        <v>549</v>
      </c>
      <c r="R1072" s="675" t="s">
        <v>1267</v>
      </c>
      <c r="S1072" s="741">
        <v>3700000000</v>
      </c>
      <c r="T1072" s="741">
        <v>4568054853.806819</v>
      </c>
    </row>
    <row r="1073" spans="1:20">
      <c r="A1073" s="675">
        <v>3</v>
      </c>
      <c r="B1073" s="675" t="s">
        <v>1048</v>
      </c>
      <c r="C1073" s="675">
        <v>2012</v>
      </c>
      <c r="D1073" s="675">
        <v>126</v>
      </c>
      <c r="E1073" s="675" t="s">
        <v>771</v>
      </c>
      <c r="F1073" s="675">
        <v>1</v>
      </c>
      <c r="G1073" s="675" t="s">
        <v>1050</v>
      </c>
      <c r="H1073" s="675">
        <v>94</v>
      </c>
      <c r="I1073" s="675" t="s">
        <v>1264</v>
      </c>
      <c r="J1073" s="675" t="s">
        <v>1052</v>
      </c>
      <c r="K1073" s="741">
        <v>45000000000</v>
      </c>
      <c r="L1073" s="741">
        <v>55557423897.650497</v>
      </c>
      <c r="M1073" s="675">
        <v>1</v>
      </c>
      <c r="N1073" s="675" t="s">
        <v>1053</v>
      </c>
      <c r="O1073" s="675">
        <v>10</v>
      </c>
      <c r="P1073" s="675" t="s">
        <v>1266</v>
      </c>
      <c r="Q1073" s="675">
        <v>569</v>
      </c>
      <c r="R1073" s="675" t="s">
        <v>1268</v>
      </c>
      <c r="S1073" s="741">
        <v>2400000000</v>
      </c>
      <c r="T1073" s="741">
        <v>2963062607.8746929</v>
      </c>
    </row>
    <row r="1074" spans="1:20">
      <c r="A1074" s="675">
        <v>3</v>
      </c>
      <c r="B1074" s="675" t="s">
        <v>1048</v>
      </c>
      <c r="C1074" s="675">
        <v>2012</v>
      </c>
      <c r="D1074" s="675">
        <v>126</v>
      </c>
      <c r="E1074" s="675" t="s">
        <v>771</v>
      </c>
      <c r="F1074" s="675">
        <v>1</v>
      </c>
      <c r="G1074" s="675" t="s">
        <v>1050</v>
      </c>
      <c r="H1074" s="675">
        <v>94</v>
      </c>
      <c r="I1074" s="675" t="s">
        <v>1264</v>
      </c>
      <c r="J1074" s="675" t="s">
        <v>1052</v>
      </c>
      <c r="K1074" s="741">
        <v>45000000000</v>
      </c>
      <c r="L1074" s="741">
        <v>55557423897.650497</v>
      </c>
      <c r="M1074" s="675">
        <v>1</v>
      </c>
      <c r="N1074" s="675" t="s">
        <v>1053</v>
      </c>
      <c r="O1074" s="675">
        <v>10</v>
      </c>
      <c r="P1074" s="675" t="s">
        <v>1266</v>
      </c>
      <c r="Q1074" s="675">
        <v>574</v>
      </c>
      <c r="R1074" s="675" t="s">
        <v>1269</v>
      </c>
      <c r="S1074" s="741">
        <v>7400000000</v>
      </c>
      <c r="T1074" s="741">
        <v>9136109707.6136379</v>
      </c>
    </row>
    <row r="1075" spans="1:20">
      <c r="A1075" s="675">
        <v>3</v>
      </c>
      <c r="B1075" s="675" t="s">
        <v>1048</v>
      </c>
      <c r="C1075" s="675">
        <v>2012</v>
      </c>
      <c r="D1075" s="675">
        <v>126</v>
      </c>
      <c r="E1075" s="675" t="s">
        <v>771</v>
      </c>
      <c r="F1075" s="675">
        <v>1</v>
      </c>
      <c r="G1075" s="675" t="s">
        <v>1050</v>
      </c>
      <c r="H1075" s="675">
        <v>94</v>
      </c>
      <c r="I1075" s="675" t="s">
        <v>1264</v>
      </c>
      <c r="J1075" s="675" t="s">
        <v>1052</v>
      </c>
      <c r="K1075" s="741">
        <v>45000000000</v>
      </c>
      <c r="L1075" s="741">
        <v>55557423897.650497</v>
      </c>
      <c r="M1075" s="675">
        <v>1</v>
      </c>
      <c r="N1075" s="675" t="s">
        <v>1053</v>
      </c>
      <c r="O1075" s="675">
        <v>10</v>
      </c>
      <c r="P1075" s="675" t="s">
        <v>1266</v>
      </c>
      <c r="Q1075" s="675">
        <v>578</v>
      </c>
      <c r="R1075" s="675" t="s">
        <v>1270</v>
      </c>
      <c r="S1075" s="741">
        <v>1600000000</v>
      </c>
      <c r="T1075" s="741">
        <v>1975375071.9164622</v>
      </c>
    </row>
    <row r="1076" spans="1:20">
      <c r="A1076" s="675">
        <v>3</v>
      </c>
      <c r="B1076" s="675" t="s">
        <v>1048</v>
      </c>
      <c r="C1076" s="675">
        <v>2012</v>
      </c>
      <c r="D1076" s="675">
        <v>126</v>
      </c>
      <c r="E1076" s="675" t="s">
        <v>771</v>
      </c>
      <c r="F1076" s="675">
        <v>1</v>
      </c>
      <c r="G1076" s="675" t="s">
        <v>1050</v>
      </c>
      <c r="H1076" s="675">
        <v>94</v>
      </c>
      <c r="I1076" s="675" t="s">
        <v>1264</v>
      </c>
      <c r="J1076" s="675" t="s">
        <v>1052</v>
      </c>
      <c r="K1076" s="741">
        <v>45000000000</v>
      </c>
      <c r="L1076" s="741">
        <v>55557423897.650497</v>
      </c>
      <c r="M1076" s="675">
        <v>2</v>
      </c>
      <c r="N1076" s="675" t="s">
        <v>1103</v>
      </c>
      <c r="O1076" s="675">
        <v>18</v>
      </c>
      <c r="P1076" s="675" t="s">
        <v>1205</v>
      </c>
      <c r="Q1076" s="675">
        <v>577</v>
      </c>
      <c r="R1076" s="675" t="s">
        <v>1271</v>
      </c>
      <c r="S1076" s="741">
        <v>1300000000</v>
      </c>
      <c r="T1076" s="741">
        <v>1604992245.9321256</v>
      </c>
    </row>
    <row r="1077" spans="1:20">
      <c r="A1077" s="675">
        <v>3</v>
      </c>
      <c r="B1077" s="675" t="s">
        <v>1048</v>
      </c>
      <c r="C1077" s="675">
        <v>2012</v>
      </c>
      <c r="D1077" s="675">
        <v>126</v>
      </c>
      <c r="E1077" s="675" t="s">
        <v>771</v>
      </c>
      <c r="F1077" s="675">
        <v>1</v>
      </c>
      <c r="G1077" s="675" t="s">
        <v>1050</v>
      </c>
      <c r="H1077" s="675">
        <v>94</v>
      </c>
      <c r="I1077" s="675" t="s">
        <v>1264</v>
      </c>
      <c r="J1077" s="675" t="s">
        <v>1052</v>
      </c>
      <c r="K1077" s="741">
        <v>45000000000</v>
      </c>
      <c r="L1077" s="741">
        <v>55557423897.650497</v>
      </c>
      <c r="M1077" s="675">
        <v>2</v>
      </c>
      <c r="N1077" s="675" t="s">
        <v>1103</v>
      </c>
      <c r="O1077" s="675">
        <v>20</v>
      </c>
      <c r="P1077" s="675" t="s">
        <v>1272</v>
      </c>
      <c r="Q1077" s="675">
        <v>296</v>
      </c>
      <c r="R1077" s="675" t="s">
        <v>1273</v>
      </c>
      <c r="S1077" s="741">
        <v>6550000000</v>
      </c>
      <c r="T1077" s="741">
        <v>8086691700.6580162</v>
      </c>
    </row>
    <row r="1078" spans="1:20">
      <c r="A1078" s="675">
        <v>3</v>
      </c>
      <c r="B1078" s="675" t="s">
        <v>1048</v>
      </c>
      <c r="C1078" s="675">
        <v>2012</v>
      </c>
      <c r="D1078" s="675">
        <v>126</v>
      </c>
      <c r="E1078" s="675" t="s">
        <v>771</v>
      </c>
      <c r="F1078" s="675">
        <v>1</v>
      </c>
      <c r="G1078" s="675" t="s">
        <v>1050</v>
      </c>
      <c r="H1078" s="675">
        <v>94</v>
      </c>
      <c r="I1078" s="675" t="s">
        <v>1264</v>
      </c>
      <c r="J1078" s="675" t="s">
        <v>1052</v>
      </c>
      <c r="K1078" s="741">
        <v>45000000000</v>
      </c>
      <c r="L1078" s="741">
        <v>55557423897.650497</v>
      </c>
      <c r="M1078" s="675">
        <v>2</v>
      </c>
      <c r="N1078" s="675" t="s">
        <v>1103</v>
      </c>
      <c r="O1078" s="675">
        <v>20</v>
      </c>
      <c r="P1078" s="675" t="s">
        <v>1272</v>
      </c>
      <c r="Q1078" s="675">
        <v>565</v>
      </c>
      <c r="R1078" s="675" t="s">
        <v>1274</v>
      </c>
      <c r="S1078" s="741">
        <v>1100000000</v>
      </c>
      <c r="T1078" s="741">
        <v>1358070361.9425678</v>
      </c>
    </row>
    <row r="1079" spans="1:20">
      <c r="A1079" s="675">
        <v>3</v>
      </c>
      <c r="B1079" s="675" t="s">
        <v>1048</v>
      </c>
      <c r="C1079" s="675">
        <v>2012</v>
      </c>
      <c r="D1079" s="675">
        <v>126</v>
      </c>
      <c r="E1079" s="675" t="s">
        <v>771</v>
      </c>
      <c r="F1079" s="675">
        <v>1</v>
      </c>
      <c r="G1079" s="675" t="s">
        <v>1050</v>
      </c>
      <c r="H1079" s="675">
        <v>94</v>
      </c>
      <c r="I1079" s="675" t="s">
        <v>1264</v>
      </c>
      <c r="J1079" s="675" t="s">
        <v>1052</v>
      </c>
      <c r="K1079" s="741">
        <v>45000000000</v>
      </c>
      <c r="L1079" s="741">
        <v>55557423897.650497</v>
      </c>
      <c r="M1079" s="675">
        <v>2</v>
      </c>
      <c r="N1079" s="675" t="s">
        <v>1103</v>
      </c>
      <c r="O1079" s="675">
        <v>20</v>
      </c>
      <c r="P1079" s="675" t="s">
        <v>1272</v>
      </c>
      <c r="Q1079" s="675">
        <v>567</v>
      </c>
      <c r="R1079" s="675" t="s">
        <v>1275</v>
      </c>
      <c r="S1079" s="741">
        <v>1800000000</v>
      </c>
      <c r="T1079" s="741">
        <v>2222296955.9060197</v>
      </c>
    </row>
    <row r="1080" spans="1:20">
      <c r="A1080" s="675">
        <v>3</v>
      </c>
      <c r="B1080" s="675" t="s">
        <v>1048</v>
      </c>
      <c r="C1080" s="675">
        <v>2012</v>
      </c>
      <c r="D1080" s="675">
        <v>126</v>
      </c>
      <c r="E1080" s="675" t="s">
        <v>771</v>
      </c>
      <c r="F1080" s="675">
        <v>1</v>
      </c>
      <c r="G1080" s="675" t="s">
        <v>1050</v>
      </c>
      <c r="H1080" s="675">
        <v>94</v>
      </c>
      <c r="I1080" s="675" t="s">
        <v>1264</v>
      </c>
      <c r="J1080" s="675" t="s">
        <v>1052</v>
      </c>
      <c r="K1080" s="741">
        <v>45000000000</v>
      </c>
      <c r="L1080" s="741">
        <v>55557423897.650497</v>
      </c>
      <c r="M1080" s="675">
        <v>2</v>
      </c>
      <c r="N1080" s="675" t="s">
        <v>1103</v>
      </c>
      <c r="O1080" s="675">
        <v>20</v>
      </c>
      <c r="P1080" s="675" t="s">
        <v>1272</v>
      </c>
      <c r="Q1080" s="675">
        <v>572</v>
      </c>
      <c r="R1080" s="675" t="s">
        <v>1276</v>
      </c>
      <c r="S1080" s="741">
        <v>6500000000</v>
      </c>
      <c r="T1080" s="741">
        <v>8024961229.6606274</v>
      </c>
    </row>
    <row r="1081" spans="1:20">
      <c r="A1081" s="675">
        <v>3</v>
      </c>
      <c r="B1081" s="675" t="s">
        <v>1048</v>
      </c>
      <c r="C1081" s="675">
        <v>2012</v>
      </c>
      <c r="D1081" s="675">
        <v>126</v>
      </c>
      <c r="E1081" s="675" t="s">
        <v>771</v>
      </c>
      <c r="F1081" s="675">
        <v>1</v>
      </c>
      <c r="G1081" s="675" t="s">
        <v>1050</v>
      </c>
      <c r="H1081" s="675">
        <v>94</v>
      </c>
      <c r="I1081" s="675" t="s">
        <v>1264</v>
      </c>
      <c r="J1081" s="675" t="s">
        <v>1052</v>
      </c>
      <c r="K1081" s="741">
        <v>45000000000</v>
      </c>
      <c r="L1081" s="741">
        <v>55557423897.650497</v>
      </c>
      <c r="M1081" s="675">
        <v>3</v>
      </c>
      <c r="N1081" s="675" t="s">
        <v>1066</v>
      </c>
      <c r="O1081" s="675">
        <v>32</v>
      </c>
      <c r="P1081" s="675" t="s">
        <v>1236</v>
      </c>
      <c r="Q1081" s="675">
        <v>568</v>
      </c>
      <c r="R1081" s="675" t="s">
        <v>1277</v>
      </c>
      <c r="S1081" s="741">
        <v>600000000</v>
      </c>
      <c r="T1081" s="741">
        <v>740765651.96867323</v>
      </c>
    </row>
    <row r="1082" spans="1:20">
      <c r="A1082" s="675">
        <v>3</v>
      </c>
      <c r="B1082" s="675" t="s">
        <v>1048</v>
      </c>
      <c r="C1082" s="675">
        <v>2012</v>
      </c>
      <c r="D1082" s="675">
        <v>126</v>
      </c>
      <c r="E1082" s="675" t="s">
        <v>771</v>
      </c>
      <c r="F1082" s="675">
        <v>1</v>
      </c>
      <c r="G1082" s="675" t="s">
        <v>1050</v>
      </c>
      <c r="H1082" s="675">
        <v>94</v>
      </c>
      <c r="I1082" s="675" t="s">
        <v>1264</v>
      </c>
      <c r="J1082" s="675" t="s">
        <v>1052</v>
      </c>
      <c r="K1082" s="741">
        <v>45000000000</v>
      </c>
      <c r="L1082" s="741">
        <v>55557423897.650497</v>
      </c>
      <c r="M1082" s="675">
        <v>4</v>
      </c>
      <c r="N1082" s="675" t="s">
        <v>1056</v>
      </c>
      <c r="O1082" s="675">
        <v>37</v>
      </c>
      <c r="P1082" s="675" t="s">
        <v>1177</v>
      </c>
      <c r="Q1082" s="675">
        <v>673</v>
      </c>
      <c r="R1082" s="675" t="s">
        <v>1469</v>
      </c>
      <c r="S1082" s="741">
        <v>1100000000</v>
      </c>
      <c r="T1082" s="741">
        <v>1358070361.9425678</v>
      </c>
    </row>
    <row r="1083" spans="1:20">
      <c r="A1083" s="675">
        <v>3</v>
      </c>
      <c r="B1083" s="675" t="s">
        <v>1048</v>
      </c>
      <c r="C1083" s="675">
        <v>2012</v>
      </c>
      <c r="D1083" s="675">
        <v>126</v>
      </c>
      <c r="E1083" s="675" t="s">
        <v>771</v>
      </c>
      <c r="F1083" s="675">
        <v>1</v>
      </c>
      <c r="G1083" s="675" t="s">
        <v>1050</v>
      </c>
      <c r="H1083" s="675">
        <v>94</v>
      </c>
      <c r="I1083" s="675" t="s">
        <v>1264</v>
      </c>
      <c r="J1083" s="675" t="s">
        <v>1052</v>
      </c>
      <c r="K1083" s="741">
        <v>45000000000</v>
      </c>
      <c r="L1083" s="741">
        <v>55557423897.650497</v>
      </c>
      <c r="M1083" s="675">
        <v>6</v>
      </c>
      <c r="N1083" s="675" t="s">
        <v>1059</v>
      </c>
      <c r="O1083" s="675">
        <v>45</v>
      </c>
      <c r="P1083" s="675" t="s">
        <v>1073</v>
      </c>
      <c r="Q1083" s="675">
        <v>576</v>
      </c>
      <c r="R1083" s="675" t="s">
        <v>1280</v>
      </c>
      <c r="S1083" s="741">
        <v>650000000</v>
      </c>
      <c r="T1083" s="741">
        <v>802496122.96606278</v>
      </c>
    </row>
    <row r="1084" spans="1:20">
      <c r="A1084" s="675">
        <v>3</v>
      </c>
      <c r="B1084" s="675" t="s">
        <v>1048</v>
      </c>
      <c r="C1084" s="675">
        <v>2012</v>
      </c>
      <c r="D1084" s="675">
        <v>126</v>
      </c>
      <c r="E1084" s="675" t="s">
        <v>771</v>
      </c>
      <c r="F1084" s="675">
        <v>1</v>
      </c>
      <c r="G1084" s="675" t="s">
        <v>1050</v>
      </c>
      <c r="H1084" s="675">
        <v>94</v>
      </c>
      <c r="I1084" s="675" t="s">
        <v>1264</v>
      </c>
      <c r="J1084" s="675" t="s">
        <v>1052</v>
      </c>
      <c r="K1084" s="741">
        <v>45000000000</v>
      </c>
      <c r="L1084" s="741">
        <v>55557423897.650497</v>
      </c>
      <c r="M1084" s="675">
        <v>6</v>
      </c>
      <c r="N1084" s="675" t="s">
        <v>1059</v>
      </c>
      <c r="O1084" s="675">
        <v>49</v>
      </c>
      <c r="P1084" s="675" t="s">
        <v>1063</v>
      </c>
      <c r="Q1084" s="675">
        <v>321</v>
      </c>
      <c r="R1084" s="675" t="s">
        <v>1281</v>
      </c>
      <c r="S1084" s="741">
        <v>7300000000</v>
      </c>
      <c r="T1084" s="741">
        <v>9012648765.6188583</v>
      </c>
    </row>
    <row r="1085" spans="1:20">
      <c r="A1085" s="675">
        <v>3</v>
      </c>
      <c r="B1085" s="675" t="s">
        <v>1048</v>
      </c>
      <c r="C1085" s="675">
        <v>2012</v>
      </c>
      <c r="D1085" s="675">
        <v>126</v>
      </c>
      <c r="E1085" s="675" t="s">
        <v>771</v>
      </c>
      <c r="F1085" s="675">
        <v>1</v>
      </c>
      <c r="G1085" s="675" t="s">
        <v>1050</v>
      </c>
      <c r="H1085" s="675">
        <v>94</v>
      </c>
      <c r="I1085" s="675" t="s">
        <v>1264</v>
      </c>
      <c r="J1085" s="675" t="s">
        <v>1052</v>
      </c>
      <c r="K1085" s="741">
        <v>45000000000</v>
      </c>
      <c r="L1085" s="741">
        <v>55557423897.650497</v>
      </c>
      <c r="M1085" s="675">
        <v>6</v>
      </c>
      <c r="N1085" s="675" t="s">
        <v>1059</v>
      </c>
      <c r="O1085" s="675">
        <v>49</v>
      </c>
      <c r="P1085" s="675" t="s">
        <v>1063</v>
      </c>
      <c r="Q1085" s="675">
        <v>575</v>
      </c>
      <c r="R1085" s="675" t="s">
        <v>1282</v>
      </c>
      <c r="S1085" s="741">
        <v>1600000000</v>
      </c>
      <c r="T1085" s="741">
        <v>1975375071.9164622</v>
      </c>
    </row>
    <row r="1086" spans="1:20">
      <c r="A1086" s="675">
        <v>3</v>
      </c>
      <c r="B1086" s="675" t="s">
        <v>1048</v>
      </c>
      <c r="C1086" s="675">
        <v>2012</v>
      </c>
      <c r="D1086" s="675">
        <v>127</v>
      </c>
      <c r="E1086" s="675" t="s">
        <v>162</v>
      </c>
      <c r="F1086" s="675">
        <v>1</v>
      </c>
      <c r="G1086" s="675" t="s">
        <v>1050</v>
      </c>
      <c r="H1086" s="675">
        <v>86</v>
      </c>
      <c r="I1086" s="675" t="s">
        <v>1088</v>
      </c>
      <c r="J1086" s="675" t="s">
        <v>1052</v>
      </c>
      <c r="K1086" s="741">
        <v>7549000000</v>
      </c>
      <c r="L1086" s="741">
        <v>9320066511.1858559</v>
      </c>
      <c r="M1086" s="675">
        <v>2</v>
      </c>
      <c r="N1086" s="675" t="s">
        <v>1103</v>
      </c>
      <c r="O1086" s="675">
        <v>26</v>
      </c>
      <c r="P1086" s="675" t="s">
        <v>1283</v>
      </c>
      <c r="Q1086" s="675">
        <v>589</v>
      </c>
      <c r="R1086" s="675" t="s">
        <v>1284</v>
      </c>
      <c r="S1086" s="741">
        <v>324267000</v>
      </c>
      <c r="T1086" s="741">
        <v>400343092.77820963</v>
      </c>
    </row>
    <row r="1087" spans="1:20">
      <c r="A1087" s="675">
        <v>3</v>
      </c>
      <c r="B1087" s="675" t="s">
        <v>1048</v>
      </c>
      <c r="C1087" s="675">
        <v>2012</v>
      </c>
      <c r="D1087" s="675">
        <v>127</v>
      </c>
      <c r="E1087" s="675" t="s">
        <v>162</v>
      </c>
      <c r="F1087" s="675">
        <v>1</v>
      </c>
      <c r="G1087" s="675" t="s">
        <v>1050</v>
      </c>
      <c r="H1087" s="675">
        <v>86</v>
      </c>
      <c r="I1087" s="675" t="s">
        <v>1088</v>
      </c>
      <c r="J1087" s="675" t="s">
        <v>1052</v>
      </c>
      <c r="K1087" s="741">
        <v>7549000000</v>
      </c>
      <c r="L1087" s="741">
        <v>9320066511.1858559</v>
      </c>
      <c r="M1087" s="675">
        <v>2</v>
      </c>
      <c r="N1087" s="675" t="s">
        <v>1103</v>
      </c>
      <c r="O1087" s="675">
        <v>26</v>
      </c>
      <c r="P1087" s="675" t="s">
        <v>1283</v>
      </c>
      <c r="Q1087" s="675">
        <v>590</v>
      </c>
      <c r="R1087" s="675" t="s">
        <v>1285</v>
      </c>
      <c r="S1087" s="741">
        <v>43131000</v>
      </c>
      <c r="T1087" s="741">
        <v>53249938.891768083</v>
      </c>
    </row>
    <row r="1088" spans="1:20">
      <c r="A1088" s="675">
        <v>3</v>
      </c>
      <c r="B1088" s="675" t="s">
        <v>1048</v>
      </c>
      <c r="C1088" s="675">
        <v>2012</v>
      </c>
      <c r="D1088" s="675">
        <v>127</v>
      </c>
      <c r="E1088" s="675" t="s">
        <v>162</v>
      </c>
      <c r="F1088" s="675">
        <v>1</v>
      </c>
      <c r="G1088" s="675" t="s">
        <v>1050</v>
      </c>
      <c r="H1088" s="675">
        <v>86</v>
      </c>
      <c r="I1088" s="675" t="s">
        <v>1088</v>
      </c>
      <c r="J1088" s="675" t="s">
        <v>1052</v>
      </c>
      <c r="K1088" s="741">
        <v>7549000000</v>
      </c>
      <c r="L1088" s="741">
        <v>9320066511.1858559</v>
      </c>
      <c r="M1088" s="675">
        <v>2</v>
      </c>
      <c r="N1088" s="675" t="s">
        <v>1103</v>
      </c>
      <c r="O1088" s="675">
        <v>26</v>
      </c>
      <c r="P1088" s="675" t="s">
        <v>1283</v>
      </c>
      <c r="Q1088" s="675">
        <v>591</v>
      </c>
      <c r="R1088" s="675" t="s">
        <v>1286</v>
      </c>
      <c r="S1088" s="741">
        <v>820235000</v>
      </c>
      <c r="T1088" s="741">
        <v>1012669857.5708746</v>
      </c>
    </row>
    <row r="1089" spans="1:20">
      <c r="A1089" s="675">
        <v>3</v>
      </c>
      <c r="B1089" s="675" t="s">
        <v>1048</v>
      </c>
      <c r="C1089" s="675">
        <v>2012</v>
      </c>
      <c r="D1089" s="675">
        <v>127</v>
      </c>
      <c r="E1089" s="675" t="s">
        <v>162</v>
      </c>
      <c r="F1089" s="675">
        <v>1</v>
      </c>
      <c r="G1089" s="675" t="s">
        <v>1050</v>
      </c>
      <c r="H1089" s="675">
        <v>86</v>
      </c>
      <c r="I1089" s="675" t="s">
        <v>1088</v>
      </c>
      <c r="J1089" s="675" t="s">
        <v>1052</v>
      </c>
      <c r="K1089" s="741">
        <v>7549000000</v>
      </c>
      <c r="L1089" s="741">
        <v>9320066511.1858559</v>
      </c>
      <c r="M1089" s="675">
        <v>2</v>
      </c>
      <c r="N1089" s="675" t="s">
        <v>1103</v>
      </c>
      <c r="O1089" s="675">
        <v>26</v>
      </c>
      <c r="P1089" s="675" t="s">
        <v>1283</v>
      </c>
      <c r="Q1089" s="675">
        <v>7227</v>
      </c>
      <c r="R1089" s="675" t="s">
        <v>1287</v>
      </c>
      <c r="S1089" s="741">
        <v>2828124000</v>
      </c>
      <c r="T1089" s="741">
        <v>3491628531.1804204</v>
      </c>
    </row>
    <row r="1090" spans="1:20">
      <c r="A1090" s="675">
        <v>3</v>
      </c>
      <c r="B1090" s="675" t="s">
        <v>1048</v>
      </c>
      <c r="C1090" s="675">
        <v>2012</v>
      </c>
      <c r="D1090" s="675">
        <v>127</v>
      </c>
      <c r="E1090" s="675" t="s">
        <v>162</v>
      </c>
      <c r="F1090" s="675">
        <v>1</v>
      </c>
      <c r="G1090" s="675" t="s">
        <v>1050</v>
      </c>
      <c r="H1090" s="675">
        <v>86</v>
      </c>
      <c r="I1090" s="675" t="s">
        <v>1088</v>
      </c>
      <c r="J1090" s="675" t="s">
        <v>1052</v>
      </c>
      <c r="K1090" s="741">
        <v>7549000000</v>
      </c>
      <c r="L1090" s="741">
        <v>9320066511.1858559</v>
      </c>
      <c r="M1090" s="675">
        <v>2</v>
      </c>
      <c r="N1090" s="675" t="s">
        <v>1103</v>
      </c>
      <c r="O1090" s="675">
        <v>30</v>
      </c>
      <c r="P1090" s="675" t="s">
        <v>1110</v>
      </c>
      <c r="Q1090" s="675">
        <v>7229</v>
      </c>
      <c r="R1090" s="675" t="s">
        <v>1288</v>
      </c>
      <c r="S1090" s="741">
        <v>1217018000</v>
      </c>
      <c r="T1090" s="741">
        <v>1502541887.0460179</v>
      </c>
    </row>
    <row r="1091" spans="1:20">
      <c r="A1091" s="675">
        <v>3</v>
      </c>
      <c r="B1091" s="675" t="s">
        <v>1048</v>
      </c>
      <c r="C1091" s="675">
        <v>2012</v>
      </c>
      <c r="D1091" s="675">
        <v>127</v>
      </c>
      <c r="E1091" s="675" t="s">
        <v>162</v>
      </c>
      <c r="F1091" s="675">
        <v>1</v>
      </c>
      <c r="G1091" s="675" t="s">
        <v>1050</v>
      </c>
      <c r="H1091" s="675">
        <v>86</v>
      </c>
      <c r="I1091" s="675" t="s">
        <v>1088</v>
      </c>
      <c r="J1091" s="675" t="s">
        <v>1052</v>
      </c>
      <c r="K1091" s="741">
        <v>7549000000</v>
      </c>
      <c r="L1091" s="741">
        <v>9320066511.1858559</v>
      </c>
      <c r="M1091" s="675">
        <v>5</v>
      </c>
      <c r="N1091" s="675" t="s">
        <v>1117</v>
      </c>
      <c r="O1091" s="675">
        <v>41</v>
      </c>
      <c r="P1091" s="675" t="s">
        <v>1120</v>
      </c>
      <c r="Q1091" s="675">
        <v>7400</v>
      </c>
      <c r="R1091" s="675" t="s">
        <v>1289</v>
      </c>
      <c r="S1091" s="741">
        <v>489434000</v>
      </c>
      <c r="T1091" s="741">
        <v>604259826.84272611</v>
      </c>
    </row>
    <row r="1092" spans="1:20">
      <c r="A1092" s="675">
        <v>3</v>
      </c>
      <c r="B1092" s="675" t="s">
        <v>1048</v>
      </c>
      <c r="C1092" s="675">
        <v>2012</v>
      </c>
      <c r="D1092" s="675">
        <v>127</v>
      </c>
      <c r="E1092" s="675" t="s">
        <v>162</v>
      </c>
      <c r="F1092" s="675">
        <v>1</v>
      </c>
      <c r="G1092" s="675" t="s">
        <v>1050</v>
      </c>
      <c r="H1092" s="675">
        <v>86</v>
      </c>
      <c r="I1092" s="675" t="s">
        <v>1088</v>
      </c>
      <c r="J1092" s="675" t="s">
        <v>1052</v>
      </c>
      <c r="K1092" s="741">
        <v>7549000000</v>
      </c>
      <c r="L1092" s="741">
        <v>9320066511.1858559</v>
      </c>
      <c r="M1092" s="675">
        <v>6</v>
      </c>
      <c r="N1092" s="675" t="s">
        <v>1059</v>
      </c>
      <c r="O1092" s="675">
        <v>46</v>
      </c>
      <c r="P1092" s="675" t="s">
        <v>1242</v>
      </c>
      <c r="Q1092" s="675">
        <v>333</v>
      </c>
      <c r="R1092" s="675" t="s">
        <v>1290</v>
      </c>
      <c r="S1092" s="741">
        <v>398508000</v>
      </c>
      <c r="T1092" s="741">
        <v>492001730.72455347</v>
      </c>
    </row>
    <row r="1093" spans="1:20">
      <c r="A1093" s="675">
        <v>3</v>
      </c>
      <c r="B1093" s="675" t="s">
        <v>1048</v>
      </c>
      <c r="C1093" s="675">
        <v>2012</v>
      </c>
      <c r="D1093" s="675">
        <v>127</v>
      </c>
      <c r="E1093" s="675" t="s">
        <v>162</v>
      </c>
      <c r="F1093" s="675">
        <v>1</v>
      </c>
      <c r="G1093" s="675" t="s">
        <v>1050</v>
      </c>
      <c r="H1093" s="675">
        <v>86</v>
      </c>
      <c r="I1093" s="675" t="s">
        <v>1088</v>
      </c>
      <c r="J1093" s="675" t="s">
        <v>1052</v>
      </c>
      <c r="K1093" s="741">
        <v>7549000000</v>
      </c>
      <c r="L1093" s="741">
        <v>9320066511.1858559</v>
      </c>
      <c r="M1093" s="675">
        <v>6</v>
      </c>
      <c r="N1093" s="675" t="s">
        <v>1059</v>
      </c>
      <c r="O1093" s="675">
        <v>48</v>
      </c>
      <c r="P1093" s="675" t="s">
        <v>1078</v>
      </c>
      <c r="Q1093" s="675">
        <v>587</v>
      </c>
      <c r="R1093" s="675" t="s">
        <v>1291</v>
      </c>
      <c r="S1093" s="741">
        <v>37856000</v>
      </c>
      <c r="T1093" s="741">
        <v>46737374.201543488</v>
      </c>
    </row>
    <row r="1094" spans="1:20">
      <c r="A1094" s="675">
        <v>3</v>
      </c>
      <c r="B1094" s="675" t="s">
        <v>1048</v>
      </c>
      <c r="C1094" s="675">
        <v>2012</v>
      </c>
      <c r="D1094" s="675">
        <v>127</v>
      </c>
      <c r="E1094" s="675" t="s">
        <v>162</v>
      </c>
      <c r="F1094" s="675">
        <v>1</v>
      </c>
      <c r="G1094" s="675" t="s">
        <v>1050</v>
      </c>
      <c r="H1094" s="675">
        <v>86</v>
      </c>
      <c r="I1094" s="675" t="s">
        <v>1088</v>
      </c>
      <c r="J1094" s="675" t="s">
        <v>1052</v>
      </c>
      <c r="K1094" s="741">
        <v>7549000000</v>
      </c>
      <c r="L1094" s="741">
        <v>9320066511.1858559</v>
      </c>
      <c r="M1094" s="675">
        <v>6</v>
      </c>
      <c r="N1094" s="675" t="s">
        <v>1059</v>
      </c>
      <c r="O1094" s="675">
        <v>49</v>
      </c>
      <c r="P1094" s="675" t="s">
        <v>1063</v>
      </c>
      <c r="Q1094" s="675">
        <v>332</v>
      </c>
      <c r="R1094" s="675" t="s">
        <v>994</v>
      </c>
      <c r="S1094" s="741">
        <v>359109000</v>
      </c>
      <c r="T1094" s="741">
        <v>443359354.18803042</v>
      </c>
    </row>
    <row r="1095" spans="1:20">
      <c r="A1095" s="675">
        <v>3</v>
      </c>
      <c r="B1095" s="675" t="s">
        <v>1048</v>
      </c>
      <c r="C1095" s="675">
        <v>2012</v>
      </c>
      <c r="D1095" s="675">
        <v>127</v>
      </c>
      <c r="E1095" s="675" t="s">
        <v>162</v>
      </c>
      <c r="F1095" s="675">
        <v>1</v>
      </c>
      <c r="G1095" s="675" t="s">
        <v>1050</v>
      </c>
      <c r="H1095" s="675">
        <v>86</v>
      </c>
      <c r="I1095" s="675" t="s">
        <v>1088</v>
      </c>
      <c r="J1095" s="675" t="s">
        <v>1052</v>
      </c>
      <c r="K1095" s="741">
        <v>7549000000</v>
      </c>
      <c r="L1095" s="741">
        <v>9320066511.1858559</v>
      </c>
      <c r="M1095" s="675">
        <v>6</v>
      </c>
      <c r="N1095" s="675" t="s">
        <v>1059</v>
      </c>
      <c r="O1095" s="675">
        <v>49</v>
      </c>
      <c r="P1095" s="675" t="s">
        <v>1063</v>
      </c>
      <c r="Q1095" s="675">
        <v>7401</v>
      </c>
      <c r="R1095" s="675" t="s">
        <v>1292</v>
      </c>
      <c r="S1095" s="741">
        <v>1031318000</v>
      </c>
      <c r="T1095" s="741">
        <v>1273274917.7617137</v>
      </c>
    </row>
    <row r="1096" spans="1:20">
      <c r="A1096" s="675">
        <v>3</v>
      </c>
      <c r="B1096" s="675" t="s">
        <v>1048</v>
      </c>
      <c r="C1096" s="675">
        <v>2012</v>
      </c>
      <c r="D1096" s="675">
        <v>131</v>
      </c>
      <c r="E1096" s="675" t="s">
        <v>1293</v>
      </c>
      <c r="F1096" s="675">
        <v>1</v>
      </c>
      <c r="G1096" s="675" t="s">
        <v>1050</v>
      </c>
      <c r="H1096" s="675">
        <v>86</v>
      </c>
      <c r="I1096" s="675" t="s">
        <v>1088</v>
      </c>
      <c r="J1096" s="675" t="s">
        <v>1052</v>
      </c>
      <c r="K1096" s="741">
        <v>33500000000</v>
      </c>
      <c r="L1096" s="741">
        <v>41359415568.250923</v>
      </c>
      <c r="M1096" s="675">
        <v>2</v>
      </c>
      <c r="N1096" s="675" t="s">
        <v>1103</v>
      </c>
      <c r="O1096" s="675">
        <v>31</v>
      </c>
      <c r="P1096" s="675" t="s">
        <v>1115</v>
      </c>
      <c r="Q1096" s="675">
        <v>412</v>
      </c>
      <c r="R1096" s="675" t="s">
        <v>1294</v>
      </c>
      <c r="S1096" s="741">
        <v>33500000000</v>
      </c>
      <c r="T1096" s="741">
        <v>41359415568.250923</v>
      </c>
    </row>
    <row r="1097" spans="1:20">
      <c r="A1097" s="675">
        <v>3</v>
      </c>
      <c r="B1097" s="675" t="s">
        <v>1048</v>
      </c>
      <c r="C1097" s="675">
        <v>2012</v>
      </c>
      <c r="D1097" s="675">
        <v>200</v>
      </c>
      <c r="E1097" s="675" t="s">
        <v>1295</v>
      </c>
      <c r="F1097" s="675">
        <v>2</v>
      </c>
      <c r="G1097" s="675" t="s">
        <v>1296</v>
      </c>
      <c r="H1097" s="675">
        <v>89</v>
      </c>
      <c r="I1097" s="675" t="s">
        <v>1182</v>
      </c>
      <c r="J1097" s="675" t="s">
        <v>1052</v>
      </c>
      <c r="K1097" s="741">
        <v>42750000000</v>
      </c>
      <c r="L1097" s="741">
        <v>52779552702.767967</v>
      </c>
      <c r="M1097" s="675">
        <v>1</v>
      </c>
      <c r="N1097" s="675" t="s">
        <v>1053</v>
      </c>
      <c r="O1097" s="675">
        <v>4</v>
      </c>
      <c r="P1097" s="675" t="s">
        <v>1148</v>
      </c>
      <c r="Q1097" s="675">
        <v>431</v>
      </c>
      <c r="R1097" s="675" t="s">
        <v>1297</v>
      </c>
      <c r="S1097" s="741">
        <v>10020000000</v>
      </c>
      <c r="T1097" s="741">
        <v>12370786387.876844</v>
      </c>
    </row>
    <row r="1098" spans="1:20">
      <c r="A1098" s="675">
        <v>3</v>
      </c>
      <c r="B1098" s="675" t="s">
        <v>1048</v>
      </c>
      <c r="C1098" s="675">
        <v>2012</v>
      </c>
      <c r="D1098" s="675">
        <v>200</v>
      </c>
      <c r="E1098" s="675" t="s">
        <v>1295</v>
      </c>
      <c r="F1098" s="675">
        <v>2</v>
      </c>
      <c r="G1098" s="675" t="s">
        <v>1296</v>
      </c>
      <c r="H1098" s="675">
        <v>89</v>
      </c>
      <c r="I1098" s="675" t="s">
        <v>1182</v>
      </c>
      <c r="J1098" s="675" t="s">
        <v>1052</v>
      </c>
      <c r="K1098" s="741">
        <v>42750000000</v>
      </c>
      <c r="L1098" s="741">
        <v>52779552702.767967</v>
      </c>
      <c r="M1098" s="675">
        <v>1</v>
      </c>
      <c r="N1098" s="675" t="s">
        <v>1053</v>
      </c>
      <c r="O1098" s="675">
        <v>5</v>
      </c>
      <c r="P1098" s="675" t="s">
        <v>1298</v>
      </c>
      <c r="Q1098" s="675">
        <v>414</v>
      </c>
      <c r="R1098" s="675" t="s">
        <v>1299</v>
      </c>
      <c r="S1098" s="741">
        <v>12322248000</v>
      </c>
      <c r="T1098" s="741">
        <v>15213163455.732803</v>
      </c>
    </row>
    <row r="1099" spans="1:20">
      <c r="A1099" s="675">
        <v>3</v>
      </c>
      <c r="B1099" s="675" t="s">
        <v>1048</v>
      </c>
      <c r="C1099" s="675">
        <v>2012</v>
      </c>
      <c r="D1099" s="675">
        <v>200</v>
      </c>
      <c r="E1099" s="675" t="s">
        <v>1295</v>
      </c>
      <c r="F1099" s="675">
        <v>2</v>
      </c>
      <c r="G1099" s="675" t="s">
        <v>1296</v>
      </c>
      <c r="H1099" s="675">
        <v>89</v>
      </c>
      <c r="I1099" s="675" t="s">
        <v>1182</v>
      </c>
      <c r="J1099" s="675" t="s">
        <v>1052</v>
      </c>
      <c r="K1099" s="741">
        <v>42750000000</v>
      </c>
      <c r="L1099" s="741">
        <v>52779552702.767967</v>
      </c>
      <c r="M1099" s="675">
        <v>1</v>
      </c>
      <c r="N1099" s="675" t="s">
        <v>1053</v>
      </c>
      <c r="O1099" s="675">
        <v>5</v>
      </c>
      <c r="P1099" s="675" t="s">
        <v>1298</v>
      </c>
      <c r="Q1099" s="675">
        <v>604</v>
      </c>
      <c r="R1099" s="675" t="s">
        <v>1300</v>
      </c>
      <c r="S1099" s="741">
        <v>2330281000</v>
      </c>
      <c r="T1099" s="741">
        <v>2876986873.7253532</v>
      </c>
    </row>
    <row r="1100" spans="1:20">
      <c r="A1100" s="675">
        <v>3</v>
      </c>
      <c r="B1100" s="675" t="s">
        <v>1048</v>
      </c>
      <c r="C1100" s="675">
        <v>2012</v>
      </c>
      <c r="D1100" s="675">
        <v>200</v>
      </c>
      <c r="E1100" s="675" t="s">
        <v>1295</v>
      </c>
      <c r="F1100" s="675">
        <v>2</v>
      </c>
      <c r="G1100" s="675" t="s">
        <v>1296</v>
      </c>
      <c r="H1100" s="675">
        <v>89</v>
      </c>
      <c r="I1100" s="675" t="s">
        <v>1182</v>
      </c>
      <c r="J1100" s="675" t="s">
        <v>1052</v>
      </c>
      <c r="K1100" s="741">
        <v>42750000000</v>
      </c>
      <c r="L1100" s="741">
        <v>52779552702.767967</v>
      </c>
      <c r="M1100" s="675">
        <v>1</v>
      </c>
      <c r="N1100" s="675" t="s">
        <v>1053</v>
      </c>
      <c r="O1100" s="675">
        <v>5</v>
      </c>
      <c r="P1100" s="675" t="s">
        <v>1298</v>
      </c>
      <c r="Q1100" s="675">
        <v>609</v>
      </c>
      <c r="R1100" s="675" t="s">
        <v>1301</v>
      </c>
      <c r="S1100" s="741">
        <v>3593661000</v>
      </c>
      <c r="T1100" s="741">
        <v>4436767722.6989899</v>
      </c>
    </row>
    <row r="1101" spans="1:20">
      <c r="A1101" s="675">
        <v>3</v>
      </c>
      <c r="B1101" s="675" t="s">
        <v>1048</v>
      </c>
      <c r="C1101" s="675">
        <v>2012</v>
      </c>
      <c r="D1101" s="675">
        <v>200</v>
      </c>
      <c r="E1101" s="675" t="s">
        <v>1295</v>
      </c>
      <c r="F1101" s="675">
        <v>2</v>
      </c>
      <c r="G1101" s="675" t="s">
        <v>1296</v>
      </c>
      <c r="H1101" s="675">
        <v>89</v>
      </c>
      <c r="I1101" s="675" t="s">
        <v>1182</v>
      </c>
      <c r="J1101" s="675" t="s">
        <v>1052</v>
      </c>
      <c r="K1101" s="741">
        <v>42750000000</v>
      </c>
      <c r="L1101" s="741">
        <v>52779552702.767967</v>
      </c>
      <c r="M1101" s="675">
        <v>1</v>
      </c>
      <c r="N1101" s="675" t="s">
        <v>1053</v>
      </c>
      <c r="O1101" s="675">
        <v>5</v>
      </c>
      <c r="P1101" s="675" t="s">
        <v>1298</v>
      </c>
      <c r="Q1101" s="675">
        <v>7081</v>
      </c>
      <c r="R1101" s="675" t="s">
        <v>1302</v>
      </c>
      <c r="S1101" s="741">
        <v>12070000000</v>
      </c>
      <c r="T1101" s="741">
        <v>14901735698.769812</v>
      </c>
    </row>
    <row r="1102" spans="1:20">
      <c r="A1102" s="675">
        <v>3</v>
      </c>
      <c r="B1102" s="675" t="s">
        <v>1048</v>
      </c>
      <c r="C1102" s="675">
        <v>2012</v>
      </c>
      <c r="D1102" s="675">
        <v>200</v>
      </c>
      <c r="E1102" s="675" t="s">
        <v>1295</v>
      </c>
      <c r="F1102" s="675">
        <v>2</v>
      </c>
      <c r="G1102" s="675" t="s">
        <v>1296</v>
      </c>
      <c r="H1102" s="675">
        <v>89</v>
      </c>
      <c r="I1102" s="675" t="s">
        <v>1182</v>
      </c>
      <c r="J1102" s="675" t="s">
        <v>1052</v>
      </c>
      <c r="K1102" s="741">
        <v>42750000000</v>
      </c>
      <c r="L1102" s="741">
        <v>52779552702.767967</v>
      </c>
      <c r="M1102" s="675">
        <v>6</v>
      </c>
      <c r="N1102" s="675" t="s">
        <v>1059</v>
      </c>
      <c r="O1102" s="675">
        <v>49</v>
      </c>
      <c r="P1102" s="675" t="s">
        <v>1063</v>
      </c>
      <c r="Q1102" s="675">
        <v>611</v>
      </c>
      <c r="R1102" s="675" t="s">
        <v>994</v>
      </c>
      <c r="S1102" s="741">
        <v>2413810000</v>
      </c>
      <c r="T1102" s="741">
        <v>2980112563.9641724</v>
      </c>
    </row>
    <row r="1103" spans="1:20">
      <c r="A1103" s="675">
        <v>3</v>
      </c>
      <c r="B1103" s="675" t="s">
        <v>1048</v>
      </c>
      <c r="C1103" s="675">
        <v>2012</v>
      </c>
      <c r="D1103" s="675">
        <v>201</v>
      </c>
      <c r="E1103" s="675" t="s">
        <v>1303</v>
      </c>
      <c r="F1103" s="675">
        <v>2</v>
      </c>
      <c r="G1103" s="675" t="s">
        <v>1296</v>
      </c>
      <c r="H1103" s="675">
        <v>91</v>
      </c>
      <c r="I1103" s="675" t="s">
        <v>1304</v>
      </c>
      <c r="J1103" s="675" t="s">
        <v>1052</v>
      </c>
      <c r="K1103" s="741">
        <v>1508101634000</v>
      </c>
      <c r="L1103" s="741">
        <v>1861916483575.053</v>
      </c>
      <c r="M1103" s="675">
        <v>1</v>
      </c>
      <c r="N1103" s="675" t="s">
        <v>1053</v>
      </c>
      <c r="O1103" s="675">
        <v>1</v>
      </c>
      <c r="P1103" s="675" t="s">
        <v>1305</v>
      </c>
      <c r="Q1103" s="675">
        <v>623</v>
      </c>
      <c r="R1103" s="675" t="s">
        <v>1306</v>
      </c>
      <c r="S1103" s="741">
        <v>28865846000</v>
      </c>
      <c r="T1103" s="741">
        <v>35638045386.362206</v>
      </c>
    </row>
    <row r="1104" spans="1:20">
      <c r="A1104" s="675">
        <v>3</v>
      </c>
      <c r="B1104" s="675" t="s">
        <v>1048</v>
      </c>
      <c r="C1104" s="675">
        <v>2012</v>
      </c>
      <c r="D1104" s="675">
        <v>201</v>
      </c>
      <c r="E1104" s="675" t="s">
        <v>1303</v>
      </c>
      <c r="F1104" s="675">
        <v>2</v>
      </c>
      <c r="G1104" s="675" t="s">
        <v>1296</v>
      </c>
      <c r="H1104" s="675">
        <v>91</v>
      </c>
      <c r="I1104" s="675" t="s">
        <v>1304</v>
      </c>
      <c r="J1104" s="675" t="s">
        <v>1052</v>
      </c>
      <c r="K1104" s="741">
        <v>1508101634000</v>
      </c>
      <c r="L1104" s="741">
        <v>1861916483575.053</v>
      </c>
      <c r="M1104" s="675">
        <v>1</v>
      </c>
      <c r="N1104" s="675" t="s">
        <v>1053</v>
      </c>
      <c r="O1104" s="675">
        <v>1</v>
      </c>
      <c r="P1104" s="675" t="s">
        <v>1305</v>
      </c>
      <c r="Q1104" s="675">
        <v>624</v>
      </c>
      <c r="R1104" s="675" t="s">
        <v>1307</v>
      </c>
      <c r="S1104" s="741">
        <v>24539495000</v>
      </c>
      <c r="T1104" s="741">
        <v>30296691687.761662</v>
      </c>
    </row>
    <row r="1105" spans="1:20">
      <c r="A1105" s="675">
        <v>3</v>
      </c>
      <c r="B1105" s="675" t="s">
        <v>1048</v>
      </c>
      <c r="C1105" s="675">
        <v>2012</v>
      </c>
      <c r="D1105" s="675">
        <v>201</v>
      </c>
      <c r="E1105" s="675" t="s">
        <v>1303</v>
      </c>
      <c r="F1105" s="675">
        <v>2</v>
      </c>
      <c r="G1105" s="675" t="s">
        <v>1296</v>
      </c>
      <c r="H1105" s="675">
        <v>91</v>
      </c>
      <c r="I1105" s="675" t="s">
        <v>1304</v>
      </c>
      <c r="J1105" s="675" t="s">
        <v>1052</v>
      </c>
      <c r="K1105" s="741">
        <v>1508101634000</v>
      </c>
      <c r="L1105" s="741">
        <v>1861916483575.053</v>
      </c>
      <c r="M1105" s="675">
        <v>1</v>
      </c>
      <c r="N1105" s="675" t="s">
        <v>1053</v>
      </c>
      <c r="O1105" s="675">
        <v>1</v>
      </c>
      <c r="P1105" s="675" t="s">
        <v>1305</v>
      </c>
      <c r="Q1105" s="675">
        <v>625</v>
      </c>
      <c r="R1105" s="675" t="s">
        <v>1308</v>
      </c>
      <c r="S1105" s="741">
        <v>46938875000</v>
      </c>
      <c r="T1105" s="741">
        <v>57951177236.75177</v>
      </c>
    </row>
    <row r="1106" spans="1:20">
      <c r="A1106" s="675">
        <v>3</v>
      </c>
      <c r="B1106" s="675" t="s">
        <v>1048</v>
      </c>
      <c r="C1106" s="675">
        <v>2012</v>
      </c>
      <c r="D1106" s="675">
        <v>201</v>
      </c>
      <c r="E1106" s="675" t="s">
        <v>1303</v>
      </c>
      <c r="F1106" s="675">
        <v>2</v>
      </c>
      <c r="G1106" s="675" t="s">
        <v>1296</v>
      </c>
      <c r="H1106" s="675">
        <v>91</v>
      </c>
      <c r="I1106" s="675" t="s">
        <v>1304</v>
      </c>
      <c r="J1106" s="675" t="s">
        <v>1052</v>
      </c>
      <c r="K1106" s="741">
        <v>1508101634000</v>
      </c>
      <c r="L1106" s="741">
        <v>1861916483575.053</v>
      </c>
      <c r="M1106" s="675">
        <v>1</v>
      </c>
      <c r="N1106" s="675" t="s">
        <v>1053</v>
      </c>
      <c r="O1106" s="675">
        <v>1</v>
      </c>
      <c r="P1106" s="675" t="s">
        <v>1305</v>
      </c>
      <c r="Q1106" s="675">
        <v>626</v>
      </c>
      <c r="R1106" s="675" t="s">
        <v>1309</v>
      </c>
      <c r="S1106" s="741">
        <v>15527718000</v>
      </c>
      <c r="T1106" s="741">
        <v>19170666913.092838</v>
      </c>
    </row>
    <row r="1107" spans="1:20">
      <c r="A1107" s="675">
        <v>3</v>
      </c>
      <c r="B1107" s="675" t="s">
        <v>1048</v>
      </c>
      <c r="C1107" s="675">
        <v>2012</v>
      </c>
      <c r="D1107" s="675">
        <v>201</v>
      </c>
      <c r="E1107" s="675" t="s">
        <v>1303</v>
      </c>
      <c r="F1107" s="675">
        <v>2</v>
      </c>
      <c r="G1107" s="675" t="s">
        <v>1296</v>
      </c>
      <c r="H1107" s="675">
        <v>91</v>
      </c>
      <c r="I1107" s="675" t="s">
        <v>1304</v>
      </c>
      <c r="J1107" s="675" t="s">
        <v>1052</v>
      </c>
      <c r="K1107" s="741">
        <v>1508101634000</v>
      </c>
      <c r="L1107" s="741">
        <v>1861916483575.053</v>
      </c>
      <c r="M1107" s="675">
        <v>1</v>
      </c>
      <c r="N1107" s="675" t="s">
        <v>1053</v>
      </c>
      <c r="O1107" s="675">
        <v>1</v>
      </c>
      <c r="P1107" s="675" t="s">
        <v>1305</v>
      </c>
      <c r="Q1107" s="675">
        <v>627</v>
      </c>
      <c r="R1107" s="675" t="s">
        <v>1310</v>
      </c>
      <c r="S1107" s="741">
        <v>20732993000</v>
      </c>
      <c r="T1107" s="741">
        <v>25597148461.51157</v>
      </c>
    </row>
    <row r="1108" spans="1:20">
      <c r="A1108" s="675">
        <v>3</v>
      </c>
      <c r="B1108" s="675" t="s">
        <v>1048</v>
      </c>
      <c r="C1108" s="675">
        <v>2012</v>
      </c>
      <c r="D1108" s="675">
        <v>201</v>
      </c>
      <c r="E1108" s="675" t="s">
        <v>1303</v>
      </c>
      <c r="F1108" s="675">
        <v>2</v>
      </c>
      <c r="G1108" s="675" t="s">
        <v>1296</v>
      </c>
      <c r="H1108" s="675">
        <v>91</v>
      </c>
      <c r="I1108" s="675" t="s">
        <v>1304</v>
      </c>
      <c r="J1108" s="675" t="s">
        <v>1052</v>
      </c>
      <c r="K1108" s="741">
        <v>1508101634000</v>
      </c>
      <c r="L1108" s="741">
        <v>1861916483575.053</v>
      </c>
      <c r="M1108" s="675">
        <v>1</v>
      </c>
      <c r="N1108" s="675" t="s">
        <v>1053</v>
      </c>
      <c r="O1108" s="675">
        <v>1</v>
      </c>
      <c r="P1108" s="675" t="s">
        <v>1305</v>
      </c>
      <c r="Q1108" s="675">
        <v>628</v>
      </c>
      <c r="R1108" s="675" t="s">
        <v>1311</v>
      </c>
      <c r="S1108" s="741">
        <v>17955662000</v>
      </c>
      <c r="T1108" s="741">
        <v>22168229446.598549</v>
      </c>
    </row>
    <row r="1109" spans="1:20">
      <c r="A1109" s="675">
        <v>3</v>
      </c>
      <c r="B1109" s="675" t="s">
        <v>1048</v>
      </c>
      <c r="C1109" s="675">
        <v>2012</v>
      </c>
      <c r="D1109" s="675">
        <v>201</v>
      </c>
      <c r="E1109" s="675" t="s">
        <v>1303</v>
      </c>
      <c r="F1109" s="675">
        <v>2</v>
      </c>
      <c r="G1109" s="675" t="s">
        <v>1296</v>
      </c>
      <c r="H1109" s="675">
        <v>91</v>
      </c>
      <c r="I1109" s="675" t="s">
        <v>1304</v>
      </c>
      <c r="J1109" s="675" t="s">
        <v>1052</v>
      </c>
      <c r="K1109" s="741">
        <v>1508101634000</v>
      </c>
      <c r="L1109" s="741">
        <v>1861916483575.053</v>
      </c>
      <c r="M1109" s="675">
        <v>1</v>
      </c>
      <c r="N1109" s="675" t="s">
        <v>1053</v>
      </c>
      <c r="O1109" s="675">
        <v>1</v>
      </c>
      <c r="P1109" s="675" t="s">
        <v>1305</v>
      </c>
      <c r="Q1109" s="675">
        <v>629</v>
      </c>
      <c r="R1109" s="675" t="s">
        <v>1312</v>
      </c>
      <c r="S1109" s="741">
        <v>14564324000</v>
      </c>
      <c r="T1109" s="741">
        <v>17981251605.571659</v>
      </c>
    </row>
    <row r="1110" spans="1:20">
      <c r="A1110" s="675">
        <v>3</v>
      </c>
      <c r="B1110" s="675" t="s">
        <v>1048</v>
      </c>
      <c r="C1110" s="675">
        <v>2012</v>
      </c>
      <c r="D1110" s="675">
        <v>201</v>
      </c>
      <c r="E1110" s="675" t="s">
        <v>1303</v>
      </c>
      <c r="F1110" s="675">
        <v>2</v>
      </c>
      <c r="G1110" s="675" t="s">
        <v>1296</v>
      </c>
      <c r="H1110" s="675">
        <v>91</v>
      </c>
      <c r="I1110" s="675" t="s">
        <v>1304</v>
      </c>
      <c r="J1110" s="675" t="s">
        <v>1052</v>
      </c>
      <c r="K1110" s="741">
        <v>1508101634000</v>
      </c>
      <c r="L1110" s="741">
        <v>1861916483575.053</v>
      </c>
      <c r="M1110" s="675">
        <v>1</v>
      </c>
      <c r="N1110" s="675" t="s">
        <v>1053</v>
      </c>
      <c r="O1110" s="675">
        <v>1</v>
      </c>
      <c r="P1110" s="675" t="s">
        <v>1305</v>
      </c>
      <c r="Q1110" s="675">
        <v>630</v>
      </c>
      <c r="R1110" s="675" t="s">
        <v>1313</v>
      </c>
      <c r="S1110" s="741">
        <v>7636095000</v>
      </c>
      <c r="T1110" s="741">
        <v>9427594818.616209</v>
      </c>
    </row>
    <row r="1111" spans="1:20">
      <c r="A1111" s="675">
        <v>3</v>
      </c>
      <c r="B1111" s="675" t="s">
        <v>1048</v>
      </c>
      <c r="C1111" s="675">
        <v>2012</v>
      </c>
      <c r="D1111" s="675">
        <v>201</v>
      </c>
      <c r="E1111" s="675" t="s">
        <v>1303</v>
      </c>
      <c r="F1111" s="675">
        <v>2</v>
      </c>
      <c r="G1111" s="675" t="s">
        <v>1296</v>
      </c>
      <c r="H1111" s="675">
        <v>91</v>
      </c>
      <c r="I1111" s="675" t="s">
        <v>1304</v>
      </c>
      <c r="J1111" s="675" t="s">
        <v>1052</v>
      </c>
      <c r="K1111" s="741">
        <v>1508101634000</v>
      </c>
      <c r="L1111" s="741">
        <v>1861916483575.053</v>
      </c>
      <c r="M1111" s="675">
        <v>1</v>
      </c>
      <c r="N1111" s="675" t="s">
        <v>1053</v>
      </c>
      <c r="O1111" s="675">
        <v>2</v>
      </c>
      <c r="P1111" s="675" t="s">
        <v>1314</v>
      </c>
      <c r="Q1111" s="675">
        <v>618</v>
      </c>
      <c r="R1111" s="675" t="s">
        <v>1315</v>
      </c>
      <c r="S1111" s="741">
        <v>718570855000</v>
      </c>
      <c r="T1111" s="741">
        <v>887154346482.93677</v>
      </c>
    </row>
    <row r="1112" spans="1:20">
      <c r="A1112" s="675">
        <v>3</v>
      </c>
      <c r="B1112" s="675" t="s">
        <v>1048</v>
      </c>
      <c r="C1112" s="675">
        <v>2012</v>
      </c>
      <c r="D1112" s="675">
        <v>201</v>
      </c>
      <c r="E1112" s="675" t="s">
        <v>1303</v>
      </c>
      <c r="F1112" s="675">
        <v>2</v>
      </c>
      <c r="G1112" s="675" t="s">
        <v>1296</v>
      </c>
      <c r="H1112" s="675">
        <v>91</v>
      </c>
      <c r="I1112" s="675" t="s">
        <v>1304</v>
      </c>
      <c r="J1112" s="675" t="s">
        <v>1052</v>
      </c>
      <c r="K1112" s="741">
        <v>1508101634000</v>
      </c>
      <c r="L1112" s="741">
        <v>1861916483575.053</v>
      </c>
      <c r="M1112" s="675">
        <v>1</v>
      </c>
      <c r="N1112" s="675" t="s">
        <v>1053</v>
      </c>
      <c r="O1112" s="675">
        <v>2</v>
      </c>
      <c r="P1112" s="675" t="s">
        <v>1314</v>
      </c>
      <c r="Q1112" s="675">
        <v>620</v>
      </c>
      <c r="R1112" s="675" t="s">
        <v>1316</v>
      </c>
      <c r="S1112" s="741">
        <v>432514561000</v>
      </c>
      <c r="T1112" s="741">
        <v>533986551275.18256</v>
      </c>
    </row>
    <row r="1113" spans="1:20">
      <c r="A1113" s="675">
        <v>3</v>
      </c>
      <c r="B1113" s="675" t="s">
        <v>1048</v>
      </c>
      <c r="C1113" s="675">
        <v>2012</v>
      </c>
      <c r="D1113" s="675">
        <v>201</v>
      </c>
      <c r="E1113" s="675" t="s">
        <v>1303</v>
      </c>
      <c r="F1113" s="675">
        <v>2</v>
      </c>
      <c r="G1113" s="675" t="s">
        <v>1296</v>
      </c>
      <c r="H1113" s="675">
        <v>91</v>
      </c>
      <c r="I1113" s="675" t="s">
        <v>1304</v>
      </c>
      <c r="J1113" s="675" t="s">
        <v>1052</v>
      </c>
      <c r="K1113" s="741">
        <v>1508101634000</v>
      </c>
      <c r="L1113" s="741">
        <v>1861916483575.053</v>
      </c>
      <c r="M1113" s="675">
        <v>1</v>
      </c>
      <c r="N1113" s="675" t="s">
        <v>1053</v>
      </c>
      <c r="O1113" s="675">
        <v>3</v>
      </c>
      <c r="P1113" s="675" t="s">
        <v>1318</v>
      </c>
      <c r="Q1113" s="675">
        <v>631</v>
      </c>
      <c r="R1113" s="675" t="s">
        <v>1319</v>
      </c>
      <c r="S1113" s="741">
        <v>6500000000</v>
      </c>
      <c r="T1113" s="741">
        <v>8024961229.6606274</v>
      </c>
    </row>
    <row r="1114" spans="1:20">
      <c r="A1114" s="675">
        <v>3</v>
      </c>
      <c r="B1114" s="675" t="s">
        <v>1048</v>
      </c>
      <c r="C1114" s="675">
        <v>2012</v>
      </c>
      <c r="D1114" s="675">
        <v>201</v>
      </c>
      <c r="E1114" s="675" t="s">
        <v>1303</v>
      </c>
      <c r="F1114" s="675">
        <v>2</v>
      </c>
      <c r="G1114" s="675" t="s">
        <v>1296</v>
      </c>
      <c r="H1114" s="675">
        <v>91</v>
      </c>
      <c r="I1114" s="675" t="s">
        <v>1304</v>
      </c>
      <c r="J1114" s="675" t="s">
        <v>1052</v>
      </c>
      <c r="K1114" s="741">
        <v>1508101634000</v>
      </c>
      <c r="L1114" s="741">
        <v>1861916483575.053</v>
      </c>
      <c r="M1114" s="675">
        <v>1</v>
      </c>
      <c r="N1114" s="675" t="s">
        <v>1053</v>
      </c>
      <c r="O1114" s="675">
        <v>3</v>
      </c>
      <c r="P1114" s="675" t="s">
        <v>1318</v>
      </c>
      <c r="Q1114" s="675">
        <v>632</v>
      </c>
      <c r="R1114" s="675" t="s">
        <v>1320</v>
      </c>
      <c r="S1114" s="741">
        <v>22175205000</v>
      </c>
      <c r="T1114" s="741">
        <v>27377716982.273304</v>
      </c>
    </row>
    <row r="1115" spans="1:20">
      <c r="A1115" s="675">
        <v>3</v>
      </c>
      <c r="B1115" s="675" t="s">
        <v>1048</v>
      </c>
      <c r="C1115" s="675">
        <v>2012</v>
      </c>
      <c r="D1115" s="675">
        <v>201</v>
      </c>
      <c r="E1115" s="675" t="s">
        <v>1303</v>
      </c>
      <c r="F1115" s="675">
        <v>2</v>
      </c>
      <c r="G1115" s="675" t="s">
        <v>1296</v>
      </c>
      <c r="H1115" s="675">
        <v>91</v>
      </c>
      <c r="I1115" s="675" t="s">
        <v>1304</v>
      </c>
      <c r="J1115" s="675" t="s">
        <v>1052</v>
      </c>
      <c r="K1115" s="741">
        <v>1508101634000</v>
      </c>
      <c r="L1115" s="741">
        <v>1861916483575.053</v>
      </c>
      <c r="M1115" s="675">
        <v>1</v>
      </c>
      <c r="N1115" s="675" t="s">
        <v>1053</v>
      </c>
      <c r="O1115" s="675">
        <v>3</v>
      </c>
      <c r="P1115" s="675" t="s">
        <v>1318</v>
      </c>
      <c r="Q1115" s="675">
        <v>633</v>
      </c>
      <c r="R1115" s="675" t="s">
        <v>1321</v>
      </c>
      <c r="S1115" s="741">
        <v>58598460000</v>
      </c>
      <c r="T1115" s="741">
        <v>72346210710.433701</v>
      </c>
    </row>
    <row r="1116" spans="1:20">
      <c r="A1116" s="675">
        <v>3</v>
      </c>
      <c r="B1116" s="675" t="s">
        <v>1048</v>
      </c>
      <c r="C1116" s="675">
        <v>2012</v>
      </c>
      <c r="D1116" s="675">
        <v>201</v>
      </c>
      <c r="E1116" s="675" t="s">
        <v>1303</v>
      </c>
      <c r="F1116" s="675">
        <v>2</v>
      </c>
      <c r="G1116" s="675" t="s">
        <v>1296</v>
      </c>
      <c r="H1116" s="675">
        <v>91</v>
      </c>
      <c r="I1116" s="675" t="s">
        <v>1304</v>
      </c>
      <c r="J1116" s="675" t="s">
        <v>1052</v>
      </c>
      <c r="K1116" s="741">
        <v>1508101634000</v>
      </c>
      <c r="L1116" s="741">
        <v>1861916483575.053</v>
      </c>
      <c r="M1116" s="675">
        <v>1</v>
      </c>
      <c r="N1116" s="675" t="s">
        <v>1053</v>
      </c>
      <c r="O1116" s="675">
        <v>3</v>
      </c>
      <c r="P1116" s="675" t="s">
        <v>1318</v>
      </c>
      <c r="Q1116" s="675">
        <v>634</v>
      </c>
      <c r="R1116" s="675" t="s">
        <v>1322</v>
      </c>
      <c r="S1116" s="741">
        <v>52530000000</v>
      </c>
      <c r="T1116" s="741">
        <v>64854032829.857346</v>
      </c>
    </row>
    <row r="1117" spans="1:20">
      <c r="A1117" s="675">
        <v>3</v>
      </c>
      <c r="B1117" s="675" t="s">
        <v>1048</v>
      </c>
      <c r="C1117" s="675">
        <v>2012</v>
      </c>
      <c r="D1117" s="675">
        <v>201</v>
      </c>
      <c r="E1117" s="675" t="s">
        <v>1303</v>
      </c>
      <c r="F1117" s="675">
        <v>2</v>
      </c>
      <c r="G1117" s="675" t="s">
        <v>1296</v>
      </c>
      <c r="H1117" s="675">
        <v>91</v>
      </c>
      <c r="I1117" s="675" t="s">
        <v>1304</v>
      </c>
      <c r="J1117" s="675" t="s">
        <v>1052</v>
      </c>
      <c r="K1117" s="741">
        <v>1508101634000</v>
      </c>
      <c r="L1117" s="741">
        <v>1861916483575.053</v>
      </c>
      <c r="M1117" s="675">
        <v>1</v>
      </c>
      <c r="N1117" s="675" t="s">
        <v>1053</v>
      </c>
      <c r="O1117" s="675">
        <v>3</v>
      </c>
      <c r="P1117" s="675" t="s">
        <v>1318</v>
      </c>
      <c r="Q1117" s="675">
        <v>636</v>
      </c>
      <c r="R1117" s="675" t="s">
        <v>1324</v>
      </c>
      <c r="S1117" s="741">
        <v>550000000</v>
      </c>
      <c r="T1117" s="741">
        <v>679035180.97128391</v>
      </c>
    </row>
    <row r="1118" spans="1:20">
      <c r="A1118" s="675">
        <v>3</v>
      </c>
      <c r="B1118" s="675" t="s">
        <v>1048</v>
      </c>
      <c r="C1118" s="675">
        <v>2012</v>
      </c>
      <c r="D1118" s="675">
        <v>201</v>
      </c>
      <c r="E1118" s="675" t="s">
        <v>1303</v>
      </c>
      <c r="F1118" s="675">
        <v>2</v>
      </c>
      <c r="G1118" s="675" t="s">
        <v>1296</v>
      </c>
      <c r="H1118" s="675">
        <v>91</v>
      </c>
      <c r="I1118" s="675" t="s">
        <v>1304</v>
      </c>
      <c r="J1118" s="675" t="s">
        <v>1052</v>
      </c>
      <c r="K1118" s="741">
        <v>1508101634000</v>
      </c>
      <c r="L1118" s="741">
        <v>1861916483575.053</v>
      </c>
      <c r="M1118" s="675">
        <v>1</v>
      </c>
      <c r="N1118" s="675" t="s">
        <v>1053</v>
      </c>
      <c r="O1118" s="675">
        <v>3</v>
      </c>
      <c r="P1118" s="675" t="s">
        <v>1318</v>
      </c>
      <c r="Q1118" s="675">
        <v>637</v>
      </c>
      <c r="R1118" s="675" t="s">
        <v>1325</v>
      </c>
      <c r="S1118" s="741">
        <v>8000000000</v>
      </c>
      <c r="T1118" s="741">
        <v>9876875359.5823116</v>
      </c>
    </row>
    <row r="1119" spans="1:20">
      <c r="A1119" s="675">
        <v>3</v>
      </c>
      <c r="B1119" s="675" t="s">
        <v>1048</v>
      </c>
      <c r="C1119" s="675">
        <v>2012</v>
      </c>
      <c r="D1119" s="675">
        <v>201</v>
      </c>
      <c r="E1119" s="675" t="s">
        <v>1303</v>
      </c>
      <c r="F1119" s="675">
        <v>2</v>
      </c>
      <c r="G1119" s="675" t="s">
        <v>1296</v>
      </c>
      <c r="H1119" s="675">
        <v>91</v>
      </c>
      <c r="I1119" s="675" t="s">
        <v>1304</v>
      </c>
      <c r="J1119" s="675" t="s">
        <v>1052</v>
      </c>
      <c r="K1119" s="741">
        <v>1508101634000</v>
      </c>
      <c r="L1119" s="741">
        <v>1861916483575.053</v>
      </c>
      <c r="M1119" s="675">
        <v>3</v>
      </c>
      <c r="N1119" s="675" t="s">
        <v>1066</v>
      </c>
      <c r="O1119" s="675">
        <v>34</v>
      </c>
      <c r="P1119" s="675" t="s">
        <v>1191</v>
      </c>
      <c r="Q1119" s="675">
        <v>613</v>
      </c>
      <c r="R1119" s="675" t="s">
        <v>1326</v>
      </c>
      <c r="S1119" s="741">
        <v>1500000000</v>
      </c>
      <c r="T1119" s="741">
        <v>1851914129.9216831</v>
      </c>
    </row>
    <row r="1120" spans="1:20">
      <c r="A1120" s="675">
        <v>3</v>
      </c>
      <c r="B1120" s="675" t="s">
        <v>1048</v>
      </c>
      <c r="C1120" s="675">
        <v>2012</v>
      </c>
      <c r="D1120" s="675">
        <v>201</v>
      </c>
      <c r="E1120" s="675" t="s">
        <v>1303</v>
      </c>
      <c r="F1120" s="675">
        <v>2</v>
      </c>
      <c r="G1120" s="675" t="s">
        <v>1296</v>
      </c>
      <c r="H1120" s="675">
        <v>91</v>
      </c>
      <c r="I1120" s="675" t="s">
        <v>1304</v>
      </c>
      <c r="J1120" s="675" t="s">
        <v>1052</v>
      </c>
      <c r="K1120" s="741">
        <v>1508101634000</v>
      </c>
      <c r="L1120" s="741">
        <v>1861916483575.053</v>
      </c>
      <c r="M1120" s="675">
        <v>3</v>
      </c>
      <c r="N1120" s="675" t="s">
        <v>1066</v>
      </c>
      <c r="O1120" s="675">
        <v>35</v>
      </c>
      <c r="P1120" s="675" t="s">
        <v>1067</v>
      </c>
      <c r="Q1120" s="675">
        <v>615</v>
      </c>
      <c r="R1120" s="675" t="s">
        <v>1327</v>
      </c>
      <c r="S1120" s="741">
        <v>510000000</v>
      </c>
      <c r="T1120" s="741">
        <v>629650804.17337239</v>
      </c>
    </row>
    <row r="1121" spans="1:20">
      <c r="A1121" s="675">
        <v>3</v>
      </c>
      <c r="B1121" s="675" t="s">
        <v>1048</v>
      </c>
      <c r="C1121" s="675">
        <v>2012</v>
      </c>
      <c r="D1121" s="675">
        <v>201</v>
      </c>
      <c r="E1121" s="675" t="s">
        <v>1303</v>
      </c>
      <c r="F1121" s="675">
        <v>2</v>
      </c>
      <c r="G1121" s="675" t="s">
        <v>1296</v>
      </c>
      <c r="H1121" s="675">
        <v>91</v>
      </c>
      <c r="I1121" s="675" t="s">
        <v>1304</v>
      </c>
      <c r="J1121" s="675" t="s">
        <v>1052</v>
      </c>
      <c r="K1121" s="741">
        <v>1508101634000</v>
      </c>
      <c r="L1121" s="741">
        <v>1861916483575.053</v>
      </c>
      <c r="M1121" s="675">
        <v>4</v>
      </c>
      <c r="N1121" s="675" t="s">
        <v>1056</v>
      </c>
      <c r="O1121" s="675">
        <v>37</v>
      </c>
      <c r="P1121" s="675" t="s">
        <v>1177</v>
      </c>
      <c r="Q1121" s="675">
        <v>617</v>
      </c>
      <c r="R1121" s="675" t="s">
        <v>1328</v>
      </c>
      <c r="S1121" s="741">
        <v>4500000000</v>
      </c>
      <c r="T1121" s="741">
        <v>5555742389.7650499</v>
      </c>
    </row>
    <row r="1122" spans="1:20">
      <c r="A1122" s="675">
        <v>3</v>
      </c>
      <c r="B1122" s="675" t="s">
        <v>1048</v>
      </c>
      <c r="C1122" s="675">
        <v>2012</v>
      </c>
      <c r="D1122" s="675">
        <v>201</v>
      </c>
      <c r="E1122" s="675" t="s">
        <v>1303</v>
      </c>
      <c r="F1122" s="675">
        <v>2</v>
      </c>
      <c r="G1122" s="675" t="s">
        <v>1296</v>
      </c>
      <c r="H1122" s="675">
        <v>91</v>
      </c>
      <c r="I1122" s="675" t="s">
        <v>1304</v>
      </c>
      <c r="J1122" s="675" t="s">
        <v>1052</v>
      </c>
      <c r="K1122" s="741">
        <v>1508101634000</v>
      </c>
      <c r="L1122" s="741">
        <v>1861916483575.053</v>
      </c>
      <c r="M1122" s="675">
        <v>6</v>
      </c>
      <c r="N1122" s="675" t="s">
        <v>1059</v>
      </c>
      <c r="O1122" s="675">
        <v>46</v>
      </c>
      <c r="P1122" s="675" t="s">
        <v>1242</v>
      </c>
      <c r="Q1122" s="675">
        <v>616</v>
      </c>
      <c r="R1122" s="675" t="s">
        <v>1329</v>
      </c>
      <c r="S1122" s="741">
        <v>15566109000</v>
      </c>
      <c r="T1122" s="741">
        <v>19218064803.334057</v>
      </c>
    </row>
    <row r="1123" spans="1:20">
      <c r="A1123" s="675">
        <v>3</v>
      </c>
      <c r="B1123" s="675" t="s">
        <v>1048</v>
      </c>
      <c r="C1123" s="675">
        <v>2012</v>
      </c>
      <c r="D1123" s="675">
        <v>201</v>
      </c>
      <c r="E1123" s="675" t="s">
        <v>1303</v>
      </c>
      <c r="F1123" s="675">
        <v>2</v>
      </c>
      <c r="G1123" s="675" t="s">
        <v>1296</v>
      </c>
      <c r="H1123" s="675">
        <v>91</v>
      </c>
      <c r="I1123" s="675" t="s">
        <v>1304</v>
      </c>
      <c r="J1123" s="675" t="s">
        <v>1052</v>
      </c>
      <c r="K1123" s="741">
        <v>1508101634000</v>
      </c>
      <c r="L1123" s="741">
        <v>1861916483575.053</v>
      </c>
      <c r="M1123" s="675">
        <v>6</v>
      </c>
      <c r="N1123" s="675" t="s">
        <v>1059</v>
      </c>
      <c r="O1123" s="675">
        <v>49</v>
      </c>
      <c r="P1123" s="675" t="s">
        <v>1063</v>
      </c>
      <c r="Q1123" s="675">
        <v>614</v>
      </c>
      <c r="R1123" s="675" t="s">
        <v>1330</v>
      </c>
      <c r="S1123" s="741">
        <v>8075436000</v>
      </c>
      <c r="T1123" s="741">
        <v>9970009355.7854919</v>
      </c>
    </row>
    <row r="1124" spans="1:20">
      <c r="A1124" s="675">
        <v>3</v>
      </c>
      <c r="B1124" s="675" t="s">
        <v>1048</v>
      </c>
      <c r="C1124" s="675">
        <v>2012</v>
      </c>
      <c r="D1124" s="675">
        <v>201</v>
      </c>
      <c r="E1124" s="675" t="s">
        <v>1303</v>
      </c>
      <c r="F1124" s="675">
        <v>2</v>
      </c>
      <c r="G1124" s="675" t="s">
        <v>1296</v>
      </c>
      <c r="H1124" s="675">
        <v>91</v>
      </c>
      <c r="I1124" s="675" t="s">
        <v>1304</v>
      </c>
      <c r="J1124" s="675" t="s">
        <v>1052</v>
      </c>
      <c r="K1124" s="741">
        <v>1508101634000</v>
      </c>
      <c r="L1124" s="741">
        <v>1861916483575.053</v>
      </c>
      <c r="M1124" s="675">
        <v>6</v>
      </c>
      <c r="N1124" s="675" t="s">
        <v>1059</v>
      </c>
      <c r="O1124" s="675">
        <v>49</v>
      </c>
      <c r="P1124" s="675" t="s">
        <v>1063</v>
      </c>
      <c r="Q1124" s="675">
        <v>622</v>
      </c>
      <c r="R1124" s="675" t="s">
        <v>1331</v>
      </c>
      <c r="S1124" s="741">
        <v>1750000000</v>
      </c>
      <c r="T1124" s="741">
        <v>2160566484.9086304</v>
      </c>
    </row>
    <row r="1125" spans="1:20">
      <c r="A1125" s="675">
        <v>3</v>
      </c>
      <c r="B1125" s="675" t="s">
        <v>1048</v>
      </c>
      <c r="C1125" s="675">
        <v>2012</v>
      </c>
      <c r="D1125" s="675">
        <v>203</v>
      </c>
      <c r="E1125" s="675" t="s">
        <v>773</v>
      </c>
      <c r="F1125" s="675">
        <v>2</v>
      </c>
      <c r="G1125" s="675" t="s">
        <v>1296</v>
      </c>
      <c r="H1125" s="675">
        <v>86</v>
      </c>
      <c r="I1125" s="675" t="s">
        <v>1088</v>
      </c>
      <c r="J1125" s="675" t="s">
        <v>1052</v>
      </c>
      <c r="K1125" s="741">
        <v>32042000000</v>
      </c>
      <c r="L1125" s="741">
        <v>39559355033.967056</v>
      </c>
      <c r="M1125" s="675">
        <v>2</v>
      </c>
      <c r="N1125" s="675" t="s">
        <v>1103</v>
      </c>
      <c r="O1125" s="675">
        <v>31</v>
      </c>
      <c r="P1125" s="675" t="s">
        <v>1115</v>
      </c>
      <c r="Q1125" s="675">
        <v>560</v>
      </c>
      <c r="R1125" s="675" t="s">
        <v>1332</v>
      </c>
      <c r="S1125" s="741">
        <v>6000000000</v>
      </c>
      <c r="T1125" s="741">
        <v>7407656519.6867323</v>
      </c>
    </row>
    <row r="1126" spans="1:20">
      <c r="A1126" s="675">
        <v>3</v>
      </c>
      <c r="B1126" s="675" t="s">
        <v>1048</v>
      </c>
      <c r="C1126" s="675">
        <v>2012</v>
      </c>
      <c r="D1126" s="675">
        <v>203</v>
      </c>
      <c r="E1126" s="675" t="s">
        <v>773</v>
      </c>
      <c r="F1126" s="675">
        <v>2</v>
      </c>
      <c r="G1126" s="675" t="s">
        <v>1296</v>
      </c>
      <c r="H1126" s="675">
        <v>86</v>
      </c>
      <c r="I1126" s="675" t="s">
        <v>1088</v>
      </c>
      <c r="J1126" s="675" t="s">
        <v>1052</v>
      </c>
      <c r="K1126" s="741">
        <v>32042000000</v>
      </c>
      <c r="L1126" s="741">
        <v>39559355033.967056</v>
      </c>
      <c r="M1126" s="675">
        <v>2</v>
      </c>
      <c r="N1126" s="675" t="s">
        <v>1103</v>
      </c>
      <c r="O1126" s="675">
        <v>31</v>
      </c>
      <c r="P1126" s="675" t="s">
        <v>1115</v>
      </c>
      <c r="Q1126" s="675">
        <v>561</v>
      </c>
      <c r="R1126" s="675" t="s">
        <v>1333</v>
      </c>
      <c r="S1126" s="741">
        <v>5130000000</v>
      </c>
      <c r="T1126" s="741">
        <v>6333546324.3321571</v>
      </c>
    </row>
    <row r="1127" spans="1:20">
      <c r="A1127" s="675">
        <v>3</v>
      </c>
      <c r="B1127" s="675" t="s">
        <v>1048</v>
      </c>
      <c r="C1127" s="675">
        <v>2012</v>
      </c>
      <c r="D1127" s="675">
        <v>203</v>
      </c>
      <c r="E1127" s="675" t="s">
        <v>773</v>
      </c>
      <c r="F1127" s="675">
        <v>2</v>
      </c>
      <c r="G1127" s="675" t="s">
        <v>1296</v>
      </c>
      <c r="H1127" s="675">
        <v>86</v>
      </c>
      <c r="I1127" s="675" t="s">
        <v>1088</v>
      </c>
      <c r="J1127" s="675" t="s">
        <v>1052</v>
      </c>
      <c r="K1127" s="741">
        <v>32042000000</v>
      </c>
      <c r="L1127" s="741">
        <v>39559355033.967056</v>
      </c>
      <c r="M1127" s="675">
        <v>2</v>
      </c>
      <c r="N1127" s="675" t="s">
        <v>1103</v>
      </c>
      <c r="O1127" s="675">
        <v>31</v>
      </c>
      <c r="P1127" s="675" t="s">
        <v>1115</v>
      </c>
      <c r="Q1127" s="675">
        <v>566</v>
      </c>
      <c r="R1127" s="675" t="s">
        <v>1334</v>
      </c>
      <c r="S1127" s="741">
        <v>8562000000</v>
      </c>
      <c r="T1127" s="741">
        <v>10570725853.592968</v>
      </c>
    </row>
    <row r="1128" spans="1:20">
      <c r="A1128" s="675">
        <v>3</v>
      </c>
      <c r="B1128" s="675" t="s">
        <v>1048</v>
      </c>
      <c r="C1128" s="675">
        <v>2012</v>
      </c>
      <c r="D1128" s="675">
        <v>203</v>
      </c>
      <c r="E1128" s="675" t="s">
        <v>773</v>
      </c>
      <c r="F1128" s="675">
        <v>2</v>
      </c>
      <c r="G1128" s="675" t="s">
        <v>1296</v>
      </c>
      <c r="H1128" s="675">
        <v>86</v>
      </c>
      <c r="I1128" s="675" t="s">
        <v>1088</v>
      </c>
      <c r="J1128" s="675" t="s">
        <v>1052</v>
      </c>
      <c r="K1128" s="741">
        <v>32042000000</v>
      </c>
      <c r="L1128" s="741">
        <v>39559355033.967056</v>
      </c>
      <c r="M1128" s="675">
        <v>2</v>
      </c>
      <c r="N1128" s="675" t="s">
        <v>1103</v>
      </c>
      <c r="O1128" s="675">
        <v>31</v>
      </c>
      <c r="P1128" s="675" t="s">
        <v>1115</v>
      </c>
      <c r="Q1128" s="675">
        <v>570</v>
      </c>
      <c r="R1128" s="675" t="s">
        <v>1335</v>
      </c>
      <c r="S1128" s="741">
        <v>700000000</v>
      </c>
      <c r="T1128" s="741">
        <v>864226593.96345222</v>
      </c>
    </row>
    <row r="1129" spans="1:20">
      <c r="A1129" s="675">
        <v>3</v>
      </c>
      <c r="B1129" s="675" t="s">
        <v>1048</v>
      </c>
      <c r="C1129" s="675">
        <v>2012</v>
      </c>
      <c r="D1129" s="675">
        <v>203</v>
      </c>
      <c r="E1129" s="675" t="s">
        <v>773</v>
      </c>
      <c r="F1129" s="675">
        <v>2</v>
      </c>
      <c r="G1129" s="675" t="s">
        <v>1296</v>
      </c>
      <c r="H1129" s="675">
        <v>86</v>
      </c>
      <c r="I1129" s="675" t="s">
        <v>1088</v>
      </c>
      <c r="J1129" s="675" t="s">
        <v>1052</v>
      </c>
      <c r="K1129" s="741">
        <v>32042000000</v>
      </c>
      <c r="L1129" s="741">
        <v>39559355033.967056</v>
      </c>
      <c r="M1129" s="675">
        <v>2</v>
      </c>
      <c r="N1129" s="675" t="s">
        <v>1103</v>
      </c>
      <c r="O1129" s="675">
        <v>31</v>
      </c>
      <c r="P1129" s="675" t="s">
        <v>1115</v>
      </c>
      <c r="Q1129" s="675">
        <v>7240</v>
      </c>
      <c r="R1129" s="675" t="s">
        <v>1336</v>
      </c>
      <c r="S1129" s="741">
        <v>3000000000</v>
      </c>
      <c r="T1129" s="741">
        <v>3703828259.8433661</v>
      </c>
    </row>
    <row r="1130" spans="1:20">
      <c r="A1130" s="675">
        <v>3</v>
      </c>
      <c r="B1130" s="675" t="s">
        <v>1048</v>
      </c>
      <c r="C1130" s="675">
        <v>2012</v>
      </c>
      <c r="D1130" s="675">
        <v>203</v>
      </c>
      <c r="E1130" s="675" t="s">
        <v>773</v>
      </c>
      <c r="F1130" s="675">
        <v>2</v>
      </c>
      <c r="G1130" s="675" t="s">
        <v>1296</v>
      </c>
      <c r="H1130" s="675">
        <v>86</v>
      </c>
      <c r="I1130" s="675" t="s">
        <v>1088</v>
      </c>
      <c r="J1130" s="675" t="s">
        <v>1052</v>
      </c>
      <c r="K1130" s="741">
        <v>32042000000</v>
      </c>
      <c r="L1130" s="741">
        <v>39559355033.967056</v>
      </c>
      <c r="M1130" s="675">
        <v>5</v>
      </c>
      <c r="N1130" s="675" t="s">
        <v>1117</v>
      </c>
      <c r="O1130" s="675">
        <v>40</v>
      </c>
      <c r="P1130" s="675" t="s">
        <v>1118</v>
      </c>
      <c r="Q1130" s="675">
        <v>546</v>
      </c>
      <c r="R1130" s="675" t="s">
        <v>1337</v>
      </c>
      <c r="S1130" s="741">
        <v>800000000</v>
      </c>
      <c r="T1130" s="741">
        <v>987687535.95823109</v>
      </c>
    </row>
    <row r="1131" spans="1:20">
      <c r="A1131" s="675">
        <v>3</v>
      </c>
      <c r="B1131" s="675" t="s">
        <v>1048</v>
      </c>
      <c r="C1131" s="675">
        <v>2012</v>
      </c>
      <c r="D1131" s="675">
        <v>203</v>
      </c>
      <c r="E1131" s="675" t="s">
        <v>773</v>
      </c>
      <c r="F1131" s="675">
        <v>2</v>
      </c>
      <c r="G1131" s="675" t="s">
        <v>1296</v>
      </c>
      <c r="H1131" s="675">
        <v>86</v>
      </c>
      <c r="I1131" s="675" t="s">
        <v>1088</v>
      </c>
      <c r="J1131" s="675" t="s">
        <v>1052</v>
      </c>
      <c r="K1131" s="741">
        <v>32042000000</v>
      </c>
      <c r="L1131" s="741">
        <v>39559355033.967056</v>
      </c>
      <c r="M1131" s="675">
        <v>6</v>
      </c>
      <c r="N1131" s="675" t="s">
        <v>1059</v>
      </c>
      <c r="O1131" s="675">
        <v>49</v>
      </c>
      <c r="P1131" s="675" t="s">
        <v>1063</v>
      </c>
      <c r="Q1131" s="675">
        <v>544</v>
      </c>
      <c r="R1131" s="675" t="s">
        <v>1338</v>
      </c>
      <c r="S1131" s="741">
        <v>7850000000</v>
      </c>
      <c r="T1131" s="741">
        <v>9691683946.5901413</v>
      </c>
    </row>
    <row r="1132" spans="1:20">
      <c r="A1132" s="675">
        <v>3</v>
      </c>
      <c r="B1132" s="675" t="s">
        <v>1048</v>
      </c>
      <c r="C1132" s="675">
        <v>2012</v>
      </c>
      <c r="D1132" s="675">
        <v>204</v>
      </c>
      <c r="E1132" s="675" t="s">
        <v>781</v>
      </c>
      <c r="F1132" s="675">
        <v>2</v>
      </c>
      <c r="G1132" s="675" t="s">
        <v>1296</v>
      </c>
      <c r="H1132" s="675">
        <v>95</v>
      </c>
      <c r="I1132" s="675" t="s">
        <v>1170</v>
      </c>
      <c r="J1132" s="675" t="s">
        <v>1052</v>
      </c>
      <c r="K1132" s="741">
        <v>1026344572000</v>
      </c>
      <c r="L1132" s="741">
        <v>1267134676703.4817</v>
      </c>
      <c r="M1132" s="675">
        <v>2</v>
      </c>
      <c r="N1132" s="675" t="s">
        <v>1103</v>
      </c>
      <c r="O1132" s="675">
        <v>17</v>
      </c>
      <c r="P1132" s="675" t="s">
        <v>1203</v>
      </c>
      <c r="Q1132" s="675">
        <v>234</v>
      </c>
      <c r="R1132" s="675" t="s">
        <v>1339</v>
      </c>
      <c r="S1132" s="741">
        <v>50480558000</v>
      </c>
      <c r="T1132" s="741">
        <v>62323772431.020706</v>
      </c>
    </row>
    <row r="1133" spans="1:20">
      <c r="A1133" s="675">
        <v>3</v>
      </c>
      <c r="B1133" s="675" t="s">
        <v>1048</v>
      </c>
      <c r="C1133" s="675">
        <v>2012</v>
      </c>
      <c r="D1133" s="675">
        <v>204</v>
      </c>
      <c r="E1133" s="675" t="s">
        <v>781</v>
      </c>
      <c r="F1133" s="675">
        <v>2</v>
      </c>
      <c r="G1133" s="675" t="s">
        <v>1296</v>
      </c>
      <c r="H1133" s="675">
        <v>95</v>
      </c>
      <c r="I1133" s="675" t="s">
        <v>1170</v>
      </c>
      <c r="J1133" s="675" t="s">
        <v>1052</v>
      </c>
      <c r="K1133" s="741">
        <v>1026344572000</v>
      </c>
      <c r="L1133" s="741">
        <v>1267134676703.4817</v>
      </c>
      <c r="M1133" s="675">
        <v>2</v>
      </c>
      <c r="N1133" s="675" t="s">
        <v>1103</v>
      </c>
      <c r="O1133" s="675">
        <v>21</v>
      </c>
      <c r="P1133" s="675" t="s">
        <v>1184</v>
      </c>
      <c r="Q1133" s="675">
        <v>247</v>
      </c>
      <c r="R1133" s="675" t="s">
        <v>1340</v>
      </c>
      <c r="S1133" s="741">
        <v>8000000000</v>
      </c>
      <c r="T1133" s="741">
        <v>9876875359.5823116</v>
      </c>
    </row>
    <row r="1134" spans="1:20">
      <c r="A1134" s="675">
        <v>3</v>
      </c>
      <c r="B1134" s="675" t="s">
        <v>1048</v>
      </c>
      <c r="C1134" s="675">
        <v>2012</v>
      </c>
      <c r="D1134" s="675">
        <v>204</v>
      </c>
      <c r="E1134" s="675" t="s">
        <v>781</v>
      </c>
      <c r="F1134" s="675">
        <v>2</v>
      </c>
      <c r="G1134" s="675" t="s">
        <v>1296</v>
      </c>
      <c r="H1134" s="675">
        <v>95</v>
      </c>
      <c r="I1134" s="675" t="s">
        <v>1170</v>
      </c>
      <c r="J1134" s="675" t="s">
        <v>1052</v>
      </c>
      <c r="K1134" s="741">
        <v>1026344572000</v>
      </c>
      <c r="L1134" s="741">
        <v>1267134676703.4817</v>
      </c>
      <c r="M1134" s="675">
        <v>2</v>
      </c>
      <c r="N1134" s="675" t="s">
        <v>1103</v>
      </c>
      <c r="O1134" s="675">
        <v>22</v>
      </c>
      <c r="P1134" s="675" t="s">
        <v>1171</v>
      </c>
      <c r="Q1134" s="675">
        <v>543</v>
      </c>
      <c r="R1134" s="675" t="s">
        <v>1341</v>
      </c>
      <c r="S1134" s="741">
        <v>180551629000</v>
      </c>
      <c r="T1134" s="741">
        <v>222910741950.31836</v>
      </c>
    </row>
    <row r="1135" spans="1:20">
      <c r="A1135" s="675">
        <v>3</v>
      </c>
      <c r="B1135" s="675" t="s">
        <v>1048</v>
      </c>
      <c r="C1135" s="675">
        <v>2012</v>
      </c>
      <c r="D1135" s="675">
        <v>204</v>
      </c>
      <c r="E1135" s="675" t="s">
        <v>781</v>
      </c>
      <c r="F1135" s="675">
        <v>2</v>
      </c>
      <c r="G1135" s="675" t="s">
        <v>1296</v>
      </c>
      <c r="H1135" s="675">
        <v>95</v>
      </c>
      <c r="I1135" s="675" t="s">
        <v>1170</v>
      </c>
      <c r="J1135" s="675" t="s">
        <v>1052</v>
      </c>
      <c r="K1135" s="741">
        <v>1026344572000</v>
      </c>
      <c r="L1135" s="741">
        <v>1267134676703.4817</v>
      </c>
      <c r="M1135" s="675">
        <v>2</v>
      </c>
      <c r="N1135" s="675" t="s">
        <v>1103</v>
      </c>
      <c r="O1135" s="675">
        <v>23</v>
      </c>
      <c r="P1135" s="675" t="s">
        <v>1342</v>
      </c>
      <c r="Q1135" s="675">
        <v>520</v>
      </c>
      <c r="R1135" s="675" t="s">
        <v>1343</v>
      </c>
      <c r="S1135" s="741">
        <v>648107556000</v>
      </c>
      <c r="T1135" s="741">
        <v>800159693776.93909</v>
      </c>
    </row>
    <row r="1136" spans="1:20">
      <c r="A1136" s="675">
        <v>3</v>
      </c>
      <c r="B1136" s="675" t="s">
        <v>1048</v>
      </c>
      <c r="C1136" s="675">
        <v>2012</v>
      </c>
      <c r="D1136" s="675">
        <v>204</v>
      </c>
      <c r="E1136" s="675" t="s">
        <v>781</v>
      </c>
      <c r="F1136" s="675">
        <v>2</v>
      </c>
      <c r="G1136" s="675" t="s">
        <v>1296</v>
      </c>
      <c r="H1136" s="675">
        <v>95</v>
      </c>
      <c r="I1136" s="675" t="s">
        <v>1170</v>
      </c>
      <c r="J1136" s="675" t="s">
        <v>1052</v>
      </c>
      <c r="K1136" s="741">
        <v>1026344572000</v>
      </c>
      <c r="L1136" s="741">
        <v>1267134676703.4817</v>
      </c>
      <c r="M1136" s="675">
        <v>2</v>
      </c>
      <c r="N1136" s="675" t="s">
        <v>1103</v>
      </c>
      <c r="O1136" s="675">
        <v>25</v>
      </c>
      <c r="P1136" s="675" t="s">
        <v>1344</v>
      </c>
      <c r="Q1136" s="675">
        <v>541</v>
      </c>
      <c r="R1136" s="675" t="s">
        <v>1345</v>
      </c>
      <c r="S1136" s="741">
        <v>74744448000</v>
      </c>
      <c r="T1136" s="741">
        <v>92280199589.597641</v>
      </c>
    </row>
    <row r="1137" spans="1:20">
      <c r="A1137" s="675">
        <v>3</v>
      </c>
      <c r="B1137" s="675" t="s">
        <v>1048</v>
      </c>
      <c r="C1137" s="675">
        <v>2012</v>
      </c>
      <c r="D1137" s="675">
        <v>204</v>
      </c>
      <c r="E1137" s="675" t="s">
        <v>781</v>
      </c>
      <c r="F1137" s="675">
        <v>2</v>
      </c>
      <c r="G1137" s="675" t="s">
        <v>1296</v>
      </c>
      <c r="H1137" s="675">
        <v>95</v>
      </c>
      <c r="I1137" s="675" t="s">
        <v>1170</v>
      </c>
      <c r="J1137" s="675" t="s">
        <v>1052</v>
      </c>
      <c r="K1137" s="741">
        <v>1026344572000</v>
      </c>
      <c r="L1137" s="741">
        <v>1267134676703.4817</v>
      </c>
      <c r="M1137" s="675">
        <v>2</v>
      </c>
      <c r="N1137" s="675" t="s">
        <v>1103</v>
      </c>
      <c r="O1137" s="675">
        <v>25</v>
      </c>
      <c r="P1137" s="675" t="s">
        <v>1344</v>
      </c>
      <c r="Q1137" s="675">
        <v>7193</v>
      </c>
      <c r="R1137" s="675" t="s">
        <v>1346</v>
      </c>
      <c r="S1137" s="741">
        <v>120000000</v>
      </c>
      <c r="T1137" s="741">
        <v>148153130.39373463</v>
      </c>
    </row>
    <row r="1138" spans="1:20">
      <c r="A1138" s="675">
        <v>3</v>
      </c>
      <c r="B1138" s="675" t="s">
        <v>1048</v>
      </c>
      <c r="C1138" s="675">
        <v>2012</v>
      </c>
      <c r="D1138" s="675">
        <v>204</v>
      </c>
      <c r="E1138" s="675" t="s">
        <v>781</v>
      </c>
      <c r="F1138" s="675">
        <v>2</v>
      </c>
      <c r="G1138" s="675" t="s">
        <v>1296</v>
      </c>
      <c r="H1138" s="675">
        <v>95</v>
      </c>
      <c r="I1138" s="675" t="s">
        <v>1170</v>
      </c>
      <c r="J1138" s="675" t="s">
        <v>1052</v>
      </c>
      <c r="K1138" s="741">
        <v>1026344572000</v>
      </c>
      <c r="L1138" s="741">
        <v>1267134676703.4817</v>
      </c>
      <c r="M1138" s="675">
        <v>6</v>
      </c>
      <c r="N1138" s="675" t="s">
        <v>1059</v>
      </c>
      <c r="O1138" s="675">
        <v>49</v>
      </c>
      <c r="P1138" s="675" t="s">
        <v>1063</v>
      </c>
      <c r="Q1138" s="675">
        <v>232</v>
      </c>
      <c r="R1138" s="675" t="s">
        <v>1347</v>
      </c>
      <c r="S1138" s="741">
        <v>64340381000</v>
      </c>
      <c r="T1138" s="741">
        <v>79435240465.629715</v>
      </c>
    </row>
    <row r="1139" spans="1:20">
      <c r="A1139" s="675">
        <v>3</v>
      </c>
      <c r="B1139" s="675" t="s">
        <v>1048</v>
      </c>
      <c r="C1139" s="675">
        <v>2012</v>
      </c>
      <c r="D1139" s="675">
        <v>206</v>
      </c>
      <c r="E1139" s="675" t="s">
        <v>1348</v>
      </c>
      <c r="F1139" s="675">
        <v>2</v>
      </c>
      <c r="G1139" s="675" t="s">
        <v>1296</v>
      </c>
      <c r="H1139" s="675">
        <v>87</v>
      </c>
      <c r="I1139" s="675" t="s">
        <v>1131</v>
      </c>
      <c r="J1139" s="675" t="s">
        <v>1052</v>
      </c>
      <c r="K1139" s="741">
        <v>5160000000</v>
      </c>
      <c r="L1139" s="741">
        <v>6370584606.9305906</v>
      </c>
      <c r="M1139" s="675">
        <v>6</v>
      </c>
      <c r="N1139" s="675" t="s">
        <v>1059</v>
      </c>
      <c r="O1139" s="675">
        <v>49</v>
      </c>
      <c r="P1139" s="675" t="s">
        <v>1063</v>
      </c>
      <c r="Q1139" s="675">
        <v>368</v>
      </c>
      <c r="R1139" s="675" t="s">
        <v>994</v>
      </c>
      <c r="S1139" s="741">
        <v>2544000000</v>
      </c>
      <c r="T1139" s="741">
        <v>3140846364.3471742</v>
      </c>
    </row>
    <row r="1140" spans="1:20">
      <c r="A1140" s="675">
        <v>3</v>
      </c>
      <c r="B1140" s="675" t="s">
        <v>1048</v>
      </c>
      <c r="C1140" s="675">
        <v>2012</v>
      </c>
      <c r="D1140" s="675">
        <v>206</v>
      </c>
      <c r="E1140" s="675" t="s">
        <v>1348</v>
      </c>
      <c r="F1140" s="675">
        <v>2</v>
      </c>
      <c r="G1140" s="675" t="s">
        <v>1296</v>
      </c>
      <c r="H1140" s="675">
        <v>87</v>
      </c>
      <c r="I1140" s="675" t="s">
        <v>1131</v>
      </c>
      <c r="J1140" s="675" t="s">
        <v>1052</v>
      </c>
      <c r="K1140" s="741">
        <v>5160000000</v>
      </c>
      <c r="L1140" s="741">
        <v>6370584606.9305906</v>
      </c>
      <c r="M1140" s="675">
        <v>7</v>
      </c>
      <c r="N1140" s="675" t="s">
        <v>1136</v>
      </c>
      <c r="O1140" s="675">
        <v>52</v>
      </c>
      <c r="P1140" s="675" t="s">
        <v>1140</v>
      </c>
      <c r="Q1140" s="675">
        <v>465</v>
      </c>
      <c r="R1140" s="675" t="s">
        <v>1349</v>
      </c>
      <c r="S1140" s="741">
        <v>2616000000</v>
      </c>
      <c r="T1140" s="741">
        <v>3229738242.5834155</v>
      </c>
    </row>
    <row r="1141" spans="1:20">
      <c r="A1141" s="675">
        <v>3</v>
      </c>
      <c r="B1141" s="675" t="s">
        <v>1048</v>
      </c>
      <c r="C1141" s="675">
        <v>2012</v>
      </c>
      <c r="D1141" s="675">
        <v>208</v>
      </c>
      <c r="E1141" s="675" t="s">
        <v>83</v>
      </c>
      <c r="F1141" s="675">
        <v>2</v>
      </c>
      <c r="G1141" s="675" t="s">
        <v>1296</v>
      </c>
      <c r="H1141" s="675">
        <v>96</v>
      </c>
      <c r="I1141" s="675" t="s">
        <v>1199</v>
      </c>
      <c r="J1141" s="675" t="s">
        <v>1052</v>
      </c>
      <c r="K1141" s="741">
        <v>45000000000</v>
      </c>
      <c r="L1141" s="741">
        <v>55557423897.650497</v>
      </c>
      <c r="M1141" s="675">
        <v>1</v>
      </c>
      <c r="N1141" s="675" t="s">
        <v>1053</v>
      </c>
      <c r="O1141" s="675">
        <v>9</v>
      </c>
      <c r="P1141" s="675" t="s">
        <v>1200</v>
      </c>
      <c r="Q1141" s="675">
        <v>471</v>
      </c>
      <c r="R1141" s="675" t="s">
        <v>1350</v>
      </c>
      <c r="S1141" s="741">
        <v>2104000000</v>
      </c>
      <c r="T1141" s="741">
        <v>2597618219.570148</v>
      </c>
    </row>
    <row r="1142" spans="1:20">
      <c r="A1142" s="675">
        <v>3</v>
      </c>
      <c r="B1142" s="675" t="s">
        <v>1048</v>
      </c>
      <c r="C1142" s="675">
        <v>2012</v>
      </c>
      <c r="D1142" s="675">
        <v>208</v>
      </c>
      <c r="E1142" s="675" t="s">
        <v>83</v>
      </c>
      <c r="F1142" s="675">
        <v>2</v>
      </c>
      <c r="G1142" s="675" t="s">
        <v>1296</v>
      </c>
      <c r="H1142" s="675">
        <v>96</v>
      </c>
      <c r="I1142" s="675" t="s">
        <v>1199</v>
      </c>
      <c r="J1142" s="675" t="s">
        <v>1052</v>
      </c>
      <c r="K1142" s="741">
        <v>45000000000</v>
      </c>
      <c r="L1142" s="741">
        <v>55557423897.650497</v>
      </c>
      <c r="M1142" s="675">
        <v>1</v>
      </c>
      <c r="N1142" s="675" t="s">
        <v>1053</v>
      </c>
      <c r="O1142" s="675">
        <v>9</v>
      </c>
      <c r="P1142" s="675" t="s">
        <v>1200</v>
      </c>
      <c r="Q1142" s="675">
        <v>676</v>
      </c>
      <c r="R1142" s="675" t="s">
        <v>1478</v>
      </c>
      <c r="S1142" s="741">
        <v>1978000000</v>
      </c>
      <c r="T1142" s="741">
        <v>2442057432.6567264</v>
      </c>
    </row>
    <row r="1143" spans="1:20">
      <c r="A1143" s="675">
        <v>3</v>
      </c>
      <c r="B1143" s="675" t="s">
        <v>1048</v>
      </c>
      <c r="C1143" s="675">
        <v>2012</v>
      </c>
      <c r="D1143" s="675">
        <v>208</v>
      </c>
      <c r="E1143" s="675" t="s">
        <v>83</v>
      </c>
      <c r="F1143" s="675">
        <v>2</v>
      </c>
      <c r="G1143" s="675" t="s">
        <v>1296</v>
      </c>
      <c r="H1143" s="675">
        <v>96</v>
      </c>
      <c r="I1143" s="675" t="s">
        <v>1199</v>
      </c>
      <c r="J1143" s="675" t="s">
        <v>1052</v>
      </c>
      <c r="K1143" s="741">
        <v>45000000000</v>
      </c>
      <c r="L1143" s="741">
        <v>55557423897.650497</v>
      </c>
      <c r="M1143" s="675">
        <v>1</v>
      </c>
      <c r="N1143" s="675" t="s">
        <v>1053</v>
      </c>
      <c r="O1143" s="675">
        <v>9</v>
      </c>
      <c r="P1143" s="675" t="s">
        <v>1200</v>
      </c>
      <c r="Q1143" s="675">
        <v>3075</v>
      </c>
      <c r="R1143" s="675" t="s">
        <v>1351</v>
      </c>
      <c r="S1143" s="741">
        <v>26871000000</v>
      </c>
      <c r="T1143" s="741">
        <v>33175189723.41703</v>
      </c>
    </row>
    <row r="1144" spans="1:20">
      <c r="A1144" s="675">
        <v>3</v>
      </c>
      <c r="B1144" s="675" t="s">
        <v>1048</v>
      </c>
      <c r="C1144" s="675">
        <v>2012</v>
      </c>
      <c r="D1144" s="675">
        <v>208</v>
      </c>
      <c r="E1144" s="675" t="s">
        <v>83</v>
      </c>
      <c r="F1144" s="675">
        <v>2</v>
      </c>
      <c r="G1144" s="675" t="s">
        <v>1296</v>
      </c>
      <c r="H1144" s="675">
        <v>96</v>
      </c>
      <c r="I1144" s="675" t="s">
        <v>1199</v>
      </c>
      <c r="J1144" s="675" t="s">
        <v>1052</v>
      </c>
      <c r="K1144" s="741">
        <v>45000000000</v>
      </c>
      <c r="L1144" s="741">
        <v>55557423897.650497</v>
      </c>
      <c r="M1144" s="675">
        <v>1</v>
      </c>
      <c r="N1144" s="675" t="s">
        <v>1053</v>
      </c>
      <c r="O1144" s="675">
        <v>9</v>
      </c>
      <c r="P1144" s="675" t="s">
        <v>1200</v>
      </c>
      <c r="Q1144" s="675">
        <v>7328</v>
      </c>
      <c r="R1144" s="675" t="s">
        <v>1463</v>
      </c>
      <c r="S1144" s="741">
        <v>6165000000</v>
      </c>
      <c r="T1144" s="741">
        <v>7611367073.9781189</v>
      </c>
    </row>
    <row r="1145" spans="1:20">
      <c r="A1145" s="675">
        <v>3</v>
      </c>
      <c r="B1145" s="675" t="s">
        <v>1048</v>
      </c>
      <c r="C1145" s="675">
        <v>2012</v>
      </c>
      <c r="D1145" s="675">
        <v>208</v>
      </c>
      <c r="E1145" s="675" t="s">
        <v>83</v>
      </c>
      <c r="F1145" s="675">
        <v>2</v>
      </c>
      <c r="G1145" s="675" t="s">
        <v>1296</v>
      </c>
      <c r="H1145" s="675">
        <v>96</v>
      </c>
      <c r="I1145" s="675" t="s">
        <v>1199</v>
      </c>
      <c r="J1145" s="675" t="s">
        <v>1052</v>
      </c>
      <c r="K1145" s="741">
        <v>45000000000</v>
      </c>
      <c r="L1145" s="741">
        <v>55557423897.650497</v>
      </c>
      <c r="M1145" s="675">
        <v>2</v>
      </c>
      <c r="N1145" s="675" t="s">
        <v>1103</v>
      </c>
      <c r="O1145" s="675">
        <v>17</v>
      </c>
      <c r="P1145" s="675" t="s">
        <v>1203</v>
      </c>
      <c r="Q1145" s="675">
        <v>208</v>
      </c>
      <c r="R1145" s="675" t="s">
        <v>1464</v>
      </c>
      <c r="S1145" s="741">
        <v>4983000000</v>
      </c>
      <c r="T1145" s="741">
        <v>6152058739.5998325</v>
      </c>
    </row>
    <row r="1146" spans="1:20">
      <c r="A1146" s="675">
        <v>3</v>
      </c>
      <c r="B1146" s="675" t="s">
        <v>1048</v>
      </c>
      <c r="C1146" s="675">
        <v>2012</v>
      </c>
      <c r="D1146" s="675">
        <v>208</v>
      </c>
      <c r="E1146" s="675" t="s">
        <v>83</v>
      </c>
      <c r="F1146" s="675">
        <v>2</v>
      </c>
      <c r="G1146" s="675" t="s">
        <v>1296</v>
      </c>
      <c r="H1146" s="675">
        <v>96</v>
      </c>
      <c r="I1146" s="675" t="s">
        <v>1199</v>
      </c>
      <c r="J1146" s="675" t="s">
        <v>1052</v>
      </c>
      <c r="K1146" s="741">
        <v>45000000000</v>
      </c>
      <c r="L1146" s="741">
        <v>55557423897.650497</v>
      </c>
      <c r="M1146" s="675">
        <v>6</v>
      </c>
      <c r="N1146" s="675" t="s">
        <v>1059</v>
      </c>
      <c r="O1146" s="675">
        <v>49</v>
      </c>
      <c r="P1146" s="675" t="s">
        <v>1063</v>
      </c>
      <c r="Q1146" s="675">
        <v>404</v>
      </c>
      <c r="R1146" s="675" t="s">
        <v>1354</v>
      </c>
      <c r="S1146" s="741">
        <v>2899000000</v>
      </c>
      <c r="T1146" s="741">
        <v>3579132708.4286399</v>
      </c>
    </row>
    <row r="1147" spans="1:20">
      <c r="A1147" s="675">
        <v>3</v>
      </c>
      <c r="B1147" s="675" t="s">
        <v>1048</v>
      </c>
      <c r="C1147" s="675">
        <v>2012</v>
      </c>
      <c r="D1147" s="675">
        <v>211</v>
      </c>
      <c r="E1147" s="675" t="s">
        <v>1355</v>
      </c>
      <c r="F1147" s="675">
        <v>2</v>
      </c>
      <c r="G1147" s="675" t="s">
        <v>1296</v>
      </c>
      <c r="H1147" s="675">
        <v>93</v>
      </c>
      <c r="I1147" s="675" t="s">
        <v>1211</v>
      </c>
      <c r="J1147" s="675" t="s">
        <v>1052</v>
      </c>
      <c r="K1147" s="741">
        <v>120521000000</v>
      </c>
      <c r="L1147" s="741">
        <v>148796361901.5275</v>
      </c>
      <c r="M1147" s="675">
        <v>1</v>
      </c>
      <c r="N1147" s="675" t="s">
        <v>1053</v>
      </c>
      <c r="O1147" s="675">
        <v>12</v>
      </c>
      <c r="P1147" s="675" t="s">
        <v>1212</v>
      </c>
      <c r="Q1147" s="675">
        <v>564</v>
      </c>
      <c r="R1147" s="675" t="s">
        <v>1356</v>
      </c>
      <c r="S1147" s="741">
        <v>27923000000</v>
      </c>
      <c r="T1147" s="741">
        <v>34473998833.202103</v>
      </c>
    </row>
    <row r="1148" spans="1:20">
      <c r="A1148" s="675">
        <v>3</v>
      </c>
      <c r="B1148" s="675" t="s">
        <v>1048</v>
      </c>
      <c r="C1148" s="675">
        <v>2012</v>
      </c>
      <c r="D1148" s="675">
        <v>211</v>
      </c>
      <c r="E1148" s="675" t="s">
        <v>1355</v>
      </c>
      <c r="F1148" s="675">
        <v>2</v>
      </c>
      <c r="G1148" s="675" t="s">
        <v>1296</v>
      </c>
      <c r="H1148" s="675">
        <v>93</v>
      </c>
      <c r="I1148" s="675" t="s">
        <v>1211</v>
      </c>
      <c r="J1148" s="675" t="s">
        <v>1052</v>
      </c>
      <c r="K1148" s="741">
        <v>120521000000</v>
      </c>
      <c r="L1148" s="741">
        <v>148796361901.5275</v>
      </c>
      <c r="M1148" s="675">
        <v>1</v>
      </c>
      <c r="N1148" s="675" t="s">
        <v>1053</v>
      </c>
      <c r="O1148" s="675">
        <v>12</v>
      </c>
      <c r="P1148" s="675" t="s">
        <v>1212</v>
      </c>
      <c r="Q1148" s="675">
        <v>596</v>
      </c>
      <c r="R1148" s="675" t="s">
        <v>1357</v>
      </c>
      <c r="S1148" s="741">
        <v>15940000000</v>
      </c>
      <c r="T1148" s="741">
        <v>19679674153.967751</v>
      </c>
    </row>
    <row r="1149" spans="1:20">
      <c r="A1149" s="675">
        <v>3</v>
      </c>
      <c r="B1149" s="675" t="s">
        <v>1048</v>
      </c>
      <c r="C1149" s="675">
        <v>2012</v>
      </c>
      <c r="D1149" s="675">
        <v>211</v>
      </c>
      <c r="E1149" s="675" t="s">
        <v>1355</v>
      </c>
      <c r="F1149" s="675">
        <v>2</v>
      </c>
      <c r="G1149" s="675" t="s">
        <v>1296</v>
      </c>
      <c r="H1149" s="675">
        <v>93</v>
      </c>
      <c r="I1149" s="675" t="s">
        <v>1211</v>
      </c>
      <c r="J1149" s="675" t="s">
        <v>1052</v>
      </c>
      <c r="K1149" s="741">
        <v>120521000000</v>
      </c>
      <c r="L1149" s="741">
        <v>148796361901.5275</v>
      </c>
      <c r="M1149" s="675">
        <v>2</v>
      </c>
      <c r="N1149" s="675" t="s">
        <v>1103</v>
      </c>
      <c r="O1149" s="675">
        <v>27</v>
      </c>
      <c r="P1149" s="675" t="s">
        <v>1215</v>
      </c>
      <c r="Q1149" s="675">
        <v>554</v>
      </c>
      <c r="R1149" s="675" t="s">
        <v>1358</v>
      </c>
      <c r="S1149" s="741">
        <v>25857000000</v>
      </c>
      <c r="T1149" s="741">
        <v>31923295771.589977</v>
      </c>
    </row>
    <row r="1150" spans="1:20">
      <c r="A1150" s="675">
        <v>3</v>
      </c>
      <c r="B1150" s="675" t="s">
        <v>1048</v>
      </c>
      <c r="C1150" s="675">
        <v>2012</v>
      </c>
      <c r="D1150" s="675">
        <v>211</v>
      </c>
      <c r="E1150" s="675" t="s">
        <v>1355</v>
      </c>
      <c r="F1150" s="675">
        <v>2</v>
      </c>
      <c r="G1150" s="675" t="s">
        <v>1296</v>
      </c>
      <c r="H1150" s="675">
        <v>93</v>
      </c>
      <c r="I1150" s="675" t="s">
        <v>1211</v>
      </c>
      <c r="J1150" s="675" t="s">
        <v>1052</v>
      </c>
      <c r="K1150" s="741">
        <v>120521000000</v>
      </c>
      <c r="L1150" s="741">
        <v>148796361901.5275</v>
      </c>
      <c r="M1150" s="675">
        <v>2</v>
      </c>
      <c r="N1150" s="675" t="s">
        <v>1103</v>
      </c>
      <c r="O1150" s="675">
        <v>27</v>
      </c>
      <c r="P1150" s="675" t="s">
        <v>1215</v>
      </c>
      <c r="Q1150" s="675">
        <v>619</v>
      </c>
      <c r="R1150" s="675" t="s">
        <v>1359</v>
      </c>
      <c r="S1150" s="741">
        <v>47224000000</v>
      </c>
      <c r="T1150" s="741">
        <v>58303195247.614372</v>
      </c>
    </row>
    <row r="1151" spans="1:20">
      <c r="A1151" s="675">
        <v>3</v>
      </c>
      <c r="B1151" s="675" t="s">
        <v>1048</v>
      </c>
      <c r="C1151" s="675">
        <v>2012</v>
      </c>
      <c r="D1151" s="675">
        <v>211</v>
      </c>
      <c r="E1151" s="675" t="s">
        <v>1355</v>
      </c>
      <c r="F1151" s="675">
        <v>2</v>
      </c>
      <c r="G1151" s="675" t="s">
        <v>1296</v>
      </c>
      <c r="H1151" s="675">
        <v>93</v>
      </c>
      <c r="I1151" s="675" t="s">
        <v>1211</v>
      </c>
      <c r="J1151" s="675" t="s">
        <v>1052</v>
      </c>
      <c r="K1151" s="741">
        <v>120521000000</v>
      </c>
      <c r="L1151" s="741">
        <v>148796361901.5275</v>
      </c>
      <c r="M1151" s="675">
        <v>6</v>
      </c>
      <c r="N1151" s="675" t="s">
        <v>1059</v>
      </c>
      <c r="O1151" s="675">
        <v>49</v>
      </c>
      <c r="P1151" s="675" t="s">
        <v>1063</v>
      </c>
      <c r="Q1151" s="675">
        <v>6205</v>
      </c>
      <c r="R1151" s="675" t="s">
        <v>1361</v>
      </c>
      <c r="S1151" s="741">
        <v>3577000000</v>
      </c>
      <c r="T1151" s="741">
        <v>4416197895.1532402</v>
      </c>
    </row>
    <row r="1152" spans="1:20">
      <c r="A1152" s="675">
        <v>3</v>
      </c>
      <c r="B1152" s="675" t="s">
        <v>1048</v>
      </c>
      <c r="C1152" s="675">
        <v>2012</v>
      </c>
      <c r="D1152" s="675">
        <v>213</v>
      </c>
      <c r="E1152" s="675" t="s">
        <v>1362</v>
      </c>
      <c r="F1152" s="675">
        <v>2</v>
      </c>
      <c r="G1152" s="675" t="s">
        <v>1296</v>
      </c>
      <c r="H1152" s="675">
        <v>93</v>
      </c>
      <c r="I1152" s="675" t="s">
        <v>1211</v>
      </c>
      <c r="J1152" s="675" t="s">
        <v>1052</v>
      </c>
      <c r="K1152" s="741">
        <v>10930000000</v>
      </c>
      <c r="L1152" s="741">
        <v>13494280960.029333</v>
      </c>
      <c r="M1152" s="675">
        <v>1</v>
      </c>
      <c r="N1152" s="675" t="s">
        <v>1053</v>
      </c>
      <c r="O1152" s="675">
        <v>12</v>
      </c>
      <c r="P1152" s="675" t="s">
        <v>1212</v>
      </c>
      <c r="Q1152" s="675">
        <v>506</v>
      </c>
      <c r="R1152" s="675" t="s">
        <v>1363</v>
      </c>
      <c r="S1152" s="741">
        <v>2500000000</v>
      </c>
      <c r="T1152" s="741">
        <v>3086523549.869472</v>
      </c>
    </row>
    <row r="1153" spans="1:20">
      <c r="A1153" s="675">
        <v>3</v>
      </c>
      <c r="B1153" s="675" t="s">
        <v>1048</v>
      </c>
      <c r="C1153" s="675">
        <v>2012</v>
      </c>
      <c r="D1153" s="675">
        <v>213</v>
      </c>
      <c r="E1153" s="675" t="s">
        <v>1362</v>
      </c>
      <c r="F1153" s="675">
        <v>2</v>
      </c>
      <c r="G1153" s="675" t="s">
        <v>1296</v>
      </c>
      <c r="H1153" s="675">
        <v>93</v>
      </c>
      <c r="I1153" s="675" t="s">
        <v>1211</v>
      </c>
      <c r="J1153" s="675" t="s">
        <v>1052</v>
      </c>
      <c r="K1153" s="741">
        <v>10930000000</v>
      </c>
      <c r="L1153" s="741">
        <v>13494280960.029333</v>
      </c>
      <c r="M1153" s="675">
        <v>2</v>
      </c>
      <c r="N1153" s="675" t="s">
        <v>1103</v>
      </c>
      <c r="O1153" s="675">
        <v>27</v>
      </c>
      <c r="P1153" s="675" t="s">
        <v>1215</v>
      </c>
      <c r="Q1153" s="675">
        <v>499</v>
      </c>
      <c r="R1153" s="675" t="s">
        <v>1364</v>
      </c>
      <c r="S1153" s="741">
        <v>5818000000</v>
      </c>
      <c r="T1153" s="741">
        <v>7182957605.2562361</v>
      </c>
    </row>
    <row r="1154" spans="1:20">
      <c r="A1154" s="675">
        <v>3</v>
      </c>
      <c r="B1154" s="675" t="s">
        <v>1048</v>
      </c>
      <c r="C1154" s="675">
        <v>2012</v>
      </c>
      <c r="D1154" s="675">
        <v>213</v>
      </c>
      <c r="E1154" s="675" t="s">
        <v>1362</v>
      </c>
      <c r="F1154" s="675">
        <v>2</v>
      </c>
      <c r="G1154" s="675" t="s">
        <v>1296</v>
      </c>
      <c r="H1154" s="675">
        <v>93</v>
      </c>
      <c r="I1154" s="675" t="s">
        <v>1211</v>
      </c>
      <c r="J1154" s="675" t="s">
        <v>1052</v>
      </c>
      <c r="K1154" s="741">
        <v>10930000000</v>
      </c>
      <c r="L1154" s="741">
        <v>13494280960.029333</v>
      </c>
      <c r="M1154" s="675">
        <v>2</v>
      </c>
      <c r="N1154" s="675" t="s">
        <v>1103</v>
      </c>
      <c r="O1154" s="675">
        <v>27</v>
      </c>
      <c r="P1154" s="675" t="s">
        <v>1215</v>
      </c>
      <c r="Q1154" s="675">
        <v>519</v>
      </c>
      <c r="R1154" s="675" t="s">
        <v>1365</v>
      </c>
      <c r="S1154" s="741">
        <v>2130000000</v>
      </c>
      <c r="T1154" s="741">
        <v>2629718064.48879</v>
      </c>
    </row>
    <row r="1155" spans="1:20">
      <c r="A1155" s="675">
        <v>3</v>
      </c>
      <c r="B1155" s="675" t="s">
        <v>1048</v>
      </c>
      <c r="C1155" s="675">
        <v>2012</v>
      </c>
      <c r="D1155" s="675">
        <v>213</v>
      </c>
      <c r="E1155" s="675" t="s">
        <v>1362</v>
      </c>
      <c r="F1155" s="675">
        <v>2</v>
      </c>
      <c r="G1155" s="675" t="s">
        <v>1296</v>
      </c>
      <c r="H1155" s="675">
        <v>93</v>
      </c>
      <c r="I1155" s="675" t="s">
        <v>1211</v>
      </c>
      <c r="J1155" s="675" t="s">
        <v>1052</v>
      </c>
      <c r="K1155" s="741">
        <v>10930000000</v>
      </c>
      <c r="L1155" s="741">
        <v>13494280960.029333</v>
      </c>
      <c r="M1155" s="675">
        <v>6</v>
      </c>
      <c r="N1155" s="675" t="s">
        <v>1059</v>
      </c>
      <c r="O1155" s="675">
        <v>49</v>
      </c>
      <c r="P1155" s="675" t="s">
        <v>1063</v>
      </c>
      <c r="Q1155" s="675">
        <v>527</v>
      </c>
      <c r="R1155" s="675" t="s">
        <v>994</v>
      </c>
      <c r="S1155" s="741">
        <v>482000000</v>
      </c>
      <c r="T1155" s="741">
        <v>595081740.41483414</v>
      </c>
    </row>
    <row r="1156" spans="1:20">
      <c r="A1156" s="675">
        <v>3</v>
      </c>
      <c r="B1156" s="675" t="s">
        <v>1048</v>
      </c>
      <c r="C1156" s="675">
        <v>2012</v>
      </c>
      <c r="D1156" s="675">
        <v>214</v>
      </c>
      <c r="E1156" s="675" t="s">
        <v>1366</v>
      </c>
      <c r="F1156" s="675">
        <v>2</v>
      </c>
      <c r="G1156" s="675" t="s">
        <v>1296</v>
      </c>
      <c r="H1156" s="675">
        <v>92</v>
      </c>
      <c r="I1156" s="675" t="s">
        <v>1248</v>
      </c>
      <c r="J1156" s="675" t="s">
        <v>1052</v>
      </c>
      <c r="K1156" s="741">
        <v>85676000000</v>
      </c>
      <c r="L1156" s="741">
        <v>105776396663.44675</v>
      </c>
      <c r="M1156" s="675">
        <v>1</v>
      </c>
      <c r="N1156" s="675" t="s">
        <v>1053</v>
      </c>
      <c r="O1156" s="675">
        <v>4</v>
      </c>
      <c r="P1156" s="675" t="s">
        <v>1148</v>
      </c>
      <c r="Q1156" s="675">
        <v>198</v>
      </c>
      <c r="R1156" s="675" t="s">
        <v>1367</v>
      </c>
      <c r="S1156" s="741">
        <v>7566920000</v>
      </c>
      <c r="T1156" s="741">
        <v>9342190711.9913235</v>
      </c>
    </row>
    <row r="1157" spans="1:20">
      <c r="A1157" s="675">
        <v>3</v>
      </c>
      <c r="B1157" s="675" t="s">
        <v>1048</v>
      </c>
      <c r="C1157" s="675">
        <v>2012</v>
      </c>
      <c r="D1157" s="675">
        <v>214</v>
      </c>
      <c r="E1157" s="675" t="s">
        <v>1366</v>
      </c>
      <c r="F1157" s="675">
        <v>2</v>
      </c>
      <c r="G1157" s="675" t="s">
        <v>1296</v>
      </c>
      <c r="H1157" s="675">
        <v>92</v>
      </c>
      <c r="I1157" s="675" t="s">
        <v>1248</v>
      </c>
      <c r="J1157" s="675" t="s">
        <v>1052</v>
      </c>
      <c r="K1157" s="741">
        <v>85676000000</v>
      </c>
      <c r="L1157" s="741">
        <v>105776396663.44675</v>
      </c>
      <c r="M1157" s="675">
        <v>1</v>
      </c>
      <c r="N1157" s="675" t="s">
        <v>1053</v>
      </c>
      <c r="O1157" s="675">
        <v>4</v>
      </c>
      <c r="P1157" s="675" t="s">
        <v>1148</v>
      </c>
      <c r="Q1157" s="675">
        <v>7194</v>
      </c>
      <c r="R1157" s="675" t="s">
        <v>1368</v>
      </c>
      <c r="S1157" s="741">
        <v>8665373000</v>
      </c>
      <c r="T1157" s="741">
        <v>10698351133.161232</v>
      </c>
    </row>
    <row r="1158" spans="1:20">
      <c r="A1158" s="675">
        <v>3</v>
      </c>
      <c r="B1158" s="675" t="s">
        <v>1048</v>
      </c>
      <c r="C1158" s="675">
        <v>2012</v>
      </c>
      <c r="D1158" s="675">
        <v>214</v>
      </c>
      <c r="E1158" s="675" t="s">
        <v>1366</v>
      </c>
      <c r="F1158" s="675">
        <v>2</v>
      </c>
      <c r="G1158" s="675" t="s">
        <v>1296</v>
      </c>
      <c r="H1158" s="675">
        <v>92</v>
      </c>
      <c r="I1158" s="675" t="s">
        <v>1248</v>
      </c>
      <c r="J1158" s="675" t="s">
        <v>1052</v>
      </c>
      <c r="K1158" s="741">
        <v>85676000000</v>
      </c>
      <c r="L1158" s="741">
        <v>105776396663.44675</v>
      </c>
      <c r="M1158" s="675">
        <v>1</v>
      </c>
      <c r="N1158" s="675" t="s">
        <v>1053</v>
      </c>
      <c r="O1158" s="675">
        <v>14</v>
      </c>
      <c r="P1158" s="675" t="s">
        <v>1054</v>
      </c>
      <c r="Q1158" s="675">
        <v>547</v>
      </c>
      <c r="R1158" s="675" t="s">
        <v>1369</v>
      </c>
      <c r="S1158" s="741">
        <v>5853141000</v>
      </c>
      <c r="T1158" s="741">
        <v>7226343014.8826218</v>
      </c>
    </row>
    <row r="1159" spans="1:20">
      <c r="A1159" s="675">
        <v>3</v>
      </c>
      <c r="B1159" s="675" t="s">
        <v>1048</v>
      </c>
      <c r="C1159" s="675">
        <v>2012</v>
      </c>
      <c r="D1159" s="675">
        <v>214</v>
      </c>
      <c r="E1159" s="675" t="s">
        <v>1366</v>
      </c>
      <c r="F1159" s="675">
        <v>2</v>
      </c>
      <c r="G1159" s="675" t="s">
        <v>1296</v>
      </c>
      <c r="H1159" s="675">
        <v>92</v>
      </c>
      <c r="I1159" s="675" t="s">
        <v>1248</v>
      </c>
      <c r="J1159" s="675" t="s">
        <v>1052</v>
      </c>
      <c r="K1159" s="741">
        <v>85676000000</v>
      </c>
      <c r="L1159" s="741">
        <v>105776396663.44675</v>
      </c>
      <c r="M1159" s="675">
        <v>1</v>
      </c>
      <c r="N1159" s="675" t="s">
        <v>1053</v>
      </c>
      <c r="O1159" s="675">
        <v>14</v>
      </c>
      <c r="P1159" s="675" t="s">
        <v>1054</v>
      </c>
      <c r="Q1159" s="675">
        <v>548</v>
      </c>
      <c r="R1159" s="675" t="s">
        <v>1370</v>
      </c>
      <c r="S1159" s="741">
        <v>18615845000</v>
      </c>
      <c r="T1159" s="741">
        <v>22983297597.287945</v>
      </c>
    </row>
    <row r="1160" spans="1:20">
      <c r="A1160" s="675">
        <v>3</v>
      </c>
      <c r="B1160" s="675" t="s">
        <v>1048</v>
      </c>
      <c r="C1160" s="675">
        <v>2012</v>
      </c>
      <c r="D1160" s="675">
        <v>214</v>
      </c>
      <c r="E1160" s="675" t="s">
        <v>1366</v>
      </c>
      <c r="F1160" s="675">
        <v>2</v>
      </c>
      <c r="G1160" s="675" t="s">
        <v>1296</v>
      </c>
      <c r="H1160" s="675">
        <v>92</v>
      </c>
      <c r="I1160" s="675" t="s">
        <v>1248</v>
      </c>
      <c r="J1160" s="675" t="s">
        <v>1052</v>
      </c>
      <c r="K1160" s="741">
        <v>85676000000</v>
      </c>
      <c r="L1160" s="741">
        <v>105776396663.44675</v>
      </c>
      <c r="M1160" s="675">
        <v>1</v>
      </c>
      <c r="N1160" s="675" t="s">
        <v>1053</v>
      </c>
      <c r="O1160" s="675">
        <v>14</v>
      </c>
      <c r="P1160" s="675" t="s">
        <v>1054</v>
      </c>
      <c r="Q1160" s="675">
        <v>550</v>
      </c>
      <c r="R1160" s="675" t="s">
        <v>1470</v>
      </c>
      <c r="S1160" s="741">
        <v>2890853000</v>
      </c>
      <c r="T1160" s="741">
        <v>3569074345.4843254</v>
      </c>
    </row>
    <row r="1161" spans="1:20">
      <c r="A1161" s="675">
        <v>3</v>
      </c>
      <c r="B1161" s="675" t="s">
        <v>1048</v>
      </c>
      <c r="C1161" s="675">
        <v>2012</v>
      </c>
      <c r="D1161" s="675">
        <v>214</v>
      </c>
      <c r="E1161" s="675" t="s">
        <v>1366</v>
      </c>
      <c r="F1161" s="675">
        <v>2</v>
      </c>
      <c r="G1161" s="675" t="s">
        <v>1296</v>
      </c>
      <c r="H1161" s="675">
        <v>92</v>
      </c>
      <c r="I1161" s="675" t="s">
        <v>1248</v>
      </c>
      <c r="J1161" s="675" t="s">
        <v>1052</v>
      </c>
      <c r="K1161" s="741">
        <v>85676000000</v>
      </c>
      <c r="L1161" s="741">
        <v>105776396663.44675</v>
      </c>
      <c r="M1161" s="675">
        <v>1</v>
      </c>
      <c r="N1161" s="675" t="s">
        <v>1053</v>
      </c>
      <c r="O1161" s="675">
        <v>14</v>
      </c>
      <c r="P1161" s="675" t="s">
        <v>1054</v>
      </c>
      <c r="Q1161" s="675">
        <v>4021</v>
      </c>
      <c r="R1161" s="675" t="s">
        <v>1372</v>
      </c>
      <c r="S1161" s="741">
        <v>27596048000</v>
      </c>
      <c r="T1161" s="741">
        <v>34070340814.13134</v>
      </c>
    </row>
    <row r="1162" spans="1:20">
      <c r="A1162" s="675">
        <v>3</v>
      </c>
      <c r="B1162" s="675" t="s">
        <v>1048</v>
      </c>
      <c r="C1162" s="675">
        <v>2012</v>
      </c>
      <c r="D1162" s="675">
        <v>214</v>
      </c>
      <c r="E1162" s="675" t="s">
        <v>1366</v>
      </c>
      <c r="F1162" s="675">
        <v>2</v>
      </c>
      <c r="G1162" s="675" t="s">
        <v>1296</v>
      </c>
      <c r="H1162" s="675">
        <v>92</v>
      </c>
      <c r="I1162" s="675" t="s">
        <v>1248</v>
      </c>
      <c r="J1162" s="675" t="s">
        <v>1052</v>
      </c>
      <c r="K1162" s="741">
        <v>85676000000</v>
      </c>
      <c r="L1162" s="741">
        <v>105776396663.44675</v>
      </c>
      <c r="M1162" s="675">
        <v>6</v>
      </c>
      <c r="N1162" s="675" t="s">
        <v>1059</v>
      </c>
      <c r="O1162" s="675">
        <v>49</v>
      </c>
      <c r="P1162" s="675" t="s">
        <v>1063</v>
      </c>
      <c r="Q1162" s="675">
        <v>640</v>
      </c>
      <c r="R1162" s="675" t="s">
        <v>1374</v>
      </c>
      <c r="S1162" s="741">
        <v>1170000000</v>
      </c>
      <c r="T1162" s="741">
        <v>1444493021.3389127</v>
      </c>
    </row>
    <row r="1163" spans="1:20">
      <c r="A1163" s="675">
        <v>3</v>
      </c>
      <c r="B1163" s="675" t="s">
        <v>1048</v>
      </c>
      <c r="C1163" s="675">
        <v>2012</v>
      </c>
      <c r="D1163" s="675">
        <v>214</v>
      </c>
      <c r="E1163" s="675" t="s">
        <v>1366</v>
      </c>
      <c r="F1163" s="675">
        <v>2</v>
      </c>
      <c r="G1163" s="675" t="s">
        <v>1296</v>
      </c>
      <c r="H1163" s="675">
        <v>92</v>
      </c>
      <c r="I1163" s="675" t="s">
        <v>1248</v>
      </c>
      <c r="J1163" s="675" t="s">
        <v>1052</v>
      </c>
      <c r="K1163" s="741">
        <v>85676000000</v>
      </c>
      <c r="L1163" s="741">
        <v>105776396663.44675</v>
      </c>
      <c r="M1163" s="675">
        <v>6</v>
      </c>
      <c r="N1163" s="675" t="s">
        <v>1059</v>
      </c>
      <c r="O1163" s="675">
        <v>49</v>
      </c>
      <c r="P1163" s="675" t="s">
        <v>1063</v>
      </c>
      <c r="Q1163" s="675">
        <v>4006</v>
      </c>
      <c r="R1163" s="675" t="s">
        <v>1375</v>
      </c>
      <c r="S1163" s="741">
        <v>3417820000</v>
      </c>
      <c r="T1163" s="741">
        <v>4219672767.6859517</v>
      </c>
    </row>
    <row r="1164" spans="1:20">
      <c r="A1164" s="675">
        <v>3</v>
      </c>
      <c r="B1164" s="675" t="s">
        <v>1048</v>
      </c>
      <c r="C1164" s="675">
        <v>2012</v>
      </c>
      <c r="D1164" s="675">
        <v>214</v>
      </c>
      <c r="E1164" s="675" t="s">
        <v>1366</v>
      </c>
      <c r="F1164" s="675">
        <v>2</v>
      </c>
      <c r="G1164" s="675" t="s">
        <v>1296</v>
      </c>
      <c r="H1164" s="675">
        <v>92</v>
      </c>
      <c r="I1164" s="675" t="s">
        <v>1248</v>
      </c>
      <c r="J1164" s="675" t="s">
        <v>1052</v>
      </c>
      <c r="K1164" s="741">
        <v>85676000000</v>
      </c>
      <c r="L1164" s="741">
        <v>105776396663.44675</v>
      </c>
      <c r="M1164" s="675">
        <v>6</v>
      </c>
      <c r="N1164" s="675" t="s">
        <v>1059</v>
      </c>
      <c r="O1164" s="675">
        <v>49</v>
      </c>
      <c r="P1164" s="675" t="s">
        <v>1063</v>
      </c>
      <c r="Q1164" s="675">
        <v>7243</v>
      </c>
      <c r="R1164" s="675" t="s">
        <v>1376</v>
      </c>
      <c r="S1164" s="741">
        <v>9900000000</v>
      </c>
      <c r="T1164" s="741">
        <v>12222633257.483109</v>
      </c>
    </row>
    <row r="1165" spans="1:20">
      <c r="A1165" s="675">
        <v>3</v>
      </c>
      <c r="B1165" s="675" t="s">
        <v>1048</v>
      </c>
      <c r="C1165" s="675">
        <v>2012</v>
      </c>
      <c r="D1165" s="675">
        <v>215</v>
      </c>
      <c r="E1165" s="675" t="s">
        <v>66</v>
      </c>
      <c r="F1165" s="675">
        <v>2</v>
      </c>
      <c r="G1165" s="675" t="s">
        <v>1296</v>
      </c>
      <c r="H1165" s="675">
        <v>93</v>
      </c>
      <c r="I1165" s="675" t="s">
        <v>1211</v>
      </c>
      <c r="J1165" s="675" t="s">
        <v>1052</v>
      </c>
      <c r="K1165" s="741">
        <v>3201000000</v>
      </c>
      <c r="L1165" s="741">
        <v>3951984753.2528725</v>
      </c>
      <c r="M1165" s="675">
        <v>1</v>
      </c>
      <c r="N1165" s="675" t="s">
        <v>1053</v>
      </c>
      <c r="O1165" s="675">
        <v>12</v>
      </c>
      <c r="P1165" s="675" t="s">
        <v>1212</v>
      </c>
      <c r="Q1165" s="675">
        <v>656</v>
      </c>
      <c r="R1165" s="675" t="s">
        <v>1465</v>
      </c>
      <c r="S1165" s="741">
        <v>2380000000</v>
      </c>
      <c r="T1165" s="741">
        <v>2938370419.475738</v>
      </c>
    </row>
    <row r="1166" spans="1:20">
      <c r="A1166" s="675">
        <v>3</v>
      </c>
      <c r="B1166" s="675" t="s">
        <v>1048</v>
      </c>
      <c r="C1166" s="675">
        <v>2012</v>
      </c>
      <c r="D1166" s="675">
        <v>215</v>
      </c>
      <c r="E1166" s="675" t="s">
        <v>66</v>
      </c>
      <c r="F1166" s="675">
        <v>2</v>
      </c>
      <c r="G1166" s="675" t="s">
        <v>1296</v>
      </c>
      <c r="H1166" s="675">
        <v>93</v>
      </c>
      <c r="I1166" s="675" t="s">
        <v>1211</v>
      </c>
      <c r="J1166" s="675" t="s">
        <v>1052</v>
      </c>
      <c r="K1166" s="741">
        <v>3201000000</v>
      </c>
      <c r="L1166" s="741">
        <v>3951984753.2528725</v>
      </c>
      <c r="M1166" s="675">
        <v>2</v>
      </c>
      <c r="N1166" s="675" t="s">
        <v>1103</v>
      </c>
      <c r="O1166" s="675">
        <v>27</v>
      </c>
      <c r="P1166" s="675" t="s">
        <v>1215</v>
      </c>
      <c r="Q1166" s="675">
        <v>7032</v>
      </c>
      <c r="R1166" s="675" t="s">
        <v>1378</v>
      </c>
      <c r="S1166" s="741">
        <v>503000000</v>
      </c>
      <c r="T1166" s="741">
        <v>621008538.23373783</v>
      </c>
    </row>
    <row r="1167" spans="1:20">
      <c r="A1167" s="675">
        <v>3</v>
      </c>
      <c r="B1167" s="675" t="s">
        <v>1048</v>
      </c>
      <c r="C1167" s="675">
        <v>2012</v>
      </c>
      <c r="D1167" s="675">
        <v>215</v>
      </c>
      <c r="E1167" s="675" t="s">
        <v>66</v>
      </c>
      <c r="F1167" s="675">
        <v>2</v>
      </c>
      <c r="G1167" s="675" t="s">
        <v>1296</v>
      </c>
      <c r="H1167" s="675">
        <v>93</v>
      </c>
      <c r="I1167" s="675" t="s">
        <v>1211</v>
      </c>
      <c r="J1167" s="675" t="s">
        <v>1052</v>
      </c>
      <c r="K1167" s="741">
        <v>3201000000</v>
      </c>
      <c r="L1167" s="741">
        <v>3951984753.2528725</v>
      </c>
      <c r="M1167" s="675">
        <v>4</v>
      </c>
      <c r="N1167" s="675" t="s">
        <v>1056</v>
      </c>
      <c r="O1167" s="675">
        <v>37</v>
      </c>
      <c r="P1167" s="675" t="s">
        <v>1177</v>
      </c>
      <c r="Q1167" s="675">
        <v>477</v>
      </c>
      <c r="R1167" s="675" t="s">
        <v>1379</v>
      </c>
      <c r="S1167" s="741">
        <v>231000000</v>
      </c>
      <c r="T1167" s="741">
        <v>285194776.00793916</v>
      </c>
    </row>
    <row r="1168" spans="1:20">
      <c r="A1168" s="675">
        <v>3</v>
      </c>
      <c r="B1168" s="675" t="s">
        <v>1048</v>
      </c>
      <c r="C1168" s="675">
        <v>2012</v>
      </c>
      <c r="D1168" s="675">
        <v>215</v>
      </c>
      <c r="E1168" s="675" t="s">
        <v>66</v>
      </c>
      <c r="F1168" s="675">
        <v>2</v>
      </c>
      <c r="G1168" s="675" t="s">
        <v>1296</v>
      </c>
      <c r="H1168" s="675">
        <v>93</v>
      </c>
      <c r="I1168" s="675" t="s">
        <v>1211</v>
      </c>
      <c r="J1168" s="675" t="s">
        <v>1052</v>
      </c>
      <c r="K1168" s="741">
        <v>3201000000</v>
      </c>
      <c r="L1168" s="741">
        <v>3951984753.2528725</v>
      </c>
      <c r="M1168" s="675">
        <v>6</v>
      </c>
      <c r="N1168" s="675" t="s">
        <v>1059</v>
      </c>
      <c r="O1168" s="675">
        <v>49</v>
      </c>
      <c r="P1168" s="675" t="s">
        <v>1063</v>
      </c>
      <c r="Q1168" s="675">
        <v>475</v>
      </c>
      <c r="R1168" s="675" t="s">
        <v>994</v>
      </c>
      <c r="S1168" s="741">
        <v>87000000</v>
      </c>
      <c r="T1168" s="741">
        <v>107411019.53545764</v>
      </c>
    </row>
    <row r="1169" spans="1:20">
      <c r="A1169" s="675">
        <v>3</v>
      </c>
      <c r="B1169" s="675" t="s">
        <v>1048</v>
      </c>
      <c r="C1169" s="675">
        <v>2012</v>
      </c>
      <c r="D1169" s="675">
        <v>216</v>
      </c>
      <c r="E1169" s="675" t="s">
        <v>63</v>
      </c>
      <c r="F1169" s="675">
        <v>2</v>
      </c>
      <c r="G1169" s="675" t="s">
        <v>1296</v>
      </c>
      <c r="H1169" s="675">
        <v>93</v>
      </c>
      <c r="I1169" s="675" t="s">
        <v>1211</v>
      </c>
      <c r="J1169" s="675" t="s">
        <v>1052</v>
      </c>
      <c r="K1169" s="741">
        <v>6480000000</v>
      </c>
      <c r="L1169" s="741">
        <v>8000269041.261672</v>
      </c>
      <c r="M1169" s="675">
        <v>1</v>
      </c>
      <c r="N1169" s="675" t="s">
        <v>1053</v>
      </c>
      <c r="O1169" s="675">
        <v>12</v>
      </c>
      <c r="P1169" s="675" t="s">
        <v>1212</v>
      </c>
      <c r="Q1169" s="675">
        <v>513</v>
      </c>
      <c r="R1169" s="675" t="s">
        <v>1381</v>
      </c>
      <c r="S1169" s="741">
        <v>5671000000</v>
      </c>
      <c r="T1169" s="741">
        <v>7001470020.5239105</v>
      </c>
    </row>
    <row r="1170" spans="1:20">
      <c r="A1170" s="675">
        <v>3</v>
      </c>
      <c r="B1170" s="675" t="s">
        <v>1048</v>
      </c>
      <c r="C1170" s="675">
        <v>2012</v>
      </c>
      <c r="D1170" s="675">
        <v>216</v>
      </c>
      <c r="E1170" s="675" t="s">
        <v>63</v>
      </c>
      <c r="F1170" s="675">
        <v>2</v>
      </c>
      <c r="G1170" s="675" t="s">
        <v>1296</v>
      </c>
      <c r="H1170" s="675">
        <v>93</v>
      </c>
      <c r="I1170" s="675" t="s">
        <v>1211</v>
      </c>
      <c r="J1170" s="675" t="s">
        <v>1052</v>
      </c>
      <c r="K1170" s="741">
        <v>6480000000</v>
      </c>
      <c r="L1170" s="741">
        <v>8000269041.261672</v>
      </c>
      <c r="M1170" s="675">
        <v>2</v>
      </c>
      <c r="N1170" s="675" t="s">
        <v>1103</v>
      </c>
      <c r="O1170" s="675">
        <v>27</v>
      </c>
      <c r="P1170" s="675" t="s">
        <v>1215</v>
      </c>
      <c r="Q1170" s="675">
        <v>450</v>
      </c>
      <c r="R1170" s="675" t="s">
        <v>1382</v>
      </c>
      <c r="S1170" s="741">
        <v>197000000</v>
      </c>
      <c r="T1170" s="741">
        <v>243218055.72971439</v>
      </c>
    </row>
    <row r="1171" spans="1:20">
      <c r="A1171" s="675">
        <v>3</v>
      </c>
      <c r="B1171" s="675" t="s">
        <v>1048</v>
      </c>
      <c r="C1171" s="675">
        <v>2012</v>
      </c>
      <c r="D1171" s="675">
        <v>216</v>
      </c>
      <c r="E1171" s="675" t="s">
        <v>63</v>
      </c>
      <c r="F1171" s="675">
        <v>2</v>
      </c>
      <c r="G1171" s="675" t="s">
        <v>1296</v>
      </c>
      <c r="H1171" s="675">
        <v>93</v>
      </c>
      <c r="I1171" s="675" t="s">
        <v>1211</v>
      </c>
      <c r="J1171" s="675" t="s">
        <v>1052</v>
      </c>
      <c r="K1171" s="741">
        <v>6480000000</v>
      </c>
      <c r="L1171" s="741">
        <v>8000269041.261672</v>
      </c>
      <c r="M1171" s="675">
        <v>6</v>
      </c>
      <c r="N1171" s="675" t="s">
        <v>1059</v>
      </c>
      <c r="O1171" s="675">
        <v>49</v>
      </c>
      <c r="P1171" s="675" t="s">
        <v>1063</v>
      </c>
      <c r="Q1171" s="675">
        <v>518</v>
      </c>
      <c r="R1171" s="675" t="s">
        <v>994</v>
      </c>
      <c r="S1171" s="741">
        <v>612000000</v>
      </c>
      <c r="T1171" s="741">
        <v>755580965.00804675</v>
      </c>
    </row>
    <row r="1172" spans="1:20">
      <c r="A1172" s="675">
        <v>3</v>
      </c>
      <c r="B1172" s="675" t="s">
        <v>1048</v>
      </c>
      <c r="C1172" s="675">
        <v>2012</v>
      </c>
      <c r="D1172" s="675">
        <v>217</v>
      </c>
      <c r="E1172" s="675" t="s">
        <v>1383</v>
      </c>
      <c r="F1172" s="675">
        <v>2</v>
      </c>
      <c r="G1172" s="675" t="s">
        <v>1296</v>
      </c>
      <c r="H1172" s="675">
        <v>86</v>
      </c>
      <c r="I1172" s="675" t="s">
        <v>1088</v>
      </c>
      <c r="J1172" s="675" t="s">
        <v>1052</v>
      </c>
      <c r="K1172" s="741">
        <v>171058000000</v>
      </c>
      <c r="L1172" s="741">
        <v>211189818157.42889</v>
      </c>
      <c r="M1172" s="675">
        <v>2</v>
      </c>
      <c r="N1172" s="675" t="s">
        <v>1103</v>
      </c>
      <c r="O1172" s="675">
        <v>29</v>
      </c>
      <c r="P1172" s="675" t="s">
        <v>1104</v>
      </c>
      <c r="Q1172" s="675">
        <v>126</v>
      </c>
      <c r="R1172" s="675" t="s">
        <v>1384</v>
      </c>
      <c r="S1172" s="741">
        <v>4144000000</v>
      </c>
      <c r="T1172" s="741">
        <v>5116221436.2636375</v>
      </c>
    </row>
    <row r="1173" spans="1:20">
      <c r="A1173" s="675">
        <v>3</v>
      </c>
      <c r="B1173" s="675" t="s">
        <v>1048</v>
      </c>
      <c r="C1173" s="675">
        <v>2012</v>
      </c>
      <c r="D1173" s="675">
        <v>217</v>
      </c>
      <c r="E1173" s="675" t="s">
        <v>1383</v>
      </c>
      <c r="F1173" s="675">
        <v>2</v>
      </c>
      <c r="G1173" s="675" t="s">
        <v>1296</v>
      </c>
      <c r="H1173" s="675">
        <v>86</v>
      </c>
      <c r="I1173" s="675" t="s">
        <v>1088</v>
      </c>
      <c r="J1173" s="675" t="s">
        <v>1052</v>
      </c>
      <c r="K1173" s="741">
        <v>171058000000</v>
      </c>
      <c r="L1173" s="741">
        <v>211189818157.42889</v>
      </c>
      <c r="M1173" s="675">
        <v>2</v>
      </c>
      <c r="N1173" s="675" t="s">
        <v>1103</v>
      </c>
      <c r="O1173" s="675">
        <v>29</v>
      </c>
      <c r="P1173" s="675" t="s">
        <v>1104</v>
      </c>
      <c r="Q1173" s="675">
        <v>130</v>
      </c>
      <c r="R1173" s="675" t="s">
        <v>1385</v>
      </c>
      <c r="S1173" s="741">
        <v>662000000</v>
      </c>
      <c r="T1173" s="741">
        <v>817311436.00543618</v>
      </c>
    </row>
    <row r="1174" spans="1:20">
      <c r="A1174" s="675">
        <v>3</v>
      </c>
      <c r="B1174" s="675" t="s">
        <v>1048</v>
      </c>
      <c r="C1174" s="675">
        <v>2012</v>
      </c>
      <c r="D1174" s="675">
        <v>217</v>
      </c>
      <c r="E1174" s="675" t="s">
        <v>1383</v>
      </c>
      <c r="F1174" s="675">
        <v>2</v>
      </c>
      <c r="G1174" s="675" t="s">
        <v>1296</v>
      </c>
      <c r="H1174" s="675">
        <v>86</v>
      </c>
      <c r="I1174" s="675" t="s">
        <v>1088</v>
      </c>
      <c r="J1174" s="675" t="s">
        <v>1052</v>
      </c>
      <c r="K1174" s="741">
        <v>171058000000</v>
      </c>
      <c r="L1174" s="741">
        <v>211189818157.42889</v>
      </c>
      <c r="M1174" s="675">
        <v>2</v>
      </c>
      <c r="N1174" s="675" t="s">
        <v>1103</v>
      </c>
      <c r="O1174" s="675">
        <v>29</v>
      </c>
      <c r="P1174" s="675" t="s">
        <v>1104</v>
      </c>
      <c r="Q1174" s="675">
        <v>157</v>
      </c>
      <c r="R1174" s="675" t="s">
        <v>1386</v>
      </c>
      <c r="S1174" s="741">
        <v>2768000000</v>
      </c>
      <c r="T1174" s="741">
        <v>3417398874.4154797</v>
      </c>
    </row>
    <row r="1175" spans="1:20">
      <c r="A1175" s="675">
        <v>3</v>
      </c>
      <c r="B1175" s="675" t="s">
        <v>1048</v>
      </c>
      <c r="C1175" s="675">
        <v>2012</v>
      </c>
      <c r="D1175" s="675">
        <v>217</v>
      </c>
      <c r="E1175" s="675" t="s">
        <v>1383</v>
      </c>
      <c r="F1175" s="675">
        <v>2</v>
      </c>
      <c r="G1175" s="675" t="s">
        <v>1296</v>
      </c>
      <c r="H1175" s="675">
        <v>86</v>
      </c>
      <c r="I1175" s="675" t="s">
        <v>1088</v>
      </c>
      <c r="J1175" s="675" t="s">
        <v>1052</v>
      </c>
      <c r="K1175" s="741">
        <v>171058000000</v>
      </c>
      <c r="L1175" s="741">
        <v>211189818157.42889</v>
      </c>
      <c r="M1175" s="675">
        <v>2</v>
      </c>
      <c r="N1175" s="675" t="s">
        <v>1103</v>
      </c>
      <c r="O1175" s="675">
        <v>29</v>
      </c>
      <c r="P1175" s="675" t="s">
        <v>1104</v>
      </c>
      <c r="Q1175" s="675">
        <v>159</v>
      </c>
      <c r="R1175" s="675" t="s">
        <v>1387</v>
      </c>
      <c r="S1175" s="741">
        <v>2004000000</v>
      </c>
      <c r="T1175" s="741">
        <v>2474157277.5753684</v>
      </c>
    </row>
    <row r="1176" spans="1:20">
      <c r="A1176" s="675">
        <v>3</v>
      </c>
      <c r="B1176" s="675" t="s">
        <v>1048</v>
      </c>
      <c r="C1176" s="675">
        <v>2012</v>
      </c>
      <c r="D1176" s="675">
        <v>217</v>
      </c>
      <c r="E1176" s="675" t="s">
        <v>1383</v>
      </c>
      <c r="F1176" s="675">
        <v>2</v>
      </c>
      <c r="G1176" s="675" t="s">
        <v>1296</v>
      </c>
      <c r="H1176" s="675">
        <v>86</v>
      </c>
      <c r="I1176" s="675" t="s">
        <v>1088</v>
      </c>
      <c r="J1176" s="675" t="s">
        <v>1052</v>
      </c>
      <c r="K1176" s="741">
        <v>171058000000</v>
      </c>
      <c r="L1176" s="741">
        <v>211189818157.42889</v>
      </c>
      <c r="M1176" s="675">
        <v>2</v>
      </c>
      <c r="N1176" s="675" t="s">
        <v>1103</v>
      </c>
      <c r="O1176" s="675">
        <v>29</v>
      </c>
      <c r="P1176" s="675" t="s">
        <v>1104</v>
      </c>
      <c r="Q1176" s="675">
        <v>175</v>
      </c>
      <c r="R1176" s="675" t="s">
        <v>1388</v>
      </c>
      <c r="S1176" s="741">
        <v>6911000000</v>
      </c>
      <c r="T1176" s="741">
        <v>8532385701.2591686</v>
      </c>
    </row>
    <row r="1177" spans="1:20">
      <c r="A1177" s="675">
        <v>3</v>
      </c>
      <c r="B1177" s="675" t="s">
        <v>1048</v>
      </c>
      <c r="C1177" s="675">
        <v>2012</v>
      </c>
      <c r="D1177" s="675">
        <v>217</v>
      </c>
      <c r="E1177" s="675" t="s">
        <v>1383</v>
      </c>
      <c r="F1177" s="675">
        <v>2</v>
      </c>
      <c r="G1177" s="675" t="s">
        <v>1296</v>
      </c>
      <c r="H1177" s="675">
        <v>86</v>
      </c>
      <c r="I1177" s="675" t="s">
        <v>1088</v>
      </c>
      <c r="J1177" s="675" t="s">
        <v>1052</v>
      </c>
      <c r="K1177" s="741">
        <v>171058000000</v>
      </c>
      <c r="L1177" s="741">
        <v>211189818157.42889</v>
      </c>
      <c r="M1177" s="675">
        <v>2</v>
      </c>
      <c r="N1177" s="675" t="s">
        <v>1103</v>
      </c>
      <c r="O1177" s="675">
        <v>29</v>
      </c>
      <c r="P1177" s="675" t="s">
        <v>1104</v>
      </c>
      <c r="Q1177" s="675">
        <v>264</v>
      </c>
      <c r="R1177" s="675" t="s">
        <v>1389</v>
      </c>
      <c r="S1177" s="741">
        <v>29439000000</v>
      </c>
      <c r="T1177" s="741">
        <v>36345666713.842957</v>
      </c>
    </row>
    <row r="1178" spans="1:20">
      <c r="A1178" s="675">
        <v>3</v>
      </c>
      <c r="B1178" s="675" t="s">
        <v>1048</v>
      </c>
      <c r="C1178" s="675">
        <v>2012</v>
      </c>
      <c r="D1178" s="675">
        <v>217</v>
      </c>
      <c r="E1178" s="675" t="s">
        <v>1383</v>
      </c>
      <c r="F1178" s="675">
        <v>2</v>
      </c>
      <c r="G1178" s="675" t="s">
        <v>1296</v>
      </c>
      <c r="H1178" s="675">
        <v>86</v>
      </c>
      <c r="I1178" s="675" t="s">
        <v>1088</v>
      </c>
      <c r="J1178" s="675" t="s">
        <v>1052</v>
      </c>
      <c r="K1178" s="741">
        <v>171058000000</v>
      </c>
      <c r="L1178" s="741">
        <v>211189818157.42889</v>
      </c>
      <c r="M1178" s="675">
        <v>2</v>
      </c>
      <c r="N1178" s="675" t="s">
        <v>1103</v>
      </c>
      <c r="O1178" s="675">
        <v>29</v>
      </c>
      <c r="P1178" s="675" t="s">
        <v>1104</v>
      </c>
      <c r="Q1178" s="675">
        <v>366</v>
      </c>
      <c r="R1178" s="675" t="s">
        <v>1390</v>
      </c>
      <c r="S1178" s="741">
        <v>1234000000</v>
      </c>
      <c r="T1178" s="741">
        <v>1523508024.2155712</v>
      </c>
    </row>
    <row r="1179" spans="1:20">
      <c r="A1179" s="675">
        <v>3</v>
      </c>
      <c r="B1179" s="675" t="s">
        <v>1048</v>
      </c>
      <c r="C1179" s="675">
        <v>2012</v>
      </c>
      <c r="D1179" s="675">
        <v>217</v>
      </c>
      <c r="E1179" s="675" t="s">
        <v>1383</v>
      </c>
      <c r="F1179" s="675">
        <v>2</v>
      </c>
      <c r="G1179" s="675" t="s">
        <v>1296</v>
      </c>
      <c r="H1179" s="675">
        <v>86</v>
      </c>
      <c r="I1179" s="675" t="s">
        <v>1088</v>
      </c>
      <c r="J1179" s="675" t="s">
        <v>1052</v>
      </c>
      <c r="K1179" s="741">
        <v>171058000000</v>
      </c>
      <c r="L1179" s="741">
        <v>211189818157.42889</v>
      </c>
      <c r="M1179" s="675">
        <v>2</v>
      </c>
      <c r="N1179" s="675" t="s">
        <v>1103</v>
      </c>
      <c r="O1179" s="675">
        <v>29</v>
      </c>
      <c r="P1179" s="675" t="s">
        <v>1104</v>
      </c>
      <c r="Q1179" s="675">
        <v>402</v>
      </c>
      <c r="R1179" s="675" t="s">
        <v>1391</v>
      </c>
      <c r="S1179" s="741">
        <v>3025000000</v>
      </c>
      <c r="T1179" s="741">
        <v>3734693495.342061</v>
      </c>
    </row>
    <row r="1180" spans="1:20">
      <c r="A1180" s="675">
        <v>3</v>
      </c>
      <c r="B1180" s="675" t="s">
        <v>1048</v>
      </c>
      <c r="C1180" s="675">
        <v>2012</v>
      </c>
      <c r="D1180" s="675">
        <v>217</v>
      </c>
      <c r="E1180" s="675" t="s">
        <v>1383</v>
      </c>
      <c r="F1180" s="675">
        <v>2</v>
      </c>
      <c r="G1180" s="675" t="s">
        <v>1296</v>
      </c>
      <c r="H1180" s="675">
        <v>86</v>
      </c>
      <c r="I1180" s="675" t="s">
        <v>1088</v>
      </c>
      <c r="J1180" s="675" t="s">
        <v>1052</v>
      </c>
      <c r="K1180" s="741">
        <v>171058000000</v>
      </c>
      <c r="L1180" s="741">
        <v>211189818157.42889</v>
      </c>
      <c r="M1180" s="675">
        <v>2</v>
      </c>
      <c r="N1180" s="675" t="s">
        <v>1103</v>
      </c>
      <c r="O1180" s="675">
        <v>29</v>
      </c>
      <c r="P1180" s="675" t="s">
        <v>1104</v>
      </c>
      <c r="Q1180" s="675">
        <v>6049</v>
      </c>
      <c r="R1180" s="675" t="s">
        <v>1392</v>
      </c>
      <c r="S1180" s="741">
        <v>49257000000</v>
      </c>
      <c r="T1180" s="741">
        <v>60813156198.368233</v>
      </c>
    </row>
    <row r="1181" spans="1:20">
      <c r="A1181" s="675">
        <v>3</v>
      </c>
      <c r="B1181" s="675" t="s">
        <v>1048</v>
      </c>
      <c r="C1181" s="675">
        <v>2012</v>
      </c>
      <c r="D1181" s="675">
        <v>217</v>
      </c>
      <c r="E1181" s="675" t="s">
        <v>1383</v>
      </c>
      <c r="F1181" s="675">
        <v>2</v>
      </c>
      <c r="G1181" s="675" t="s">
        <v>1296</v>
      </c>
      <c r="H1181" s="675">
        <v>86</v>
      </c>
      <c r="I1181" s="675" t="s">
        <v>1088</v>
      </c>
      <c r="J1181" s="675" t="s">
        <v>1052</v>
      </c>
      <c r="K1181" s="741">
        <v>171058000000</v>
      </c>
      <c r="L1181" s="741">
        <v>211189818157.42889</v>
      </c>
      <c r="M1181" s="675">
        <v>2</v>
      </c>
      <c r="N1181" s="675" t="s">
        <v>1103</v>
      </c>
      <c r="O1181" s="675">
        <v>29</v>
      </c>
      <c r="P1181" s="675" t="s">
        <v>1104</v>
      </c>
      <c r="Q1181" s="675">
        <v>6133</v>
      </c>
      <c r="R1181" s="675" t="s">
        <v>1393</v>
      </c>
      <c r="S1181" s="741">
        <v>7459000000</v>
      </c>
      <c r="T1181" s="741">
        <v>9208951663.3905563</v>
      </c>
    </row>
    <row r="1182" spans="1:20">
      <c r="A1182" s="675">
        <v>3</v>
      </c>
      <c r="B1182" s="675" t="s">
        <v>1048</v>
      </c>
      <c r="C1182" s="675">
        <v>2012</v>
      </c>
      <c r="D1182" s="675">
        <v>217</v>
      </c>
      <c r="E1182" s="675" t="s">
        <v>1383</v>
      </c>
      <c r="F1182" s="675">
        <v>2</v>
      </c>
      <c r="G1182" s="675" t="s">
        <v>1296</v>
      </c>
      <c r="H1182" s="675">
        <v>86</v>
      </c>
      <c r="I1182" s="675" t="s">
        <v>1088</v>
      </c>
      <c r="J1182" s="675" t="s">
        <v>1052</v>
      </c>
      <c r="K1182" s="741">
        <v>171058000000</v>
      </c>
      <c r="L1182" s="741">
        <v>211189818157.42889</v>
      </c>
      <c r="M1182" s="675">
        <v>2</v>
      </c>
      <c r="N1182" s="675" t="s">
        <v>1103</v>
      </c>
      <c r="O1182" s="675">
        <v>29</v>
      </c>
      <c r="P1182" s="675" t="s">
        <v>1104</v>
      </c>
      <c r="Q1182" s="675">
        <v>6134</v>
      </c>
      <c r="R1182" s="675" t="s">
        <v>1394</v>
      </c>
      <c r="S1182" s="741">
        <v>23411000000</v>
      </c>
      <c r="T1182" s="741">
        <v>28903441130.397682</v>
      </c>
    </row>
    <row r="1183" spans="1:20">
      <c r="A1183" s="675">
        <v>3</v>
      </c>
      <c r="B1183" s="675" t="s">
        <v>1048</v>
      </c>
      <c r="C1183" s="675">
        <v>2012</v>
      </c>
      <c r="D1183" s="675">
        <v>217</v>
      </c>
      <c r="E1183" s="675" t="s">
        <v>1383</v>
      </c>
      <c r="F1183" s="675">
        <v>2</v>
      </c>
      <c r="G1183" s="675" t="s">
        <v>1296</v>
      </c>
      <c r="H1183" s="675">
        <v>86</v>
      </c>
      <c r="I1183" s="675" t="s">
        <v>1088</v>
      </c>
      <c r="J1183" s="675" t="s">
        <v>1052</v>
      </c>
      <c r="K1183" s="741">
        <v>171058000000</v>
      </c>
      <c r="L1183" s="741">
        <v>211189818157.42889</v>
      </c>
      <c r="M1183" s="675">
        <v>2</v>
      </c>
      <c r="N1183" s="675" t="s">
        <v>1103</v>
      </c>
      <c r="O1183" s="675">
        <v>29</v>
      </c>
      <c r="P1183" s="675" t="s">
        <v>1104</v>
      </c>
      <c r="Q1183" s="675">
        <v>6135</v>
      </c>
      <c r="R1183" s="675" t="s">
        <v>1395</v>
      </c>
      <c r="S1183" s="741">
        <v>5081000000</v>
      </c>
      <c r="T1183" s="741">
        <v>6273050462.7547159</v>
      </c>
    </row>
    <row r="1184" spans="1:20">
      <c r="A1184" s="675">
        <v>3</v>
      </c>
      <c r="B1184" s="675" t="s">
        <v>1048</v>
      </c>
      <c r="C1184" s="675">
        <v>2012</v>
      </c>
      <c r="D1184" s="675">
        <v>217</v>
      </c>
      <c r="E1184" s="675" t="s">
        <v>1383</v>
      </c>
      <c r="F1184" s="675">
        <v>2</v>
      </c>
      <c r="G1184" s="675" t="s">
        <v>1296</v>
      </c>
      <c r="H1184" s="675">
        <v>86</v>
      </c>
      <c r="I1184" s="675" t="s">
        <v>1088</v>
      </c>
      <c r="J1184" s="675" t="s">
        <v>1052</v>
      </c>
      <c r="K1184" s="741">
        <v>171058000000</v>
      </c>
      <c r="L1184" s="741">
        <v>211189818157.42889</v>
      </c>
      <c r="M1184" s="675">
        <v>2</v>
      </c>
      <c r="N1184" s="675" t="s">
        <v>1103</v>
      </c>
      <c r="O1184" s="675">
        <v>29</v>
      </c>
      <c r="P1184" s="675" t="s">
        <v>1104</v>
      </c>
      <c r="Q1184" s="675">
        <v>7093</v>
      </c>
      <c r="R1184" s="675" t="s">
        <v>1396</v>
      </c>
      <c r="S1184" s="741">
        <v>4867000000</v>
      </c>
      <c r="T1184" s="741">
        <v>6008844046.8858871</v>
      </c>
    </row>
    <row r="1185" spans="1:20">
      <c r="A1185" s="675">
        <v>3</v>
      </c>
      <c r="B1185" s="675" t="s">
        <v>1048</v>
      </c>
      <c r="C1185" s="675">
        <v>2012</v>
      </c>
      <c r="D1185" s="675">
        <v>217</v>
      </c>
      <c r="E1185" s="675" t="s">
        <v>1383</v>
      </c>
      <c r="F1185" s="675">
        <v>2</v>
      </c>
      <c r="G1185" s="675" t="s">
        <v>1296</v>
      </c>
      <c r="H1185" s="675">
        <v>86</v>
      </c>
      <c r="I1185" s="675" t="s">
        <v>1088</v>
      </c>
      <c r="J1185" s="675" t="s">
        <v>1052</v>
      </c>
      <c r="K1185" s="741">
        <v>171058000000</v>
      </c>
      <c r="L1185" s="741">
        <v>211189818157.42889</v>
      </c>
      <c r="M1185" s="675">
        <v>2</v>
      </c>
      <c r="N1185" s="675" t="s">
        <v>1103</v>
      </c>
      <c r="O1185" s="675">
        <v>30</v>
      </c>
      <c r="P1185" s="675" t="s">
        <v>1110</v>
      </c>
      <c r="Q1185" s="675">
        <v>607</v>
      </c>
      <c r="R1185" s="675" t="s">
        <v>1397</v>
      </c>
      <c r="S1185" s="741">
        <v>1605000000</v>
      </c>
      <c r="T1185" s="741">
        <v>1981548119.016201</v>
      </c>
    </row>
    <row r="1186" spans="1:20">
      <c r="A1186" s="675">
        <v>3</v>
      </c>
      <c r="B1186" s="675" t="s">
        <v>1048</v>
      </c>
      <c r="C1186" s="675">
        <v>2012</v>
      </c>
      <c r="D1186" s="675">
        <v>217</v>
      </c>
      <c r="E1186" s="675" t="s">
        <v>1383</v>
      </c>
      <c r="F1186" s="675">
        <v>2</v>
      </c>
      <c r="G1186" s="675" t="s">
        <v>1296</v>
      </c>
      <c r="H1186" s="675">
        <v>86</v>
      </c>
      <c r="I1186" s="675" t="s">
        <v>1088</v>
      </c>
      <c r="J1186" s="675" t="s">
        <v>1052</v>
      </c>
      <c r="K1186" s="741">
        <v>171058000000</v>
      </c>
      <c r="L1186" s="741">
        <v>211189818157.42889</v>
      </c>
      <c r="M1186" s="675">
        <v>2</v>
      </c>
      <c r="N1186" s="675" t="s">
        <v>1103</v>
      </c>
      <c r="O1186" s="675">
        <v>31</v>
      </c>
      <c r="P1186" s="675" t="s">
        <v>1115</v>
      </c>
      <c r="Q1186" s="675">
        <v>383</v>
      </c>
      <c r="R1186" s="675" t="s">
        <v>1398</v>
      </c>
      <c r="S1186" s="741">
        <v>23423800000</v>
      </c>
      <c r="T1186" s="741">
        <v>28919244130.973015</v>
      </c>
    </row>
    <row r="1187" spans="1:20">
      <c r="A1187" s="675">
        <v>3</v>
      </c>
      <c r="B1187" s="675" t="s">
        <v>1048</v>
      </c>
      <c r="C1187" s="675">
        <v>2012</v>
      </c>
      <c r="D1187" s="675">
        <v>217</v>
      </c>
      <c r="E1187" s="675" t="s">
        <v>1383</v>
      </c>
      <c r="F1187" s="675">
        <v>2</v>
      </c>
      <c r="G1187" s="675" t="s">
        <v>1296</v>
      </c>
      <c r="H1187" s="675">
        <v>86</v>
      </c>
      <c r="I1187" s="675" t="s">
        <v>1088</v>
      </c>
      <c r="J1187" s="675" t="s">
        <v>1052</v>
      </c>
      <c r="K1187" s="741">
        <v>171058000000</v>
      </c>
      <c r="L1187" s="741">
        <v>211189818157.42889</v>
      </c>
      <c r="M1187" s="675">
        <v>5</v>
      </c>
      <c r="N1187" s="675" t="s">
        <v>1117</v>
      </c>
      <c r="O1187" s="675">
        <v>40</v>
      </c>
      <c r="P1187" s="675" t="s">
        <v>1118</v>
      </c>
      <c r="Q1187" s="675">
        <v>265</v>
      </c>
      <c r="R1187" s="675" t="s">
        <v>1399</v>
      </c>
      <c r="S1187" s="741">
        <v>5767200000</v>
      </c>
      <c r="T1187" s="741">
        <v>7120239446.722888</v>
      </c>
    </row>
    <row r="1188" spans="1:20">
      <c r="A1188" s="675">
        <v>3</v>
      </c>
      <c r="B1188" s="675" t="s">
        <v>1048</v>
      </c>
      <c r="C1188" s="675">
        <v>2012</v>
      </c>
      <c r="D1188" s="675">
        <v>218</v>
      </c>
      <c r="E1188" s="675" t="s">
        <v>1401</v>
      </c>
      <c r="F1188" s="675">
        <v>2</v>
      </c>
      <c r="G1188" s="675" t="s">
        <v>1296</v>
      </c>
      <c r="H1188" s="675">
        <v>94</v>
      </c>
      <c r="I1188" s="675" t="s">
        <v>1264</v>
      </c>
      <c r="J1188" s="675" t="s">
        <v>1052</v>
      </c>
      <c r="K1188" s="741">
        <v>19000000000</v>
      </c>
      <c r="L1188" s="741">
        <v>23457578979.007984</v>
      </c>
      <c r="M1188" s="675">
        <v>1</v>
      </c>
      <c r="N1188" s="675" t="s">
        <v>1053</v>
      </c>
      <c r="O1188" s="675">
        <v>4</v>
      </c>
      <c r="P1188" s="675" t="s">
        <v>1148</v>
      </c>
      <c r="Q1188" s="675">
        <v>319</v>
      </c>
      <c r="R1188" s="675" t="s">
        <v>1402</v>
      </c>
      <c r="S1188" s="741">
        <v>1720000000</v>
      </c>
      <c r="T1188" s="741">
        <v>2123528202.3101966</v>
      </c>
    </row>
    <row r="1189" spans="1:20">
      <c r="A1189" s="675">
        <v>3</v>
      </c>
      <c r="B1189" s="675" t="s">
        <v>1048</v>
      </c>
      <c r="C1189" s="675">
        <v>2012</v>
      </c>
      <c r="D1189" s="675">
        <v>218</v>
      </c>
      <c r="E1189" s="675" t="s">
        <v>1401</v>
      </c>
      <c r="F1189" s="675">
        <v>2</v>
      </c>
      <c r="G1189" s="675" t="s">
        <v>1296</v>
      </c>
      <c r="H1189" s="675">
        <v>94</v>
      </c>
      <c r="I1189" s="675" t="s">
        <v>1264</v>
      </c>
      <c r="J1189" s="675" t="s">
        <v>1052</v>
      </c>
      <c r="K1189" s="741">
        <v>19000000000</v>
      </c>
      <c r="L1189" s="741">
        <v>23457578979.007984</v>
      </c>
      <c r="M1189" s="675">
        <v>1</v>
      </c>
      <c r="N1189" s="675" t="s">
        <v>1053</v>
      </c>
      <c r="O1189" s="675">
        <v>6</v>
      </c>
      <c r="P1189" s="675" t="s">
        <v>1150</v>
      </c>
      <c r="Q1189" s="675">
        <v>317</v>
      </c>
      <c r="R1189" s="675" t="s">
        <v>1403</v>
      </c>
      <c r="S1189" s="741">
        <v>3871000000</v>
      </c>
      <c r="T1189" s="741">
        <v>4779173064.6178904</v>
      </c>
    </row>
    <row r="1190" spans="1:20">
      <c r="A1190" s="675">
        <v>3</v>
      </c>
      <c r="B1190" s="675" t="s">
        <v>1048</v>
      </c>
      <c r="C1190" s="675">
        <v>2012</v>
      </c>
      <c r="D1190" s="675">
        <v>218</v>
      </c>
      <c r="E1190" s="675" t="s">
        <v>1401</v>
      </c>
      <c r="F1190" s="675">
        <v>2</v>
      </c>
      <c r="G1190" s="675" t="s">
        <v>1296</v>
      </c>
      <c r="H1190" s="675">
        <v>94</v>
      </c>
      <c r="I1190" s="675" t="s">
        <v>1264</v>
      </c>
      <c r="J1190" s="675" t="s">
        <v>1052</v>
      </c>
      <c r="K1190" s="741">
        <v>19000000000</v>
      </c>
      <c r="L1190" s="741">
        <v>23457578979.007984</v>
      </c>
      <c r="M1190" s="675">
        <v>1</v>
      </c>
      <c r="N1190" s="675" t="s">
        <v>1053</v>
      </c>
      <c r="O1190" s="675">
        <v>10</v>
      </c>
      <c r="P1190" s="675" t="s">
        <v>1266</v>
      </c>
      <c r="Q1190" s="675">
        <v>638</v>
      </c>
      <c r="R1190" s="675" t="s">
        <v>1404</v>
      </c>
      <c r="S1190" s="741">
        <v>2640000000</v>
      </c>
      <c r="T1190" s="741">
        <v>3259368868.6621623</v>
      </c>
    </row>
    <row r="1191" spans="1:20">
      <c r="A1191" s="675">
        <v>3</v>
      </c>
      <c r="B1191" s="675" t="s">
        <v>1048</v>
      </c>
      <c r="C1191" s="675">
        <v>2012</v>
      </c>
      <c r="D1191" s="675">
        <v>218</v>
      </c>
      <c r="E1191" s="675" t="s">
        <v>1401</v>
      </c>
      <c r="F1191" s="675">
        <v>2</v>
      </c>
      <c r="G1191" s="675" t="s">
        <v>1296</v>
      </c>
      <c r="H1191" s="675">
        <v>94</v>
      </c>
      <c r="I1191" s="675" t="s">
        <v>1264</v>
      </c>
      <c r="J1191" s="675" t="s">
        <v>1052</v>
      </c>
      <c r="K1191" s="741">
        <v>19000000000</v>
      </c>
      <c r="L1191" s="741">
        <v>23457578979.007984</v>
      </c>
      <c r="M1191" s="675">
        <v>1</v>
      </c>
      <c r="N1191" s="675" t="s">
        <v>1053</v>
      </c>
      <c r="O1191" s="675">
        <v>10</v>
      </c>
      <c r="P1191" s="675" t="s">
        <v>1266</v>
      </c>
      <c r="Q1191" s="675">
        <v>7059</v>
      </c>
      <c r="R1191" s="675" t="s">
        <v>1405</v>
      </c>
      <c r="S1191" s="741">
        <v>6368000000</v>
      </c>
      <c r="T1191" s="741">
        <v>7861992786.22752</v>
      </c>
    </row>
    <row r="1192" spans="1:20">
      <c r="A1192" s="675">
        <v>3</v>
      </c>
      <c r="B1192" s="675" t="s">
        <v>1048</v>
      </c>
      <c r="C1192" s="675">
        <v>2012</v>
      </c>
      <c r="D1192" s="675">
        <v>218</v>
      </c>
      <c r="E1192" s="675" t="s">
        <v>1401</v>
      </c>
      <c r="F1192" s="675">
        <v>2</v>
      </c>
      <c r="G1192" s="675" t="s">
        <v>1296</v>
      </c>
      <c r="H1192" s="675">
        <v>94</v>
      </c>
      <c r="I1192" s="675" t="s">
        <v>1264</v>
      </c>
      <c r="J1192" s="675" t="s">
        <v>1052</v>
      </c>
      <c r="K1192" s="741">
        <v>19000000000</v>
      </c>
      <c r="L1192" s="741">
        <v>23457578979.007984</v>
      </c>
      <c r="M1192" s="675">
        <v>3</v>
      </c>
      <c r="N1192" s="675" t="s">
        <v>1066</v>
      </c>
      <c r="O1192" s="675">
        <v>34</v>
      </c>
      <c r="P1192" s="675" t="s">
        <v>1191</v>
      </c>
      <c r="Q1192" s="675">
        <v>318</v>
      </c>
      <c r="R1192" s="675" t="s">
        <v>1406</v>
      </c>
      <c r="S1192" s="741">
        <v>628000000</v>
      </c>
      <c r="T1192" s="741">
        <v>775334715.72721124</v>
      </c>
    </row>
    <row r="1193" spans="1:20">
      <c r="A1193" s="675">
        <v>3</v>
      </c>
      <c r="B1193" s="675" t="s">
        <v>1048</v>
      </c>
      <c r="C1193" s="675">
        <v>2012</v>
      </c>
      <c r="D1193" s="675">
        <v>218</v>
      </c>
      <c r="E1193" s="675" t="s">
        <v>1401</v>
      </c>
      <c r="F1193" s="675">
        <v>2</v>
      </c>
      <c r="G1193" s="675" t="s">
        <v>1296</v>
      </c>
      <c r="H1193" s="675">
        <v>94</v>
      </c>
      <c r="I1193" s="675" t="s">
        <v>1264</v>
      </c>
      <c r="J1193" s="675" t="s">
        <v>1052</v>
      </c>
      <c r="K1193" s="741">
        <v>19000000000</v>
      </c>
      <c r="L1193" s="741">
        <v>23457578979.007984</v>
      </c>
      <c r="M1193" s="675">
        <v>3</v>
      </c>
      <c r="N1193" s="675" t="s">
        <v>1066</v>
      </c>
      <c r="O1193" s="675">
        <v>34</v>
      </c>
      <c r="P1193" s="675" t="s">
        <v>1191</v>
      </c>
      <c r="Q1193" s="675">
        <v>2006</v>
      </c>
      <c r="R1193" s="675" t="s">
        <v>1407</v>
      </c>
      <c r="S1193" s="741">
        <v>1350000000</v>
      </c>
      <c r="T1193" s="741">
        <v>1666722716.9295149</v>
      </c>
    </row>
    <row r="1194" spans="1:20">
      <c r="A1194" s="675">
        <v>3</v>
      </c>
      <c r="B1194" s="675" t="s">
        <v>1048</v>
      </c>
      <c r="C1194" s="675">
        <v>2012</v>
      </c>
      <c r="D1194" s="675">
        <v>218</v>
      </c>
      <c r="E1194" s="675" t="s">
        <v>1401</v>
      </c>
      <c r="F1194" s="675">
        <v>2</v>
      </c>
      <c r="G1194" s="675" t="s">
        <v>1296</v>
      </c>
      <c r="H1194" s="675">
        <v>94</v>
      </c>
      <c r="I1194" s="675" t="s">
        <v>1264</v>
      </c>
      <c r="J1194" s="675" t="s">
        <v>1052</v>
      </c>
      <c r="K1194" s="741">
        <v>19000000000</v>
      </c>
      <c r="L1194" s="741">
        <v>23457578979.007984</v>
      </c>
      <c r="M1194" s="675">
        <v>6</v>
      </c>
      <c r="N1194" s="675" t="s">
        <v>1059</v>
      </c>
      <c r="O1194" s="675">
        <v>49</v>
      </c>
      <c r="P1194" s="675" t="s">
        <v>1063</v>
      </c>
      <c r="Q1194" s="675">
        <v>298</v>
      </c>
      <c r="R1194" s="675" t="s">
        <v>1408</v>
      </c>
      <c r="S1194" s="741">
        <v>1823000000</v>
      </c>
      <c r="T1194" s="741">
        <v>2250692972.5648189</v>
      </c>
    </row>
    <row r="1195" spans="1:20">
      <c r="A1195" s="675">
        <v>3</v>
      </c>
      <c r="B1195" s="675" t="s">
        <v>1048</v>
      </c>
      <c r="C1195" s="675">
        <v>2012</v>
      </c>
      <c r="D1195" s="675">
        <v>218</v>
      </c>
      <c r="E1195" s="675" t="s">
        <v>1401</v>
      </c>
      <c r="F1195" s="675">
        <v>2</v>
      </c>
      <c r="G1195" s="675" t="s">
        <v>1296</v>
      </c>
      <c r="H1195" s="675">
        <v>94</v>
      </c>
      <c r="I1195" s="675" t="s">
        <v>1264</v>
      </c>
      <c r="J1195" s="675" t="s">
        <v>1052</v>
      </c>
      <c r="K1195" s="741">
        <v>19000000000</v>
      </c>
      <c r="L1195" s="741">
        <v>23457578979.007984</v>
      </c>
      <c r="M1195" s="675">
        <v>6</v>
      </c>
      <c r="N1195" s="675" t="s">
        <v>1059</v>
      </c>
      <c r="O1195" s="675">
        <v>49</v>
      </c>
      <c r="P1195" s="675" t="s">
        <v>1063</v>
      </c>
      <c r="Q1195" s="675">
        <v>639</v>
      </c>
      <c r="R1195" s="675" t="s">
        <v>1409</v>
      </c>
      <c r="S1195" s="741">
        <v>600000000</v>
      </c>
      <c r="T1195" s="741">
        <v>740765651.96867323</v>
      </c>
    </row>
    <row r="1196" spans="1:20">
      <c r="A1196" s="675">
        <v>3</v>
      </c>
      <c r="B1196" s="675" t="s">
        <v>1048</v>
      </c>
      <c r="C1196" s="675">
        <v>2012</v>
      </c>
      <c r="D1196" s="675">
        <v>219</v>
      </c>
      <c r="E1196" s="675" t="s">
        <v>1410</v>
      </c>
      <c r="F1196" s="675">
        <v>2</v>
      </c>
      <c r="G1196" s="675" t="s">
        <v>1296</v>
      </c>
      <c r="H1196" s="675">
        <v>90</v>
      </c>
      <c r="I1196" s="675" t="s">
        <v>1147</v>
      </c>
      <c r="J1196" s="675" t="s">
        <v>1052</v>
      </c>
      <c r="K1196" s="741">
        <v>5026000000</v>
      </c>
      <c r="L1196" s="741">
        <v>6205146944.6575871</v>
      </c>
      <c r="M1196" s="675">
        <v>1</v>
      </c>
      <c r="N1196" s="675" t="s">
        <v>1053</v>
      </c>
      <c r="O1196" s="675">
        <v>6</v>
      </c>
      <c r="P1196" s="675" t="s">
        <v>1150</v>
      </c>
      <c r="Q1196" s="675">
        <v>538</v>
      </c>
      <c r="R1196" s="675" t="s">
        <v>1411</v>
      </c>
      <c r="S1196" s="741">
        <v>5026000000</v>
      </c>
      <c r="T1196" s="741">
        <v>6205146944.6575871</v>
      </c>
    </row>
    <row r="1197" spans="1:20">
      <c r="A1197" s="675">
        <v>3</v>
      </c>
      <c r="B1197" s="675" t="s">
        <v>1048</v>
      </c>
      <c r="C1197" s="675">
        <v>2012</v>
      </c>
      <c r="D1197" s="675">
        <v>220</v>
      </c>
      <c r="E1197" s="675" t="s">
        <v>1412</v>
      </c>
      <c r="F1197" s="675">
        <v>2</v>
      </c>
      <c r="G1197" s="675" t="s">
        <v>1296</v>
      </c>
      <c r="H1197" s="675">
        <v>86</v>
      </c>
      <c r="I1197" s="675" t="s">
        <v>1088</v>
      </c>
      <c r="J1197" s="675" t="s">
        <v>1052</v>
      </c>
      <c r="K1197" s="741">
        <v>15193000000</v>
      </c>
      <c r="L1197" s="741">
        <v>18757420917.266754</v>
      </c>
      <c r="M1197" s="675">
        <v>1</v>
      </c>
      <c r="N1197" s="675" t="s">
        <v>1053</v>
      </c>
      <c r="O1197" s="675">
        <v>15</v>
      </c>
      <c r="P1197" s="675" t="s">
        <v>1100</v>
      </c>
      <c r="Q1197" s="675">
        <v>610</v>
      </c>
      <c r="R1197" s="675" t="s">
        <v>1413</v>
      </c>
      <c r="S1197" s="741">
        <v>698000000</v>
      </c>
      <c r="T1197" s="741">
        <v>861757375.12355661</v>
      </c>
    </row>
    <row r="1198" spans="1:20">
      <c r="A1198" s="675">
        <v>3</v>
      </c>
      <c r="B1198" s="675" t="s">
        <v>1048</v>
      </c>
      <c r="C1198" s="675">
        <v>2012</v>
      </c>
      <c r="D1198" s="675">
        <v>220</v>
      </c>
      <c r="E1198" s="675" t="s">
        <v>1412</v>
      </c>
      <c r="F1198" s="675">
        <v>2</v>
      </c>
      <c r="G1198" s="675" t="s">
        <v>1296</v>
      </c>
      <c r="H1198" s="675">
        <v>86</v>
      </c>
      <c r="I1198" s="675" t="s">
        <v>1088</v>
      </c>
      <c r="J1198" s="675" t="s">
        <v>1052</v>
      </c>
      <c r="K1198" s="741">
        <v>15193000000</v>
      </c>
      <c r="L1198" s="741">
        <v>18757420917.266754</v>
      </c>
      <c r="M1198" s="675">
        <v>1</v>
      </c>
      <c r="N1198" s="675" t="s">
        <v>1053</v>
      </c>
      <c r="O1198" s="675">
        <v>15</v>
      </c>
      <c r="P1198" s="675" t="s">
        <v>1100</v>
      </c>
      <c r="Q1198" s="675">
        <v>652</v>
      </c>
      <c r="R1198" s="675" t="s">
        <v>1466</v>
      </c>
      <c r="S1198" s="741">
        <v>400000000</v>
      </c>
      <c r="T1198" s="741">
        <v>493843767.97911555</v>
      </c>
    </row>
    <row r="1199" spans="1:20">
      <c r="A1199" s="675">
        <v>3</v>
      </c>
      <c r="B1199" s="675" t="s">
        <v>1048</v>
      </c>
      <c r="C1199" s="675">
        <v>2012</v>
      </c>
      <c r="D1199" s="675">
        <v>220</v>
      </c>
      <c r="E1199" s="675" t="s">
        <v>1412</v>
      </c>
      <c r="F1199" s="675">
        <v>2</v>
      </c>
      <c r="G1199" s="675" t="s">
        <v>1296</v>
      </c>
      <c r="H1199" s="675">
        <v>86</v>
      </c>
      <c r="I1199" s="675" t="s">
        <v>1088</v>
      </c>
      <c r="J1199" s="675" t="s">
        <v>1052</v>
      </c>
      <c r="K1199" s="741">
        <v>15193000000</v>
      </c>
      <c r="L1199" s="741">
        <v>18757420917.266754</v>
      </c>
      <c r="M1199" s="675">
        <v>1</v>
      </c>
      <c r="N1199" s="675" t="s">
        <v>1053</v>
      </c>
      <c r="O1199" s="675">
        <v>15</v>
      </c>
      <c r="P1199" s="675" t="s">
        <v>1100</v>
      </c>
      <c r="Q1199" s="675">
        <v>659</v>
      </c>
      <c r="R1199" s="675" t="s">
        <v>1467</v>
      </c>
      <c r="S1199" s="741">
        <v>400000000</v>
      </c>
      <c r="T1199" s="741">
        <v>493843767.97911555</v>
      </c>
    </row>
    <row r="1200" spans="1:20">
      <c r="A1200" s="675">
        <v>3</v>
      </c>
      <c r="B1200" s="675" t="s">
        <v>1048</v>
      </c>
      <c r="C1200" s="675">
        <v>2012</v>
      </c>
      <c r="D1200" s="675">
        <v>220</v>
      </c>
      <c r="E1200" s="675" t="s">
        <v>1412</v>
      </c>
      <c r="F1200" s="675">
        <v>2</v>
      </c>
      <c r="G1200" s="675" t="s">
        <v>1296</v>
      </c>
      <c r="H1200" s="675">
        <v>86</v>
      </c>
      <c r="I1200" s="675" t="s">
        <v>1088</v>
      </c>
      <c r="J1200" s="675" t="s">
        <v>1052</v>
      </c>
      <c r="K1200" s="741">
        <v>15193000000</v>
      </c>
      <c r="L1200" s="741">
        <v>18757420917.266754</v>
      </c>
      <c r="M1200" s="675">
        <v>1</v>
      </c>
      <c r="N1200" s="675" t="s">
        <v>1053</v>
      </c>
      <c r="O1200" s="675">
        <v>16</v>
      </c>
      <c r="P1200" s="675" t="s">
        <v>1227</v>
      </c>
      <c r="Q1200" s="675">
        <v>446</v>
      </c>
      <c r="R1200" s="675" t="s">
        <v>1414</v>
      </c>
      <c r="S1200" s="741">
        <v>3800000000</v>
      </c>
      <c r="T1200" s="741">
        <v>4691515795.8015976</v>
      </c>
    </row>
    <row r="1201" spans="1:20">
      <c r="A1201" s="675">
        <v>3</v>
      </c>
      <c r="B1201" s="675" t="s">
        <v>1048</v>
      </c>
      <c r="C1201" s="675">
        <v>2012</v>
      </c>
      <c r="D1201" s="675">
        <v>220</v>
      </c>
      <c r="E1201" s="675" t="s">
        <v>1412</v>
      </c>
      <c r="F1201" s="675">
        <v>2</v>
      </c>
      <c r="G1201" s="675" t="s">
        <v>1296</v>
      </c>
      <c r="H1201" s="675">
        <v>86</v>
      </c>
      <c r="I1201" s="675" t="s">
        <v>1088</v>
      </c>
      <c r="J1201" s="675" t="s">
        <v>1052</v>
      </c>
      <c r="K1201" s="741">
        <v>15193000000</v>
      </c>
      <c r="L1201" s="741">
        <v>18757420917.266754</v>
      </c>
      <c r="M1201" s="675">
        <v>4</v>
      </c>
      <c r="N1201" s="675" t="s">
        <v>1056</v>
      </c>
      <c r="O1201" s="675">
        <v>37</v>
      </c>
      <c r="P1201" s="675" t="s">
        <v>1177</v>
      </c>
      <c r="Q1201" s="675">
        <v>330</v>
      </c>
      <c r="R1201" s="675" t="s">
        <v>1415</v>
      </c>
      <c r="S1201" s="741">
        <v>1000000000</v>
      </c>
      <c r="T1201" s="741">
        <v>1234609419.947789</v>
      </c>
    </row>
    <row r="1202" spans="1:20">
      <c r="A1202" s="675">
        <v>3</v>
      </c>
      <c r="B1202" s="675" t="s">
        <v>1048</v>
      </c>
      <c r="C1202" s="675">
        <v>2012</v>
      </c>
      <c r="D1202" s="675">
        <v>220</v>
      </c>
      <c r="E1202" s="675" t="s">
        <v>1412</v>
      </c>
      <c r="F1202" s="675">
        <v>2</v>
      </c>
      <c r="G1202" s="675" t="s">
        <v>1296</v>
      </c>
      <c r="H1202" s="675">
        <v>86</v>
      </c>
      <c r="I1202" s="675" t="s">
        <v>1088</v>
      </c>
      <c r="J1202" s="675" t="s">
        <v>1052</v>
      </c>
      <c r="K1202" s="741">
        <v>15193000000</v>
      </c>
      <c r="L1202" s="741">
        <v>18757420917.266754</v>
      </c>
      <c r="M1202" s="675">
        <v>4</v>
      </c>
      <c r="N1202" s="675" t="s">
        <v>1056</v>
      </c>
      <c r="O1202" s="675">
        <v>37</v>
      </c>
      <c r="P1202" s="675" t="s">
        <v>1177</v>
      </c>
      <c r="Q1202" s="675">
        <v>372</v>
      </c>
      <c r="R1202" s="675" t="s">
        <v>1416</v>
      </c>
      <c r="S1202" s="741">
        <v>800000000</v>
      </c>
      <c r="T1202" s="741">
        <v>987687535.95823109</v>
      </c>
    </row>
    <row r="1203" spans="1:20">
      <c r="A1203" s="675">
        <v>3</v>
      </c>
      <c r="B1203" s="675" t="s">
        <v>1048</v>
      </c>
      <c r="C1203" s="675">
        <v>2012</v>
      </c>
      <c r="D1203" s="675">
        <v>220</v>
      </c>
      <c r="E1203" s="675" t="s">
        <v>1412</v>
      </c>
      <c r="F1203" s="675">
        <v>2</v>
      </c>
      <c r="G1203" s="675" t="s">
        <v>1296</v>
      </c>
      <c r="H1203" s="675">
        <v>86</v>
      </c>
      <c r="I1203" s="675" t="s">
        <v>1088</v>
      </c>
      <c r="J1203" s="675" t="s">
        <v>1052</v>
      </c>
      <c r="K1203" s="741">
        <v>15193000000</v>
      </c>
      <c r="L1203" s="741">
        <v>18757420917.266754</v>
      </c>
      <c r="M1203" s="675">
        <v>4</v>
      </c>
      <c r="N1203" s="675" t="s">
        <v>1056</v>
      </c>
      <c r="O1203" s="675">
        <v>37</v>
      </c>
      <c r="P1203" s="675" t="s">
        <v>1177</v>
      </c>
      <c r="Q1203" s="675">
        <v>494</v>
      </c>
      <c r="R1203" s="675" t="s">
        <v>1418</v>
      </c>
      <c r="S1203" s="741">
        <v>2006000000</v>
      </c>
      <c r="T1203" s="741">
        <v>2476626496.4152646</v>
      </c>
    </row>
    <row r="1204" spans="1:20">
      <c r="A1204" s="675">
        <v>3</v>
      </c>
      <c r="B1204" s="675" t="s">
        <v>1048</v>
      </c>
      <c r="C1204" s="675">
        <v>2012</v>
      </c>
      <c r="D1204" s="675">
        <v>220</v>
      </c>
      <c r="E1204" s="675" t="s">
        <v>1412</v>
      </c>
      <c r="F1204" s="675">
        <v>2</v>
      </c>
      <c r="G1204" s="675" t="s">
        <v>1296</v>
      </c>
      <c r="H1204" s="675">
        <v>86</v>
      </c>
      <c r="I1204" s="675" t="s">
        <v>1088</v>
      </c>
      <c r="J1204" s="675" t="s">
        <v>1052</v>
      </c>
      <c r="K1204" s="741">
        <v>15193000000</v>
      </c>
      <c r="L1204" s="741">
        <v>18757420917.266754</v>
      </c>
      <c r="M1204" s="675">
        <v>4</v>
      </c>
      <c r="N1204" s="675" t="s">
        <v>1056</v>
      </c>
      <c r="O1204" s="675">
        <v>38</v>
      </c>
      <c r="P1204" s="675" t="s">
        <v>1239</v>
      </c>
      <c r="Q1204" s="675">
        <v>334</v>
      </c>
      <c r="R1204" s="675" t="s">
        <v>1420</v>
      </c>
      <c r="S1204" s="741">
        <v>800000000</v>
      </c>
      <c r="T1204" s="741">
        <v>987687535.95823109</v>
      </c>
    </row>
    <row r="1205" spans="1:20">
      <c r="A1205" s="675">
        <v>3</v>
      </c>
      <c r="B1205" s="675" t="s">
        <v>1048</v>
      </c>
      <c r="C1205" s="675">
        <v>2012</v>
      </c>
      <c r="D1205" s="675">
        <v>220</v>
      </c>
      <c r="E1205" s="675" t="s">
        <v>1412</v>
      </c>
      <c r="F1205" s="675">
        <v>2</v>
      </c>
      <c r="G1205" s="675" t="s">
        <v>1296</v>
      </c>
      <c r="H1205" s="675">
        <v>86</v>
      </c>
      <c r="I1205" s="675" t="s">
        <v>1088</v>
      </c>
      <c r="J1205" s="675" t="s">
        <v>1052</v>
      </c>
      <c r="K1205" s="741">
        <v>15193000000</v>
      </c>
      <c r="L1205" s="741">
        <v>18757420917.266754</v>
      </c>
      <c r="M1205" s="675">
        <v>4</v>
      </c>
      <c r="N1205" s="675" t="s">
        <v>1056</v>
      </c>
      <c r="O1205" s="675">
        <v>38</v>
      </c>
      <c r="P1205" s="675" t="s">
        <v>1239</v>
      </c>
      <c r="Q1205" s="675">
        <v>335</v>
      </c>
      <c r="R1205" s="675" t="s">
        <v>1421</v>
      </c>
      <c r="S1205" s="741">
        <v>1939000000</v>
      </c>
      <c r="T1205" s="741">
        <v>2393907665.2787623</v>
      </c>
    </row>
    <row r="1206" spans="1:20">
      <c r="A1206" s="675">
        <v>3</v>
      </c>
      <c r="B1206" s="675" t="s">
        <v>1048</v>
      </c>
      <c r="C1206" s="675">
        <v>2012</v>
      </c>
      <c r="D1206" s="675">
        <v>220</v>
      </c>
      <c r="E1206" s="675" t="s">
        <v>1412</v>
      </c>
      <c r="F1206" s="675">
        <v>2</v>
      </c>
      <c r="G1206" s="675" t="s">
        <v>1296</v>
      </c>
      <c r="H1206" s="675">
        <v>86</v>
      </c>
      <c r="I1206" s="675" t="s">
        <v>1088</v>
      </c>
      <c r="J1206" s="675" t="s">
        <v>1052</v>
      </c>
      <c r="K1206" s="741">
        <v>15193000000</v>
      </c>
      <c r="L1206" s="741">
        <v>18757420917.266754</v>
      </c>
      <c r="M1206" s="675">
        <v>4</v>
      </c>
      <c r="N1206" s="675" t="s">
        <v>1056</v>
      </c>
      <c r="O1206" s="675">
        <v>38</v>
      </c>
      <c r="P1206" s="675" t="s">
        <v>1239</v>
      </c>
      <c r="Q1206" s="675">
        <v>507</v>
      </c>
      <c r="R1206" s="675" t="s">
        <v>1422</v>
      </c>
      <c r="S1206" s="741">
        <v>2150000000</v>
      </c>
      <c r="T1206" s="741">
        <v>2654410252.8877459</v>
      </c>
    </row>
    <row r="1207" spans="1:20">
      <c r="A1207" s="675">
        <v>3</v>
      </c>
      <c r="B1207" s="675" t="s">
        <v>1048</v>
      </c>
      <c r="C1207" s="675">
        <v>2012</v>
      </c>
      <c r="D1207" s="675">
        <v>220</v>
      </c>
      <c r="E1207" s="675" t="s">
        <v>1412</v>
      </c>
      <c r="F1207" s="675">
        <v>2</v>
      </c>
      <c r="G1207" s="675" t="s">
        <v>1296</v>
      </c>
      <c r="H1207" s="675">
        <v>86</v>
      </c>
      <c r="I1207" s="675" t="s">
        <v>1088</v>
      </c>
      <c r="J1207" s="675" t="s">
        <v>1052</v>
      </c>
      <c r="K1207" s="741">
        <v>15193000000</v>
      </c>
      <c r="L1207" s="741">
        <v>18757420917.266754</v>
      </c>
      <c r="M1207" s="675">
        <v>4</v>
      </c>
      <c r="N1207" s="675" t="s">
        <v>1056</v>
      </c>
      <c r="O1207" s="675">
        <v>38</v>
      </c>
      <c r="P1207" s="675" t="s">
        <v>1239</v>
      </c>
      <c r="Q1207" s="675">
        <v>654</v>
      </c>
      <c r="R1207" s="675" t="s">
        <v>1468</v>
      </c>
      <c r="S1207" s="741">
        <v>400000000</v>
      </c>
      <c r="T1207" s="741">
        <v>493843767.97911555</v>
      </c>
    </row>
    <row r="1208" spans="1:20">
      <c r="A1208" s="675">
        <v>3</v>
      </c>
      <c r="B1208" s="675" t="s">
        <v>1048</v>
      </c>
      <c r="C1208" s="675">
        <v>2012</v>
      </c>
      <c r="D1208" s="675">
        <v>220</v>
      </c>
      <c r="E1208" s="675" t="s">
        <v>1412</v>
      </c>
      <c r="F1208" s="675">
        <v>2</v>
      </c>
      <c r="G1208" s="675" t="s">
        <v>1296</v>
      </c>
      <c r="H1208" s="675">
        <v>86</v>
      </c>
      <c r="I1208" s="675" t="s">
        <v>1088</v>
      </c>
      <c r="J1208" s="675" t="s">
        <v>1052</v>
      </c>
      <c r="K1208" s="741">
        <v>15193000000</v>
      </c>
      <c r="L1208" s="741">
        <v>18757420917.266754</v>
      </c>
      <c r="M1208" s="675">
        <v>6</v>
      </c>
      <c r="N1208" s="675" t="s">
        <v>1059</v>
      </c>
      <c r="O1208" s="675">
        <v>46</v>
      </c>
      <c r="P1208" s="675" t="s">
        <v>1242</v>
      </c>
      <c r="Q1208" s="675">
        <v>7352</v>
      </c>
      <c r="R1208" s="675" t="s">
        <v>1424</v>
      </c>
      <c r="S1208" s="741">
        <v>450000000</v>
      </c>
      <c r="T1208" s="741">
        <v>555574238.97650492</v>
      </c>
    </row>
    <row r="1209" spans="1:20">
      <c r="A1209" s="675">
        <v>3</v>
      </c>
      <c r="B1209" s="675" t="s">
        <v>1048</v>
      </c>
      <c r="C1209" s="675">
        <v>2012</v>
      </c>
      <c r="D1209" s="675">
        <v>220</v>
      </c>
      <c r="E1209" s="675" t="s">
        <v>1412</v>
      </c>
      <c r="F1209" s="675">
        <v>2</v>
      </c>
      <c r="G1209" s="675" t="s">
        <v>1296</v>
      </c>
      <c r="H1209" s="675">
        <v>86</v>
      </c>
      <c r="I1209" s="675" t="s">
        <v>1088</v>
      </c>
      <c r="J1209" s="675" t="s">
        <v>1052</v>
      </c>
      <c r="K1209" s="741">
        <v>15193000000</v>
      </c>
      <c r="L1209" s="741">
        <v>18757420917.266754</v>
      </c>
      <c r="M1209" s="675">
        <v>6</v>
      </c>
      <c r="N1209" s="675" t="s">
        <v>1059</v>
      </c>
      <c r="O1209" s="675">
        <v>49</v>
      </c>
      <c r="P1209" s="675" t="s">
        <v>1063</v>
      </c>
      <c r="Q1209" s="675">
        <v>508</v>
      </c>
      <c r="R1209" s="675" t="s">
        <v>1425</v>
      </c>
      <c r="S1209" s="741">
        <v>350000000</v>
      </c>
      <c r="T1209" s="741">
        <v>432113296.98172611</v>
      </c>
    </row>
    <row r="1210" spans="1:20">
      <c r="A1210" s="675">
        <v>3</v>
      </c>
      <c r="B1210" s="675" t="s">
        <v>1048</v>
      </c>
      <c r="C1210" s="675">
        <v>2012</v>
      </c>
      <c r="D1210" s="675">
        <v>221</v>
      </c>
      <c r="E1210" s="675" t="s">
        <v>54</v>
      </c>
      <c r="F1210" s="675">
        <v>2</v>
      </c>
      <c r="G1210" s="675" t="s">
        <v>1296</v>
      </c>
      <c r="H1210" s="675">
        <v>89</v>
      </c>
      <c r="I1210" s="675" t="s">
        <v>1182</v>
      </c>
      <c r="J1210" s="675" t="s">
        <v>1052</v>
      </c>
      <c r="K1210" s="741">
        <v>10004188000</v>
      </c>
      <c r="L1210" s="741">
        <v>12351264743.72863</v>
      </c>
      <c r="M1210" s="675">
        <v>3</v>
      </c>
      <c r="N1210" s="675" t="s">
        <v>1066</v>
      </c>
      <c r="O1210" s="675">
        <v>35</v>
      </c>
      <c r="P1210" s="675" t="s">
        <v>1067</v>
      </c>
      <c r="Q1210" s="675">
        <v>436</v>
      </c>
      <c r="R1210" s="675" t="s">
        <v>1426</v>
      </c>
      <c r="S1210" s="741">
        <v>5900000000</v>
      </c>
      <c r="T1210" s="741">
        <v>7284195577.6919537</v>
      </c>
    </row>
    <row r="1211" spans="1:20">
      <c r="A1211" s="675">
        <v>3</v>
      </c>
      <c r="B1211" s="675" t="s">
        <v>1048</v>
      </c>
      <c r="C1211" s="675">
        <v>2012</v>
      </c>
      <c r="D1211" s="675">
        <v>221</v>
      </c>
      <c r="E1211" s="675" t="s">
        <v>54</v>
      </c>
      <c r="F1211" s="675">
        <v>2</v>
      </c>
      <c r="G1211" s="675" t="s">
        <v>1296</v>
      </c>
      <c r="H1211" s="675">
        <v>89</v>
      </c>
      <c r="I1211" s="675" t="s">
        <v>1182</v>
      </c>
      <c r="J1211" s="675" t="s">
        <v>1052</v>
      </c>
      <c r="K1211" s="741">
        <v>10004188000</v>
      </c>
      <c r="L1211" s="741">
        <v>12351264743.72863</v>
      </c>
      <c r="M1211" s="675">
        <v>3</v>
      </c>
      <c r="N1211" s="675" t="s">
        <v>1066</v>
      </c>
      <c r="O1211" s="675">
        <v>35</v>
      </c>
      <c r="P1211" s="675" t="s">
        <v>1067</v>
      </c>
      <c r="Q1211" s="675">
        <v>464</v>
      </c>
      <c r="R1211" s="675" t="s">
        <v>1427</v>
      </c>
      <c r="S1211" s="741">
        <v>3004188000</v>
      </c>
      <c r="T1211" s="741">
        <v>3708998804.0941076</v>
      </c>
    </row>
    <row r="1212" spans="1:20">
      <c r="A1212" s="675">
        <v>3</v>
      </c>
      <c r="B1212" s="675" t="s">
        <v>1048</v>
      </c>
      <c r="C1212" s="675">
        <v>2012</v>
      </c>
      <c r="D1212" s="675">
        <v>221</v>
      </c>
      <c r="E1212" s="675" t="s">
        <v>54</v>
      </c>
      <c r="F1212" s="675">
        <v>2</v>
      </c>
      <c r="G1212" s="675" t="s">
        <v>1296</v>
      </c>
      <c r="H1212" s="675">
        <v>89</v>
      </c>
      <c r="I1212" s="675" t="s">
        <v>1182</v>
      </c>
      <c r="J1212" s="675" t="s">
        <v>1052</v>
      </c>
      <c r="K1212" s="741">
        <v>10004188000</v>
      </c>
      <c r="L1212" s="741">
        <v>12351264743.72863</v>
      </c>
      <c r="M1212" s="675">
        <v>6</v>
      </c>
      <c r="N1212" s="675" t="s">
        <v>1059</v>
      </c>
      <c r="O1212" s="675">
        <v>49</v>
      </c>
      <c r="P1212" s="675" t="s">
        <v>1063</v>
      </c>
      <c r="Q1212" s="675">
        <v>444</v>
      </c>
      <c r="R1212" s="675" t="s">
        <v>994</v>
      </c>
      <c r="S1212" s="741">
        <v>1100000000</v>
      </c>
      <c r="T1212" s="741">
        <v>1358070361.9425678</v>
      </c>
    </row>
    <row r="1213" spans="1:20">
      <c r="A1213" s="675">
        <v>3</v>
      </c>
      <c r="B1213" s="675" t="s">
        <v>1048</v>
      </c>
      <c r="C1213" s="675">
        <v>2012</v>
      </c>
      <c r="D1213" s="675">
        <v>222</v>
      </c>
      <c r="E1213" s="675" t="s">
        <v>1471</v>
      </c>
      <c r="F1213" s="675">
        <v>2</v>
      </c>
      <c r="G1213" s="675" t="s">
        <v>1296</v>
      </c>
      <c r="H1213" s="675">
        <v>93</v>
      </c>
      <c r="I1213" s="675" t="s">
        <v>1211</v>
      </c>
      <c r="J1213" s="675" t="s">
        <v>1052</v>
      </c>
      <c r="K1213" s="741">
        <v>28100000000</v>
      </c>
      <c r="L1213" s="741">
        <v>34692524700.532867</v>
      </c>
      <c r="M1213" s="675">
        <v>1</v>
      </c>
      <c r="N1213" s="675" t="s">
        <v>1053</v>
      </c>
      <c r="O1213" s="675">
        <v>12</v>
      </c>
      <c r="P1213" s="675" t="s">
        <v>1212</v>
      </c>
      <c r="Q1213" s="675">
        <v>668</v>
      </c>
      <c r="R1213" s="675" t="s">
        <v>1472</v>
      </c>
      <c r="S1213" s="741">
        <v>9844200000</v>
      </c>
      <c r="T1213" s="741">
        <v>12153742051.850023</v>
      </c>
    </row>
    <row r="1214" spans="1:20">
      <c r="A1214" s="675">
        <v>3</v>
      </c>
      <c r="B1214" s="675" t="s">
        <v>1048</v>
      </c>
      <c r="C1214" s="675">
        <v>2012</v>
      </c>
      <c r="D1214" s="675">
        <v>222</v>
      </c>
      <c r="E1214" s="675" t="s">
        <v>1471</v>
      </c>
      <c r="F1214" s="675">
        <v>2</v>
      </c>
      <c r="G1214" s="675" t="s">
        <v>1296</v>
      </c>
      <c r="H1214" s="675">
        <v>93</v>
      </c>
      <c r="I1214" s="675" t="s">
        <v>1211</v>
      </c>
      <c r="J1214" s="675" t="s">
        <v>1052</v>
      </c>
      <c r="K1214" s="741">
        <v>28100000000</v>
      </c>
      <c r="L1214" s="741">
        <v>34692524700.532867</v>
      </c>
      <c r="M1214" s="675">
        <v>1</v>
      </c>
      <c r="N1214" s="675" t="s">
        <v>1053</v>
      </c>
      <c r="O1214" s="675">
        <v>12</v>
      </c>
      <c r="P1214" s="675" t="s">
        <v>1212</v>
      </c>
      <c r="Q1214" s="675">
        <v>669</v>
      </c>
      <c r="R1214" s="675" t="s">
        <v>1377</v>
      </c>
      <c r="S1214" s="741">
        <v>4245800000</v>
      </c>
      <c r="T1214" s="741">
        <v>5241904675.2143221</v>
      </c>
    </row>
    <row r="1215" spans="1:20">
      <c r="A1215" s="675">
        <v>3</v>
      </c>
      <c r="B1215" s="675" t="s">
        <v>1048</v>
      </c>
      <c r="C1215" s="675">
        <v>2012</v>
      </c>
      <c r="D1215" s="675">
        <v>222</v>
      </c>
      <c r="E1215" s="675" t="s">
        <v>1471</v>
      </c>
      <c r="F1215" s="675">
        <v>2</v>
      </c>
      <c r="G1215" s="675" t="s">
        <v>1296</v>
      </c>
      <c r="H1215" s="675">
        <v>93</v>
      </c>
      <c r="I1215" s="675" t="s">
        <v>1211</v>
      </c>
      <c r="J1215" s="675" t="s">
        <v>1052</v>
      </c>
      <c r="K1215" s="741">
        <v>28100000000</v>
      </c>
      <c r="L1215" s="741">
        <v>34692524700.532867</v>
      </c>
      <c r="M1215" s="675">
        <v>2</v>
      </c>
      <c r="N1215" s="675" t="s">
        <v>1103</v>
      </c>
      <c r="O1215" s="675">
        <v>27</v>
      </c>
      <c r="P1215" s="675" t="s">
        <v>1215</v>
      </c>
      <c r="Q1215" s="675">
        <v>667</v>
      </c>
      <c r="R1215" s="675" t="s">
        <v>1473</v>
      </c>
      <c r="S1215" s="741">
        <v>3750000000</v>
      </c>
      <c r="T1215" s="741">
        <v>4629785324.8042078</v>
      </c>
    </row>
    <row r="1216" spans="1:20">
      <c r="A1216" s="675">
        <v>3</v>
      </c>
      <c r="B1216" s="675" t="s">
        <v>1048</v>
      </c>
      <c r="C1216" s="675">
        <v>2012</v>
      </c>
      <c r="D1216" s="675">
        <v>222</v>
      </c>
      <c r="E1216" s="675" t="s">
        <v>1471</v>
      </c>
      <c r="F1216" s="675">
        <v>2</v>
      </c>
      <c r="G1216" s="675" t="s">
        <v>1296</v>
      </c>
      <c r="H1216" s="675">
        <v>93</v>
      </c>
      <c r="I1216" s="675" t="s">
        <v>1211</v>
      </c>
      <c r="J1216" s="675" t="s">
        <v>1052</v>
      </c>
      <c r="K1216" s="741">
        <v>28100000000</v>
      </c>
      <c r="L1216" s="741">
        <v>34692524700.532867</v>
      </c>
      <c r="M1216" s="675">
        <v>2</v>
      </c>
      <c r="N1216" s="675" t="s">
        <v>1103</v>
      </c>
      <c r="O1216" s="675">
        <v>27</v>
      </c>
      <c r="P1216" s="675" t="s">
        <v>1215</v>
      </c>
      <c r="Q1216" s="675">
        <v>672</v>
      </c>
      <c r="R1216" s="675" t="s">
        <v>1479</v>
      </c>
      <c r="S1216" s="741">
        <v>8500000000</v>
      </c>
      <c r="T1216" s="741">
        <v>10494180069.556206</v>
      </c>
    </row>
    <row r="1217" spans="1:20">
      <c r="A1217" s="675">
        <v>3</v>
      </c>
      <c r="B1217" s="675" t="s">
        <v>1048</v>
      </c>
      <c r="C1217" s="675">
        <v>2012</v>
      </c>
      <c r="D1217" s="675">
        <v>222</v>
      </c>
      <c r="E1217" s="675" t="s">
        <v>1471</v>
      </c>
      <c r="F1217" s="675">
        <v>2</v>
      </c>
      <c r="G1217" s="675" t="s">
        <v>1296</v>
      </c>
      <c r="H1217" s="675">
        <v>93</v>
      </c>
      <c r="I1217" s="675" t="s">
        <v>1211</v>
      </c>
      <c r="J1217" s="675" t="s">
        <v>1052</v>
      </c>
      <c r="K1217" s="741">
        <v>28100000000</v>
      </c>
      <c r="L1217" s="741">
        <v>34692524700.532867</v>
      </c>
      <c r="M1217" s="675">
        <v>6</v>
      </c>
      <c r="N1217" s="675" t="s">
        <v>1059</v>
      </c>
      <c r="O1217" s="675">
        <v>45</v>
      </c>
      <c r="P1217" s="675" t="s">
        <v>1073</v>
      </c>
      <c r="Q1217" s="675">
        <v>671</v>
      </c>
      <c r="R1217" s="675" t="s">
        <v>1475</v>
      </c>
      <c r="S1217" s="741">
        <v>284533000</v>
      </c>
      <c r="T1217" s="741">
        <v>351287122.0860042</v>
      </c>
    </row>
    <row r="1218" spans="1:20">
      <c r="A1218" s="675">
        <v>3</v>
      </c>
      <c r="B1218" s="675" t="s">
        <v>1048</v>
      </c>
      <c r="C1218" s="675">
        <v>2012</v>
      </c>
      <c r="D1218" s="675">
        <v>222</v>
      </c>
      <c r="E1218" s="675" t="s">
        <v>1471</v>
      </c>
      <c r="F1218" s="675">
        <v>2</v>
      </c>
      <c r="G1218" s="675" t="s">
        <v>1296</v>
      </c>
      <c r="H1218" s="675">
        <v>93</v>
      </c>
      <c r="I1218" s="675" t="s">
        <v>1211</v>
      </c>
      <c r="J1218" s="675" t="s">
        <v>1052</v>
      </c>
      <c r="K1218" s="741">
        <v>28100000000</v>
      </c>
      <c r="L1218" s="741">
        <v>34692524700.532867</v>
      </c>
      <c r="M1218" s="675">
        <v>6</v>
      </c>
      <c r="N1218" s="675" t="s">
        <v>1059</v>
      </c>
      <c r="O1218" s="675">
        <v>49</v>
      </c>
      <c r="P1218" s="675" t="s">
        <v>1063</v>
      </c>
      <c r="Q1218" s="675">
        <v>670</v>
      </c>
      <c r="R1218" s="675" t="s">
        <v>1476</v>
      </c>
      <c r="S1218" s="741">
        <v>1475467000</v>
      </c>
      <c r="T1218" s="741">
        <v>1821625457.022104</v>
      </c>
    </row>
    <row r="1219" spans="1:20">
      <c r="A1219" s="675">
        <v>3</v>
      </c>
      <c r="B1219" s="675" t="s">
        <v>1048</v>
      </c>
      <c r="C1219" s="675">
        <v>2012</v>
      </c>
      <c r="D1219" s="675">
        <v>226</v>
      </c>
      <c r="E1219" s="675" t="s">
        <v>45</v>
      </c>
      <c r="F1219" s="675">
        <v>2</v>
      </c>
      <c r="G1219" s="675" t="s">
        <v>1296</v>
      </c>
      <c r="H1219" s="675">
        <v>87</v>
      </c>
      <c r="I1219" s="675" t="s">
        <v>1131</v>
      </c>
      <c r="J1219" s="675" t="s">
        <v>1052</v>
      </c>
      <c r="K1219" s="741">
        <v>15500000000</v>
      </c>
      <c r="L1219" s="741">
        <v>19136446009.190723</v>
      </c>
      <c r="M1219" s="675">
        <v>2</v>
      </c>
      <c r="N1219" s="675" t="s">
        <v>1103</v>
      </c>
      <c r="O1219" s="675">
        <v>17</v>
      </c>
      <c r="P1219" s="675" t="s">
        <v>1203</v>
      </c>
      <c r="Q1219" s="675">
        <v>6211</v>
      </c>
      <c r="R1219" s="675" t="s">
        <v>1429</v>
      </c>
      <c r="S1219" s="741">
        <v>3567000000</v>
      </c>
      <c r="T1219" s="741">
        <v>4403851800.9537621</v>
      </c>
    </row>
    <row r="1220" spans="1:20">
      <c r="A1220" s="675">
        <v>3</v>
      </c>
      <c r="B1220" s="675" t="s">
        <v>1048</v>
      </c>
      <c r="C1220" s="675">
        <v>2012</v>
      </c>
      <c r="D1220" s="675">
        <v>226</v>
      </c>
      <c r="E1220" s="675" t="s">
        <v>45</v>
      </c>
      <c r="F1220" s="675">
        <v>2</v>
      </c>
      <c r="G1220" s="675" t="s">
        <v>1296</v>
      </c>
      <c r="H1220" s="675">
        <v>87</v>
      </c>
      <c r="I1220" s="675" t="s">
        <v>1131</v>
      </c>
      <c r="J1220" s="675" t="s">
        <v>1052</v>
      </c>
      <c r="K1220" s="741">
        <v>15500000000</v>
      </c>
      <c r="L1220" s="741">
        <v>19136446009.190723</v>
      </c>
      <c r="M1220" s="675">
        <v>6</v>
      </c>
      <c r="N1220" s="675" t="s">
        <v>1059</v>
      </c>
      <c r="O1220" s="675">
        <v>49</v>
      </c>
      <c r="P1220" s="675" t="s">
        <v>1063</v>
      </c>
      <c r="Q1220" s="675">
        <v>586</v>
      </c>
      <c r="R1220" s="675" t="s">
        <v>1430</v>
      </c>
      <c r="S1220" s="741">
        <v>3000000000</v>
      </c>
      <c r="T1220" s="741">
        <v>3703828259.8433661</v>
      </c>
    </row>
    <row r="1221" spans="1:20">
      <c r="A1221" s="675">
        <v>3</v>
      </c>
      <c r="B1221" s="675" t="s">
        <v>1048</v>
      </c>
      <c r="C1221" s="675">
        <v>2012</v>
      </c>
      <c r="D1221" s="675">
        <v>226</v>
      </c>
      <c r="E1221" s="675" t="s">
        <v>45</v>
      </c>
      <c r="F1221" s="675">
        <v>2</v>
      </c>
      <c r="G1221" s="675" t="s">
        <v>1296</v>
      </c>
      <c r="H1221" s="675">
        <v>87</v>
      </c>
      <c r="I1221" s="675" t="s">
        <v>1131</v>
      </c>
      <c r="J1221" s="675" t="s">
        <v>1052</v>
      </c>
      <c r="K1221" s="741">
        <v>15500000000</v>
      </c>
      <c r="L1221" s="741">
        <v>19136446009.190723</v>
      </c>
      <c r="M1221" s="675">
        <v>6</v>
      </c>
      <c r="N1221" s="675" t="s">
        <v>1059</v>
      </c>
      <c r="O1221" s="675">
        <v>49</v>
      </c>
      <c r="P1221" s="675" t="s">
        <v>1063</v>
      </c>
      <c r="Q1221" s="675">
        <v>7014</v>
      </c>
      <c r="R1221" s="675" t="s">
        <v>1431</v>
      </c>
      <c r="S1221" s="741">
        <v>2928000000</v>
      </c>
      <c r="T1221" s="741">
        <v>3614936381.6071262</v>
      </c>
    </row>
    <row r="1222" spans="1:20">
      <c r="A1222" s="675">
        <v>3</v>
      </c>
      <c r="B1222" s="675" t="s">
        <v>1048</v>
      </c>
      <c r="C1222" s="675">
        <v>2012</v>
      </c>
      <c r="D1222" s="675">
        <v>226</v>
      </c>
      <c r="E1222" s="675" t="s">
        <v>45</v>
      </c>
      <c r="F1222" s="675">
        <v>2</v>
      </c>
      <c r="G1222" s="675" t="s">
        <v>1296</v>
      </c>
      <c r="H1222" s="675">
        <v>87</v>
      </c>
      <c r="I1222" s="675" t="s">
        <v>1131</v>
      </c>
      <c r="J1222" s="675" t="s">
        <v>1052</v>
      </c>
      <c r="K1222" s="741">
        <v>15500000000</v>
      </c>
      <c r="L1222" s="741">
        <v>19136446009.190723</v>
      </c>
      <c r="M1222" s="675">
        <v>7</v>
      </c>
      <c r="N1222" s="675" t="s">
        <v>1136</v>
      </c>
      <c r="O1222" s="675">
        <v>51</v>
      </c>
      <c r="P1222" s="675" t="s">
        <v>1137</v>
      </c>
      <c r="Q1222" s="675">
        <v>6031</v>
      </c>
      <c r="R1222" s="675" t="s">
        <v>1432</v>
      </c>
      <c r="S1222" s="741">
        <v>6005000000</v>
      </c>
      <c r="T1222" s="741">
        <v>7413829566.7864704</v>
      </c>
    </row>
    <row r="1223" spans="1:20">
      <c r="A1223" s="675">
        <v>3</v>
      </c>
      <c r="B1223" s="675" t="s">
        <v>1048</v>
      </c>
      <c r="C1223" s="675">
        <v>2012</v>
      </c>
      <c r="D1223" s="675">
        <v>227</v>
      </c>
      <c r="E1223" s="675" t="s">
        <v>78</v>
      </c>
      <c r="F1223" s="675">
        <v>2</v>
      </c>
      <c r="G1223" s="675" t="s">
        <v>1296</v>
      </c>
      <c r="H1223" s="675">
        <v>95</v>
      </c>
      <c r="I1223" s="675" t="s">
        <v>1170</v>
      </c>
      <c r="J1223" s="675" t="s">
        <v>1052</v>
      </c>
      <c r="K1223" s="741">
        <v>147534363000</v>
      </c>
      <c r="L1223" s="741">
        <v>182147314325.79651</v>
      </c>
      <c r="M1223" s="675">
        <v>2</v>
      </c>
      <c r="N1223" s="675" t="s">
        <v>1103</v>
      </c>
      <c r="O1223" s="675">
        <v>17</v>
      </c>
      <c r="P1223" s="675" t="s">
        <v>1203</v>
      </c>
      <c r="Q1223" s="675">
        <v>408</v>
      </c>
      <c r="R1223" s="675" t="s">
        <v>1433</v>
      </c>
      <c r="S1223" s="741">
        <v>96034363000</v>
      </c>
      <c r="T1223" s="741">
        <v>118564929198.48538</v>
      </c>
    </row>
    <row r="1224" spans="1:20">
      <c r="A1224" s="675">
        <v>3</v>
      </c>
      <c r="B1224" s="675" t="s">
        <v>1048</v>
      </c>
      <c r="C1224" s="675">
        <v>2012</v>
      </c>
      <c r="D1224" s="675">
        <v>227</v>
      </c>
      <c r="E1224" s="675" t="s">
        <v>78</v>
      </c>
      <c r="F1224" s="675">
        <v>2</v>
      </c>
      <c r="G1224" s="675" t="s">
        <v>1296</v>
      </c>
      <c r="H1224" s="675">
        <v>95</v>
      </c>
      <c r="I1224" s="675" t="s">
        <v>1170</v>
      </c>
      <c r="J1224" s="675" t="s">
        <v>1052</v>
      </c>
      <c r="K1224" s="741">
        <v>147534363000</v>
      </c>
      <c r="L1224" s="741">
        <v>182147314325.79651</v>
      </c>
      <c r="M1224" s="675">
        <v>2</v>
      </c>
      <c r="N1224" s="675" t="s">
        <v>1103</v>
      </c>
      <c r="O1224" s="675">
        <v>31</v>
      </c>
      <c r="P1224" s="675" t="s">
        <v>1115</v>
      </c>
      <c r="Q1224" s="675">
        <v>680</v>
      </c>
      <c r="R1224" s="675" t="s">
        <v>1480</v>
      </c>
      <c r="S1224" s="741">
        <v>50000000000</v>
      </c>
      <c r="T1224" s="741">
        <v>61730470997.389442</v>
      </c>
    </row>
    <row r="1225" spans="1:20">
      <c r="A1225" s="675">
        <v>3</v>
      </c>
      <c r="B1225" s="675" t="s">
        <v>1048</v>
      </c>
      <c r="C1225" s="675">
        <v>2012</v>
      </c>
      <c r="D1225" s="675">
        <v>227</v>
      </c>
      <c r="E1225" s="675" t="s">
        <v>78</v>
      </c>
      <c r="F1225" s="675">
        <v>2</v>
      </c>
      <c r="G1225" s="675" t="s">
        <v>1296</v>
      </c>
      <c r="H1225" s="675">
        <v>95</v>
      </c>
      <c r="I1225" s="675" t="s">
        <v>1170</v>
      </c>
      <c r="J1225" s="675" t="s">
        <v>1052</v>
      </c>
      <c r="K1225" s="741">
        <v>147534363000</v>
      </c>
      <c r="L1225" s="741">
        <v>182147314325.79651</v>
      </c>
      <c r="M1225" s="675">
        <v>6</v>
      </c>
      <c r="N1225" s="675" t="s">
        <v>1059</v>
      </c>
      <c r="O1225" s="675">
        <v>49</v>
      </c>
      <c r="P1225" s="675" t="s">
        <v>1063</v>
      </c>
      <c r="Q1225" s="675">
        <v>398</v>
      </c>
      <c r="R1225" s="675" t="s">
        <v>1434</v>
      </c>
      <c r="S1225" s="741">
        <v>1500000000</v>
      </c>
      <c r="T1225" s="741">
        <v>1851914129.9216831</v>
      </c>
    </row>
    <row r="1226" spans="1:20">
      <c r="A1226" s="675">
        <v>3</v>
      </c>
      <c r="B1226" s="675" t="s">
        <v>1048</v>
      </c>
      <c r="C1226" s="675">
        <v>2012</v>
      </c>
      <c r="D1226" s="675">
        <v>228</v>
      </c>
      <c r="E1226" s="675" t="s">
        <v>1435</v>
      </c>
      <c r="F1226" s="675">
        <v>2</v>
      </c>
      <c r="G1226" s="675" t="s">
        <v>1296</v>
      </c>
      <c r="H1226" s="675">
        <v>96</v>
      </c>
      <c r="I1226" s="675" t="s">
        <v>1199</v>
      </c>
      <c r="J1226" s="675" t="s">
        <v>1052</v>
      </c>
      <c r="K1226" s="741">
        <v>22000000000</v>
      </c>
      <c r="L1226" s="741">
        <v>27161407238.851353</v>
      </c>
      <c r="M1226" s="675">
        <v>2</v>
      </c>
      <c r="N1226" s="675" t="s">
        <v>1103</v>
      </c>
      <c r="O1226" s="675">
        <v>17</v>
      </c>
      <c r="P1226" s="675" t="s">
        <v>1203</v>
      </c>
      <c r="Q1226" s="675">
        <v>582</v>
      </c>
      <c r="R1226" s="675" t="s">
        <v>1436</v>
      </c>
      <c r="S1226" s="741">
        <v>3960923000</v>
      </c>
      <c r="T1226" s="741">
        <v>4890192847.4878559</v>
      </c>
    </row>
    <row r="1227" spans="1:20">
      <c r="A1227" s="675">
        <v>3</v>
      </c>
      <c r="B1227" s="675" t="s">
        <v>1048</v>
      </c>
      <c r="C1227" s="675">
        <v>2012</v>
      </c>
      <c r="D1227" s="675">
        <v>228</v>
      </c>
      <c r="E1227" s="675" t="s">
        <v>1435</v>
      </c>
      <c r="F1227" s="675">
        <v>2</v>
      </c>
      <c r="G1227" s="675" t="s">
        <v>1296</v>
      </c>
      <c r="H1227" s="675">
        <v>96</v>
      </c>
      <c r="I1227" s="675" t="s">
        <v>1199</v>
      </c>
      <c r="J1227" s="675" t="s">
        <v>1052</v>
      </c>
      <c r="K1227" s="741">
        <v>22000000000</v>
      </c>
      <c r="L1227" s="741">
        <v>27161407238.851353</v>
      </c>
      <c r="M1227" s="675">
        <v>2</v>
      </c>
      <c r="N1227" s="675" t="s">
        <v>1103</v>
      </c>
      <c r="O1227" s="675">
        <v>18</v>
      </c>
      <c r="P1227" s="675" t="s">
        <v>1205</v>
      </c>
      <c r="Q1227" s="675">
        <v>583</v>
      </c>
      <c r="R1227" s="675" t="s">
        <v>1437</v>
      </c>
      <c r="S1227" s="741">
        <v>3192166000</v>
      </c>
      <c r="T1227" s="741">
        <v>3941078213.6370535</v>
      </c>
    </row>
    <row r="1228" spans="1:20">
      <c r="A1228" s="675">
        <v>3</v>
      </c>
      <c r="B1228" s="675" t="s">
        <v>1048</v>
      </c>
      <c r="C1228" s="675">
        <v>2012</v>
      </c>
      <c r="D1228" s="675">
        <v>228</v>
      </c>
      <c r="E1228" s="675" t="s">
        <v>1435</v>
      </c>
      <c r="F1228" s="675">
        <v>2</v>
      </c>
      <c r="G1228" s="675" t="s">
        <v>1296</v>
      </c>
      <c r="H1228" s="675">
        <v>96</v>
      </c>
      <c r="I1228" s="675" t="s">
        <v>1199</v>
      </c>
      <c r="J1228" s="675" t="s">
        <v>1052</v>
      </c>
      <c r="K1228" s="741">
        <v>22000000000</v>
      </c>
      <c r="L1228" s="741">
        <v>27161407238.851353</v>
      </c>
      <c r="M1228" s="675">
        <v>2</v>
      </c>
      <c r="N1228" s="675" t="s">
        <v>1103</v>
      </c>
      <c r="O1228" s="675">
        <v>18</v>
      </c>
      <c r="P1228" s="675" t="s">
        <v>1205</v>
      </c>
      <c r="Q1228" s="675">
        <v>584</v>
      </c>
      <c r="R1228" s="675" t="s">
        <v>1438</v>
      </c>
      <c r="S1228" s="741">
        <v>12748191000</v>
      </c>
      <c r="T1228" s="741">
        <v>15739036695.893621</v>
      </c>
    </row>
    <row r="1229" spans="1:20">
      <c r="A1229" s="675">
        <v>3</v>
      </c>
      <c r="B1229" s="675" t="s">
        <v>1048</v>
      </c>
      <c r="C1229" s="675">
        <v>2012</v>
      </c>
      <c r="D1229" s="675">
        <v>228</v>
      </c>
      <c r="E1229" s="675" t="s">
        <v>1435</v>
      </c>
      <c r="F1229" s="675">
        <v>2</v>
      </c>
      <c r="G1229" s="675" t="s">
        <v>1296</v>
      </c>
      <c r="H1229" s="675">
        <v>96</v>
      </c>
      <c r="I1229" s="675" t="s">
        <v>1199</v>
      </c>
      <c r="J1229" s="675" t="s">
        <v>1052</v>
      </c>
      <c r="K1229" s="741">
        <v>22000000000</v>
      </c>
      <c r="L1229" s="741">
        <v>27161407238.851353</v>
      </c>
      <c r="M1229" s="675">
        <v>6</v>
      </c>
      <c r="N1229" s="675" t="s">
        <v>1059</v>
      </c>
      <c r="O1229" s="675">
        <v>49</v>
      </c>
      <c r="P1229" s="675" t="s">
        <v>1063</v>
      </c>
      <c r="Q1229" s="675">
        <v>581</v>
      </c>
      <c r="R1229" s="675" t="s">
        <v>1439</v>
      </c>
      <c r="S1229" s="741">
        <v>2098720000</v>
      </c>
      <c r="T1229" s="741">
        <v>2591099481.8328233</v>
      </c>
    </row>
    <row r="1230" spans="1:20">
      <c r="A1230" s="675">
        <v>3</v>
      </c>
      <c r="B1230" s="675" t="s">
        <v>1048</v>
      </c>
      <c r="C1230" s="675">
        <v>2012</v>
      </c>
      <c r="D1230" s="675">
        <v>230</v>
      </c>
      <c r="E1230" s="675" t="s">
        <v>1440</v>
      </c>
      <c r="F1230" s="675">
        <v>2</v>
      </c>
      <c r="G1230" s="675" t="s">
        <v>1296</v>
      </c>
      <c r="H1230" s="675">
        <v>90</v>
      </c>
      <c r="I1230" s="675" t="s">
        <v>1147</v>
      </c>
      <c r="J1230" s="675" t="s">
        <v>1052</v>
      </c>
      <c r="K1230" s="741">
        <v>65271452000</v>
      </c>
      <c r="L1230" s="741">
        <v>80584749492.869934</v>
      </c>
      <c r="M1230" s="675">
        <v>1</v>
      </c>
      <c r="N1230" s="675" t="s">
        <v>1053</v>
      </c>
      <c r="O1230" s="675">
        <v>6</v>
      </c>
      <c r="P1230" s="675" t="s">
        <v>1150</v>
      </c>
      <c r="Q1230" s="675">
        <v>378</v>
      </c>
      <c r="R1230" s="675" t="s">
        <v>1441</v>
      </c>
      <c r="S1230" s="741">
        <v>5550000000</v>
      </c>
      <c r="T1230" s="741">
        <v>6852082280.710228</v>
      </c>
    </row>
    <row r="1231" spans="1:20">
      <c r="A1231" s="675">
        <v>3</v>
      </c>
      <c r="B1231" s="675" t="s">
        <v>1048</v>
      </c>
      <c r="C1231" s="675">
        <v>2012</v>
      </c>
      <c r="D1231" s="675">
        <v>230</v>
      </c>
      <c r="E1231" s="675" t="s">
        <v>1440</v>
      </c>
      <c r="F1231" s="675">
        <v>2</v>
      </c>
      <c r="G1231" s="675" t="s">
        <v>1296</v>
      </c>
      <c r="H1231" s="675">
        <v>90</v>
      </c>
      <c r="I1231" s="675" t="s">
        <v>1147</v>
      </c>
      <c r="J1231" s="675" t="s">
        <v>1052</v>
      </c>
      <c r="K1231" s="741">
        <v>65271452000</v>
      </c>
      <c r="L1231" s="741">
        <v>80584749492.869934</v>
      </c>
      <c r="M1231" s="675">
        <v>1</v>
      </c>
      <c r="N1231" s="675" t="s">
        <v>1053</v>
      </c>
      <c r="O1231" s="675">
        <v>6</v>
      </c>
      <c r="P1231" s="675" t="s">
        <v>1150</v>
      </c>
      <c r="Q1231" s="675">
        <v>389</v>
      </c>
      <c r="R1231" s="675" t="s">
        <v>1442</v>
      </c>
      <c r="S1231" s="741">
        <v>2050000000</v>
      </c>
      <c r="T1231" s="741">
        <v>2530949310.8929672</v>
      </c>
    </row>
    <row r="1232" spans="1:20">
      <c r="A1232" s="675">
        <v>3</v>
      </c>
      <c r="B1232" s="675" t="s">
        <v>1048</v>
      </c>
      <c r="C1232" s="675">
        <v>2012</v>
      </c>
      <c r="D1232" s="675">
        <v>230</v>
      </c>
      <c r="E1232" s="675" t="s">
        <v>1440</v>
      </c>
      <c r="F1232" s="675">
        <v>2</v>
      </c>
      <c r="G1232" s="675" t="s">
        <v>1296</v>
      </c>
      <c r="H1232" s="675">
        <v>90</v>
      </c>
      <c r="I1232" s="675" t="s">
        <v>1147</v>
      </c>
      <c r="J1232" s="675" t="s">
        <v>1052</v>
      </c>
      <c r="K1232" s="741">
        <v>65271452000</v>
      </c>
      <c r="L1232" s="741">
        <v>80584749492.869934</v>
      </c>
      <c r="M1232" s="675">
        <v>1</v>
      </c>
      <c r="N1232" s="675" t="s">
        <v>1053</v>
      </c>
      <c r="O1232" s="675">
        <v>6</v>
      </c>
      <c r="P1232" s="675" t="s">
        <v>1150</v>
      </c>
      <c r="Q1232" s="675">
        <v>4149</v>
      </c>
      <c r="R1232" s="675" t="s">
        <v>1443</v>
      </c>
      <c r="S1232" s="741">
        <v>11300000000</v>
      </c>
      <c r="T1232" s="741">
        <v>13951086445.410013</v>
      </c>
    </row>
    <row r="1233" spans="1:20">
      <c r="A1233" s="675">
        <v>3</v>
      </c>
      <c r="B1233" s="675" t="s">
        <v>1048</v>
      </c>
      <c r="C1233" s="675">
        <v>2012</v>
      </c>
      <c r="D1233" s="675">
        <v>230</v>
      </c>
      <c r="E1233" s="675" t="s">
        <v>1440</v>
      </c>
      <c r="F1233" s="675">
        <v>2</v>
      </c>
      <c r="G1233" s="675" t="s">
        <v>1296</v>
      </c>
      <c r="H1233" s="675">
        <v>90</v>
      </c>
      <c r="I1233" s="675" t="s">
        <v>1147</v>
      </c>
      <c r="J1233" s="675" t="s">
        <v>1052</v>
      </c>
      <c r="K1233" s="741">
        <v>65271452000</v>
      </c>
      <c r="L1233" s="741">
        <v>80584749492.869934</v>
      </c>
      <c r="M1233" s="675">
        <v>1</v>
      </c>
      <c r="N1233" s="675" t="s">
        <v>1053</v>
      </c>
      <c r="O1233" s="675">
        <v>6</v>
      </c>
      <c r="P1233" s="675" t="s">
        <v>1150</v>
      </c>
      <c r="Q1233" s="675">
        <v>4150</v>
      </c>
      <c r="R1233" s="675" t="s">
        <v>1444</v>
      </c>
      <c r="S1233" s="741">
        <v>5550000000</v>
      </c>
      <c r="T1233" s="741">
        <v>6852082280.710228</v>
      </c>
    </row>
    <row r="1234" spans="1:20">
      <c r="A1234" s="675">
        <v>3</v>
      </c>
      <c r="B1234" s="675" t="s">
        <v>1048</v>
      </c>
      <c r="C1234" s="675">
        <v>2012</v>
      </c>
      <c r="D1234" s="675">
        <v>230</v>
      </c>
      <c r="E1234" s="675" t="s">
        <v>1440</v>
      </c>
      <c r="F1234" s="675">
        <v>2</v>
      </c>
      <c r="G1234" s="675" t="s">
        <v>1296</v>
      </c>
      <c r="H1234" s="675">
        <v>90</v>
      </c>
      <c r="I1234" s="675" t="s">
        <v>1147</v>
      </c>
      <c r="J1234" s="675" t="s">
        <v>1052</v>
      </c>
      <c r="K1234" s="741">
        <v>65271452000</v>
      </c>
      <c r="L1234" s="741">
        <v>80584749492.869934</v>
      </c>
      <c r="M1234" s="675">
        <v>6</v>
      </c>
      <c r="N1234" s="675" t="s">
        <v>1059</v>
      </c>
      <c r="O1234" s="675">
        <v>46</v>
      </c>
      <c r="P1234" s="675" t="s">
        <v>1242</v>
      </c>
      <c r="Q1234" s="675">
        <v>188</v>
      </c>
      <c r="R1234" s="675" t="s">
        <v>1445</v>
      </c>
      <c r="S1234" s="741">
        <v>3150000000</v>
      </c>
      <c r="T1234" s="741">
        <v>3889019672.8355346</v>
      </c>
    </row>
    <row r="1235" spans="1:20">
      <c r="A1235" s="675">
        <v>3</v>
      </c>
      <c r="B1235" s="675" t="s">
        <v>1048</v>
      </c>
      <c r="C1235" s="675">
        <v>2012</v>
      </c>
      <c r="D1235" s="675">
        <v>230</v>
      </c>
      <c r="E1235" s="675" t="s">
        <v>1440</v>
      </c>
      <c r="F1235" s="675">
        <v>2</v>
      </c>
      <c r="G1235" s="675" t="s">
        <v>1296</v>
      </c>
      <c r="H1235" s="675">
        <v>90</v>
      </c>
      <c r="I1235" s="675" t="s">
        <v>1147</v>
      </c>
      <c r="J1235" s="675" t="s">
        <v>1052</v>
      </c>
      <c r="K1235" s="741">
        <v>65271452000</v>
      </c>
      <c r="L1235" s="741">
        <v>80584749492.869934</v>
      </c>
      <c r="M1235" s="675">
        <v>6</v>
      </c>
      <c r="N1235" s="675" t="s">
        <v>1059</v>
      </c>
      <c r="O1235" s="675">
        <v>49</v>
      </c>
      <c r="P1235" s="675" t="s">
        <v>1063</v>
      </c>
      <c r="Q1235" s="675">
        <v>380</v>
      </c>
      <c r="R1235" s="675" t="s">
        <v>1447</v>
      </c>
      <c r="S1235" s="741">
        <v>37671452000</v>
      </c>
      <c r="T1235" s="741">
        <v>46509529502.310974</v>
      </c>
    </row>
    <row r="1236" spans="1:20">
      <c r="A1236" s="675">
        <v>3</v>
      </c>
      <c r="B1236" s="675" t="s">
        <v>1048</v>
      </c>
      <c r="C1236" s="675">
        <v>2012</v>
      </c>
      <c r="D1236" s="675">
        <v>235</v>
      </c>
      <c r="E1236" s="675" t="s">
        <v>1448</v>
      </c>
      <c r="F1236" s="675">
        <v>2</v>
      </c>
      <c r="G1236" s="675" t="s">
        <v>1296</v>
      </c>
      <c r="H1236" s="675">
        <v>198</v>
      </c>
      <c r="I1236" s="675" t="s">
        <v>1051</v>
      </c>
      <c r="J1236" s="675" t="s">
        <v>1052</v>
      </c>
      <c r="K1236" s="741">
        <v>1680000000</v>
      </c>
      <c r="L1236" s="741">
        <v>2074143825.5122852</v>
      </c>
      <c r="M1236" s="675">
        <v>4</v>
      </c>
      <c r="N1236" s="675" t="s">
        <v>1056</v>
      </c>
      <c r="O1236" s="675">
        <v>39</v>
      </c>
      <c r="P1236" s="675" t="s">
        <v>1057</v>
      </c>
      <c r="Q1236" s="675">
        <v>250</v>
      </c>
      <c r="R1236" s="675" t="s">
        <v>1449</v>
      </c>
      <c r="S1236" s="741">
        <v>680000000</v>
      </c>
      <c r="T1236" s="741">
        <v>839534405.56449652</v>
      </c>
    </row>
    <row r="1237" spans="1:20">
      <c r="A1237" s="675">
        <v>3</v>
      </c>
      <c r="B1237" s="675" t="s">
        <v>1048</v>
      </c>
      <c r="C1237" s="675">
        <v>2012</v>
      </c>
      <c r="D1237" s="675">
        <v>235</v>
      </c>
      <c r="E1237" s="675" t="s">
        <v>1448</v>
      </c>
      <c r="F1237" s="675">
        <v>2</v>
      </c>
      <c r="G1237" s="675" t="s">
        <v>1296</v>
      </c>
      <c r="H1237" s="675">
        <v>198</v>
      </c>
      <c r="I1237" s="675" t="s">
        <v>1051</v>
      </c>
      <c r="J1237" s="675" t="s">
        <v>1052</v>
      </c>
      <c r="K1237" s="741">
        <v>1680000000</v>
      </c>
      <c r="L1237" s="741">
        <v>2074143825.5122852</v>
      </c>
      <c r="M1237" s="675">
        <v>6</v>
      </c>
      <c r="N1237" s="675" t="s">
        <v>1059</v>
      </c>
      <c r="O1237" s="675">
        <v>46</v>
      </c>
      <c r="P1237" s="675" t="s">
        <v>1242</v>
      </c>
      <c r="Q1237" s="675">
        <v>7440</v>
      </c>
      <c r="R1237" s="675" t="s">
        <v>1450</v>
      </c>
      <c r="S1237" s="741">
        <v>1000000000</v>
      </c>
      <c r="T1237" s="741">
        <v>1234609419.947789</v>
      </c>
    </row>
    <row r="1238" spans="1:20">
      <c r="A1238" s="675">
        <v>4</v>
      </c>
      <c r="B1238" s="675" t="s">
        <v>1481</v>
      </c>
      <c r="C1238" s="675">
        <v>2013</v>
      </c>
      <c r="D1238" s="675">
        <v>102</v>
      </c>
      <c r="E1238" s="675" t="s">
        <v>1049</v>
      </c>
      <c r="F1238" s="675">
        <v>1</v>
      </c>
      <c r="G1238" s="675" t="s">
        <v>1050</v>
      </c>
      <c r="H1238" s="675">
        <v>198</v>
      </c>
      <c r="I1238" s="675" t="s">
        <v>1051</v>
      </c>
      <c r="J1238" s="675" t="s">
        <v>1052</v>
      </c>
      <c r="K1238" s="741">
        <v>8500000000</v>
      </c>
      <c r="L1238" s="741">
        <v>10294688060.123915</v>
      </c>
      <c r="M1238" s="675">
        <v>3</v>
      </c>
      <c r="N1238" s="675" t="s">
        <v>1482</v>
      </c>
      <c r="O1238" s="675">
        <v>26</v>
      </c>
      <c r="P1238" s="675" t="s">
        <v>1483</v>
      </c>
      <c r="Q1238" s="675">
        <v>695</v>
      </c>
      <c r="R1238" s="675" t="s">
        <v>1484</v>
      </c>
      <c r="S1238" s="741">
        <v>1850000000</v>
      </c>
      <c r="T1238" s="741">
        <v>2240608577.7916756</v>
      </c>
    </row>
    <row r="1239" spans="1:20">
      <c r="A1239" s="675">
        <v>4</v>
      </c>
      <c r="B1239" s="675" t="s">
        <v>1481</v>
      </c>
      <c r="C1239" s="675">
        <v>2013</v>
      </c>
      <c r="D1239" s="675">
        <v>102</v>
      </c>
      <c r="E1239" s="675" t="s">
        <v>1049</v>
      </c>
      <c r="F1239" s="675">
        <v>1</v>
      </c>
      <c r="G1239" s="675" t="s">
        <v>1050</v>
      </c>
      <c r="H1239" s="675">
        <v>198</v>
      </c>
      <c r="I1239" s="675" t="s">
        <v>1051</v>
      </c>
      <c r="J1239" s="675" t="s">
        <v>1052</v>
      </c>
      <c r="K1239" s="741">
        <v>8500000000</v>
      </c>
      <c r="L1239" s="741">
        <v>10294688060.123915</v>
      </c>
      <c r="M1239" s="675">
        <v>3</v>
      </c>
      <c r="N1239" s="675" t="s">
        <v>1482</v>
      </c>
      <c r="O1239" s="675">
        <v>26</v>
      </c>
      <c r="P1239" s="675" t="s">
        <v>1483</v>
      </c>
      <c r="Q1239" s="675">
        <v>696</v>
      </c>
      <c r="R1239" s="675" t="s">
        <v>1485</v>
      </c>
      <c r="S1239" s="741">
        <v>1925000000</v>
      </c>
      <c r="T1239" s="741">
        <v>2331444060.6751218</v>
      </c>
    </row>
    <row r="1240" spans="1:20">
      <c r="A1240" s="675">
        <v>4</v>
      </c>
      <c r="B1240" s="675" t="s">
        <v>1481</v>
      </c>
      <c r="C1240" s="675">
        <v>2013</v>
      </c>
      <c r="D1240" s="675">
        <v>102</v>
      </c>
      <c r="E1240" s="675" t="s">
        <v>1049</v>
      </c>
      <c r="F1240" s="675">
        <v>1</v>
      </c>
      <c r="G1240" s="675" t="s">
        <v>1050</v>
      </c>
      <c r="H1240" s="675">
        <v>198</v>
      </c>
      <c r="I1240" s="675" t="s">
        <v>1051</v>
      </c>
      <c r="J1240" s="675" t="s">
        <v>1052</v>
      </c>
      <c r="K1240" s="741">
        <v>8500000000</v>
      </c>
      <c r="L1240" s="741">
        <v>10294688060.123915</v>
      </c>
      <c r="M1240" s="675">
        <v>3</v>
      </c>
      <c r="N1240" s="675" t="s">
        <v>1482</v>
      </c>
      <c r="O1240" s="675">
        <v>26</v>
      </c>
      <c r="P1240" s="675" t="s">
        <v>1483</v>
      </c>
      <c r="Q1240" s="675">
        <v>697</v>
      </c>
      <c r="R1240" s="675" t="s">
        <v>1486</v>
      </c>
      <c r="S1240" s="741">
        <v>2075000000</v>
      </c>
      <c r="T1240" s="741">
        <v>2513115026.4420142</v>
      </c>
    </row>
    <row r="1241" spans="1:20">
      <c r="A1241" s="675">
        <v>4</v>
      </c>
      <c r="B1241" s="675" t="s">
        <v>1481</v>
      </c>
      <c r="C1241" s="675">
        <v>2013</v>
      </c>
      <c r="D1241" s="675">
        <v>102</v>
      </c>
      <c r="E1241" s="675" t="s">
        <v>1049</v>
      </c>
      <c r="F1241" s="675">
        <v>1</v>
      </c>
      <c r="G1241" s="675" t="s">
        <v>1050</v>
      </c>
      <c r="H1241" s="675">
        <v>198</v>
      </c>
      <c r="I1241" s="675" t="s">
        <v>1051</v>
      </c>
      <c r="J1241" s="675" t="s">
        <v>1052</v>
      </c>
      <c r="K1241" s="741">
        <v>8500000000</v>
      </c>
      <c r="L1241" s="741">
        <v>10294688060.123915</v>
      </c>
      <c r="M1241" s="675">
        <v>3</v>
      </c>
      <c r="N1241" s="675" t="s">
        <v>1482</v>
      </c>
      <c r="O1241" s="675">
        <v>31</v>
      </c>
      <c r="P1241" s="675" t="s">
        <v>1487</v>
      </c>
      <c r="Q1241" s="675">
        <v>693</v>
      </c>
      <c r="R1241" s="675" t="s">
        <v>1488</v>
      </c>
      <c r="S1241" s="741">
        <v>2650000000</v>
      </c>
      <c r="T1241" s="741">
        <v>3209520395.2151027</v>
      </c>
    </row>
    <row r="1242" spans="1:20">
      <c r="A1242" s="675">
        <v>4</v>
      </c>
      <c r="B1242" s="675" t="s">
        <v>1481</v>
      </c>
      <c r="C1242" s="675">
        <v>2013</v>
      </c>
      <c r="D1242" s="675">
        <v>104</v>
      </c>
      <c r="E1242" s="675" t="s">
        <v>20</v>
      </c>
      <c r="F1242" s="675">
        <v>1</v>
      </c>
      <c r="G1242" s="675" t="s">
        <v>1050</v>
      </c>
      <c r="H1242" s="675">
        <v>85</v>
      </c>
      <c r="I1242" s="675" t="s">
        <v>1065</v>
      </c>
      <c r="J1242" s="675" t="s">
        <v>1052</v>
      </c>
      <c r="K1242" s="741">
        <v>172119920000</v>
      </c>
      <c r="L1242" s="741">
        <v>208461280627.46863</v>
      </c>
      <c r="M1242" s="675">
        <v>1</v>
      </c>
      <c r="N1242" s="675" t="s">
        <v>1489</v>
      </c>
      <c r="O1242" s="675">
        <v>6</v>
      </c>
      <c r="P1242" s="675" t="s">
        <v>1490</v>
      </c>
      <c r="Q1242" s="675">
        <v>768</v>
      </c>
      <c r="R1242" s="675" t="s">
        <v>1491</v>
      </c>
      <c r="S1242" s="741">
        <v>22350320000</v>
      </c>
      <c r="T1242" s="741">
        <v>27069361463.993965</v>
      </c>
    </row>
    <row r="1243" spans="1:20">
      <c r="A1243" s="675">
        <v>4</v>
      </c>
      <c r="B1243" s="675" t="s">
        <v>1481</v>
      </c>
      <c r="C1243" s="675">
        <v>2013</v>
      </c>
      <c r="D1243" s="675">
        <v>104</v>
      </c>
      <c r="E1243" s="675" t="s">
        <v>20</v>
      </c>
      <c r="F1243" s="675">
        <v>1</v>
      </c>
      <c r="G1243" s="675" t="s">
        <v>1050</v>
      </c>
      <c r="H1243" s="675">
        <v>85</v>
      </c>
      <c r="I1243" s="675" t="s">
        <v>1065</v>
      </c>
      <c r="J1243" s="675" t="s">
        <v>1052</v>
      </c>
      <c r="K1243" s="741">
        <v>172119920000</v>
      </c>
      <c r="L1243" s="741">
        <v>208461280627.46863</v>
      </c>
      <c r="M1243" s="675">
        <v>3</v>
      </c>
      <c r="N1243" s="675" t="s">
        <v>1482</v>
      </c>
      <c r="O1243" s="675">
        <v>26</v>
      </c>
      <c r="P1243" s="675" t="s">
        <v>1483</v>
      </c>
      <c r="Q1243" s="675">
        <v>687</v>
      </c>
      <c r="R1243" s="675" t="s">
        <v>1492</v>
      </c>
      <c r="S1243" s="741">
        <v>463000000</v>
      </c>
      <c r="T1243" s="741">
        <v>560757714.33380842</v>
      </c>
    </row>
    <row r="1244" spans="1:20">
      <c r="A1244" s="675">
        <v>4</v>
      </c>
      <c r="B1244" s="675" t="s">
        <v>1481</v>
      </c>
      <c r="C1244" s="675">
        <v>2013</v>
      </c>
      <c r="D1244" s="675">
        <v>104</v>
      </c>
      <c r="E1244" s="675" t="s">
        <v>20</v>
      </c>
      <c r="F1244" s="675">
        <v>1</v>
      </c>
      <c r="G1244" s="675" t="s">
        <v>1050</v>
      </c>
      <c r="H1244" s="675">
        <v>85</v>
      </c>
      <c r="I1244" s="675" t="s">
        <v>1065</v>
      </c>
      <c r="J1244" s="675" t="s">
        <v>1052</v>
      </c>
      <c r="K1244" s="741">
        <v>172119920000</v>
      </c>
      <c r="L1244" s="741">
        <v>208461280627.46863</v>
      </c>
      <c r="M1244" s="675">
        <v>3</v>
      </c>
      <c r="N1244" s="675" t="s">
        <v>1482</v>
      </c>
      <c r="O1244" s="675">
        <v>26</v>
      </c>
      <c r="P1244" s="675" t="s">
        <v>1483</v>
      </c>
      <c r="Q1244" s="675">
        <v>745</v>
      </c>
      <c r="R1244" s="675" t="s">
        <v>1493</v>
      </c>
      <c r="S1244" s="741">
        <v>1522168000</v>
      </c>
      <c r="T1244" s="741">
        <v>1843558204.1297293</v>
      </c>
    </row>
    <row r="1245" spans="1:20">
      <c r="A1245" s="675">
        <v>4</v>
      </c>
      <c r="B1245" s="675" t="s">
        <v>1481</v>
      </c>
      <c r="C1245" s="675">
        <v>2013</v>
      </c>
      <c r="D1245" s="675">
        <v>104</v>
      </c>
      <c r="E1245" s="675" t="s">
        <v>20</v>
      </c>
      <c r="F1245" s="675">
        <v>1</v>
      </c>
      <c r="G1245" s="675" t="s">
        <v>1050</v>
      </c>
      <c r="H1245" s="675">
        <v>85</v>
      </c>
      <c r="I1245" s="675" t="s">
        <v>1065</v>
      </c>
      <c r="J1245" s="675" t="s">
        <v>1052</v>
      </c>
      <c r="K1245" s="741">
        <v>172119920000</v>
      </c>
      <c r="L1245" s="741">
        <v>208461280627.46863</v>
      </c>
      <c r="M1245" s="675">
        <v>3</v>
      </c>
      <c r="N1245" s="675" t="s">
        <v>1482</v>
      </c>
      <c r="O1245" s="675">
        <v>29</v>
      </c>
      <c r="P1245" s="675" t="s">
        <v>1494</v>
      </c>
      <c r="Q1245" s="675">
        <v>815</v>
      </c>
      <c r="R1245" s="675" t="s">
        <v>1495</v>
      </c>
      <c r="S1245" s="741">
        <v>5303680000</v>
      </c>
      <c r="T1245" s="741">
        <v>6423497784.7903538</v>
      </c>
    </row>
    <row r="1246" spans="1:20">
      <c r="A1246" s="675">
        <v>4</v>
      </c>
      <c r="B1246" s="675" t="s">
        <v>1481</v>
      </c>
      <c r="C1246" s="675">
        <v>2013</v>
      </c>
      <c r="D1246" s="675">
        <v>104</v>
      </c>
      <c r="E1246" s="675" t="s">
        <v>20</v>
      </c>
      <c r="F1246" s="675">
        <v>1</v>
      </c>
      <c r="G1246" s="675" t="s">
        <v>1050</v>
      </c>
      <c r="H1246" s="675">
        <v>85</v>
      </c>
      <c r="I1246" s="675" t="s">
        <v>1065</v>
      </c>
      <c r="J1246" s="675" t="s">
        <v>1052</v>
      </c>
      <c r="K1246" s="741">
        <v>172119920000</v>
      </c>
      <c r="L1246" s="741">
        <v>208461280627.46863</v>
      </c>
      <c r="M1246" s="675">
        <v>3</v>
      </c>
      <c r="N1246" s="675" t="s">
        <v>1482</v>
      </c>
      <c r="O1246" s="675">
        <v>31</v>
      </c>
      <c r="P1246" s="675" t="s">
        <v>1487</v>
      </c>
      <c r="Q1246" s="675">
        <v>272</v>
      </c>
      <c r="R1246" s="675" t="s">
        <v>1496</v>
      </c>
      <c r="S1246" s="741">
        <v>1541000000</v>
      </c>
      <c r="T1246" s="741">
        <v>1866366388.3118768</v>
      </c>
    </row>
    <row r="1247" spans="1:20">
      <c r="A1247" s="675">
        <v>4</v>
      </c>
      <c r="B1247" s="675" t="s">
        <v>1481</v>
      </c>
      <c r="C1247" s="675">
        <v>2013</v>
      </c>
      <c r="D1247" s="675">
        <v>104</v>
      </c>
      <c r="E1247" s="675" t="s">
        <v>20</v>
      </c>
      <c r="F1247" s="675">
        <v>1</v>
      </c>
      <c r="G1247" s="675" t="s">
        <v>1050</v>
      </c>
      <c r="H1247" s="675">
        <v>85</v>
      </c>
      <c r="I1247" s="675" t="s">
        <v>1065</v>
      </c>
      <c r="J1247" s="675" t="s">
        <v>1052</v>
      </c>
      <c r="K1247" s="741">
        <v>172119920000</v>
      </c>
      <c r="L1247" s="741">
        <v>208461280627.46863</v>
      </c>
      <c r="M1247" s="675">
        <v>3</v>
      </c>
      <c r="N1247" s="675" t="s">
        <v>1482</v>
      </c>
      <c r="O1247" s="675">
        <v>31</v>
      </c>
      <c r="P1247" s="675" t="s">
        <v>1487</v>
      </c>
      <c r="Q1247" s="675">
        <v>326</v>
      </c>
      <c r="R1247" s="675" t="s">
        <v>1497</v>
      </c>
      <c r="S1247" s="741">
        <v>52310000000</v>
      </c>
      <c r="T1247" s="741">
        <v>63354721461.774345</v>
      </c>
    </row>
    <row r="1248" spans="1:20">
      <c r="A1248" s="675">
        <v>4</v>
      </c>
      <c r="B1248" s="675" t="s">
        <v>1481</v>
      </c>
      <c r="C1248" s="675">
        <v>2013</v>
      </c>
      <c r="D1248" s="675">
        <v>104</v>
      </c>
      <c r="E1248" s="675" t="s">
        <v>20</v>
      </c>
      <c r="F1248" s="675">
        <v>1</v>
      </c>
      <c r="G1248" s="675" t="s">
        <v>1050</v>
      </c>
      <c r="H1248" s="675">
        <v>85</v>
      </c>
      <c r="I1248" s="675" t="s">
        <v>1065</v>
      </c>
      <c r="J1248" s="675" t="s">
        <v>1052</v>
      </c>
      <c r="K1248" s="741">
        <v>172119920000</v>
      </c>
      <c r="L1248" s="741">
        <v>208461280627.46863</v>
      </c>
      <c r="M1248" s="675">
        <v>3</v>
      </c>
      <c r="N1248" s="675" t="s">
        <v>1482</v>
      </c>
      <c r="O1248" s="675">
        <v>31</v>
      </c>
      <c r="P1248" s="675" t="s">
        <v>1487</v>
      </c>
      <c r="Q1248" s="675">
        <v>483</v>
      </c>
      <c r="R1248" s="675" t="s">
        <v>1498</v>
      </c>
      <c r="S1248" s="741">
        <v>1844000000</v>
      </c>
      <c r="T1248" s="741">
        <v>2233341739.1609998</v>
      </c>
    </row>
    <row r="1249" spans="1:20">
      <c r="A1249" s="675">
        <v>4</v>
      </c>
      <c r="B1249" s="675" t="s">
        <v>1481</v>
      </c>
      <c r="C1249" s="675">
        <v>2013</v>
      </c>
      <c r="D1249" s="675">
        <v>104</v>
      </c>
      <c r="E1249" s="675" t="s">
        <v>20</v>
      </c>
      <c r="F1249" s="675">
        <v>1</v>
      </c>
      <c r="G1249" s="675" t="s">
        <v>1050</v>
      </c>
      <c r="H1249" s="675">
        <v>85</v>
      </c>
      <c r="I1249" s="675" t="s">
        <v>1065</v>
      </c>
      <c r="J1249" s="675" t="s">
        <v>1052</v>
      </c>
      <c r="K1249" s="741">
        <v>172119920000</v>
      </c>
      <c r="L1249" s="741">
        <v>208461280627.46863</v>
      </c>
      <c r="M1249" s="675">
        <v>3</v>
      </c>
      <c r="N1249" s="675" t="s">
        <v>1482</v>
      </c>
      <c r="O1249" s="675">
        <v>31</v>
      </c>
      <c r="P1249" s="675" t="s">
        <v>1487</v>
      </c>
      <c r="Q1249" s="675">
        <v>484</v>
      </c>
      <c r="R1249" s="675" t="s">
        <v>1081</v>
      </c>
      <c r="S1249" s="741">
        <v>300800000</v>
      </c>
      <c r="T1249" s="741">
        <v>364310843.35120863</v>
      </c>
    </row>
    <row r="1250" spans="1:20">
      <c r="A1250" s="675">
        <v>4</v>
      </c>
      <c r="B1250" s="675" t="s">
        <v>1481</v>
      </c>
      <c r="C1250" s="675">
        <v>2013</v>
      </c>
      <c r="D1250" s="675">
        <v>104</v>
      </c>
      <c r="E1250" s="675" t="s">
        <v>20</v>
      </c>
      <c r="F1250" s="675">
        <v>1</v>
      </c>
      <c r="G1250" s="675" t="s">
        <v>1050</v>
      </c>
      <c r="H1250" s="675">
        <v>85</v>
      </c>
      <c r="I1250" s="675" t="s">
        <v>1065</v>
      </c>
      <c r="J1250" s="675" t="s">
        <v>1052</v>
      </c>
      <c r="K1250" s="741">
        <v>172119920000</v>
      </c>
      <c r="L1250" s="741">
        <v>208461280627.46863</v>
      </c>
      <c r="M1250" s="675">
        <v>3</v>
      </c>
      <c r="N1250" s="675" t="s">
        <v>1482</v>
      </c>
      <c r="O1250" s="675">
        <v>31</v>
      </c>
      <c r="P1250" s="675" t="s">
        <v>1487</v>
      </c>
      <c r="Q1250" s="675">
        <v>655</v>
      </c>
      <c r="R1250" s="675" t="s">
        <v>1453</v>
      </c>
      <c r="S1250" s="741">
        <v>1200000000</v>
      </c>
      <c r="T1250" s="741">
        <v>1453367726.1351407</v>
      </c>
    </row>
    <row r="1251" spans="1:20">
      <c r="A1251" s="675">
        <v>4</v>
      </c>
      <c r="B1251" s="675" t="s">
        <v>1481</v>
      </c>
      <c r="C1251" s="675">
        <v>2013</v>
      </c>
      <c r="D1251" s="675">
        <v>104</v>
      </c>
      <c r="E1251" s="675" t="s">
        <v>20</v>
      </c>
      <c r="F1251" s="675">
        <v>1</v>
      </c>
      <c r="G1251" s="675" t="s">
        <v>1050</v>
      </c>
      <c r="H1251" s="675">
        <v>85</v>
      </c>
      <c r="I1251" s="675" t="s">
        <v>1065</v>
      </c>
      <c r="J1251" s="675" t="s">
        <v>1052</v>
      </c>
      <c r="K1251" s="741">
        <v>172119920000</v>
      </c>
      <c r="L1251" s="741">
        <v>208461280627.46863</v>
      </c>
      <c r="M1251" s="675">
        <v>3</v>
      </c>
      <c r="N1251" s="675" t="s">
        <v>1482</v>
      </c>
      <c r="O1251" s="675">
        <v>31</v>
      </c>
      <c r="P1251" s="675" t="s">
        <v>1487</v>
      </c>
      <c r="Q1251" s="675">
        <v>1122</v>
      </c>
      <c r="R1251" s="675" t="s">
        <v>1499</v>
      </c>
      <c r="S1251" s="741">
        <v>11548000000</v>
      </c>
      <c r="T1251" s="741">
        <v>13986242084.507172</v>
      </c>
    </row>
    <row r="1252" spans="1:20">
      <c r="A1252" s="675">
        <v>4</v>
      </c>
      <c r="B1252" s="675" t="s">
        <v>1481</v>
      </c>
      <c r="C1252" s="675">
        <v>2013</v>
      </c>
      <c r="D1252" s="675">
        <v>104</v>
      </c>
      <c r="E1252" s="675" t="s">
        <v>20</v>
      </c>
      <c r="F1252" s="675">
        <v>1</v>
      </c>
      <c r="G1252" s="675" t="s">
        <v>1050</v>
      </c>
      <c r="H1252" s="675">
        <v>85</v>
      </c>
      <c r="I1252" s="675" t="s">
        <v>1065</v>
      </c>
      <c r="J1252" s="675" t="s">
        <v>1052</v>
      </c>
      <c r="K1252" s="741">
        <v>172119920000</v>
      </c>
      <c r="L1252" s="741">
        <v>208461280627.46863</v>
      </c>
      <c r="M1252" s="675">
        <v>3</v>
      </c>
      <c r="N1252" s="675" t="s">
        <v>1482</v>
      </c>
      <c r="O1252" s="675">
        <v>31</v>
      </c>
      <c r="P1252" s="675" t="s">
        <v>1487</v>
      </c>
      <c r="Q1252" s="675">
        <v>6036</v>
      </c>
      <c r="R1252" s="675" t="s">
        <v>1500</v>
      </c>
      <c r="S1252" s="741">
        <v>1914000000</v>
      </c>
      <c r="T1252" s="741">
        <v>2318121523.1855497</v>
      </c>
    </row>
    <row r="1253" spans="1:20">
      <c r="A1253" s="675">
        <v>4</v>
      </c>
      <c r="B1253" s="675" t="s">
        <v>1481</v>
      </c>
      <c r="C1253" s="675">
        <v>2013</v>
      </c>
      <c r="D1253" s="675">
        <v>104</v>
      </c>
      <c r="E1253" s="675" t="s">
        <v>20</v>
      </c>
      <c r="F1253" s="675">
        <v>1</v>
      </c>
      <c r="G1253" s="675" t="s">
        <v>1050</v>
      </c>
      <c r="H1253" s="675">
        <v>85</v>
      </c>
      <c r="I1253" s="675" t="s">
        <v>1065</v>
      </c>
      <c r="J1253" s="675" t="s">
        <v>1052</v>
      </c>
      <c r="K1253" s="741">
        <v>172119920000</v>
      </c>
      <c r="L1253" s="741">
        <v>208461280627.46863</v>
      </c>
      <c r="M1253" s="675">
        <v>3</v>
      </c>
      <c r="N1253" s="675" t="s">
        <v>1482</v>
      </c>
      <c r="O1253" s="675">
        <v>31</v>
      </c>
      <c r="P1253" s="675" t="s">
        <v>1487</v>
      </c>
      <c r="Q1253" s="675">
        <v>7096</v>
      </c>
      <c r="R1253" s="675" t="s">
        <v>1501</v>
      </c>
      <c r="S1253" s="741">
        <v>6278304000</v>
      </c>
      <c r="T1253" s="741">
        <v>7603903673.7209644</v>
      </c>
    </row>
    <row r="1254" spans="1:20">
      <c r="A1254" s="675">
        <v>4</v>
      </c>
      <c r="B1254" s="675" t="s">
        <v>1481</v>
      </c>
      <c r="C1254" s="675">
        <v>2013</v>
      </c>
      <c r="D1254" s="675">
        <v>104</v>
      </c>
      <c r="E1254" s="675" t="s">
        <v>20</v>
      </c>
      <c r="F1254" s="675">
        <v>1</v>
      </c>
      <c r="G1254" s="675" t="s">
        <v>1050</v>
      </c>
      <c r="H1254" s="675">
        <v>85</v>
      </c>
      <c r="I1254" s="675" t="s">
        <v>1065</v>
      </c>
      <c r="J1254" s="675" t="s">
        <v>1052</v>
      </c>
      <c r="K1254" s="741">
        <v>172119920000</v>
      </c>
      <c r="L1254" s="741">
        <v>208461280627.46863</v>
      </c>
      <c r="M1254" s="675">
        <v>3</v>
      </c>
      <c r="N1254" s="675" t="s">
        <v>1482</v>
      </c>
      <c r="O1254" s="675">
        <v>31</v>
      </c>
      <c r="P1254" s="675" t="s">
        <v>1487</v>
      </c>
      <c r="Q1254" s="675">
        <v>7219</v>
      </c>
      <c r="R1254" s="675" t="s">
        <v>1083</v>
      </c>
      <c r="S1254" s="741">
        <v>150000000</v>
      </c>
      <c r="T1254" s="741">
        <v>181670965.76689258</v>
      </c>
    </row>
    <row r="1255" spans="1:20">
      <c r="A1255" s="675">
        <v>4</v>
      </c>
      <c r="B1255" s="675" t="s">
        <v>1481</v>
      </c>
      <c r="C1255" s="675">
        <v>2013</v>
      </c>
      <c r="D1255" s="675">
        <v>104</v>
      </c>
      <c r="E1255" s="675" t="s">
        <v>20</v>
      </c>
      <c r="F1255" s="675">
        <v>1</v>
      </c>
      <c r="G1255" s="675" t="s">
        <v>1050</v>
      </c>
      <c r="H1255" s="675">
        <v>85</v>
      </c>
      <c r="I1255" s="675" t="s">
        <v>1065</v>
      </c>
      <c r="J1255" s="675" t="s">
        <v>1052</v>
      </c>
      <c r="K1255" s="741">
        <v>172119920000</v>
      </c>
      <c r="L1255" s="741">
        <v>208461280627.46863</v>
      </c>
      <c r="M1255" s="675">
        <v>3</v>
      </c>
      <c r="N1255" s="675" t="s">
        <v>1482</v>
      </c>
      <c r="O1255" s="675">
        <v>31</v>
      </c>
      <c r="P1255" s="675" t="s">
        <v>1487</v>
      </c>
      <c r="Q1255" s="675">
        <v>7377</v>
      </c>
      <c r="R1255" s="675" t="s">
        <v>1502</v>
      </c>
      <c r="S1255" s="741">
        <v>2233648000</v>
      </c>
      <c r="T1255" s="741">
        <v>2705259928.9552541</v>
      </c>
    </row>
    <row r="1256" spans="1:20">
      <c r="A1256" s="675">
        <v>4</v>
      </c>
      <c r="B1256" s="675" t="s">
        <v>1481</v>
      </c>
      <c r="C1256" s="675">
        <v>2013</v>
      </c>
      <c r="D1256" s="675">
        <v>104</v>
      </c>
      <c r="E1256" s="675" t="s">
        <v>20</v>
      </c>
      <c r="F1256" s="675">
        <v>1</v>
      </c>
      <c r="G1256" s="675" t="s">
        <v>1050</v>
      </c>
      <c r="H1256" s="675">
        <v>85</v>
      </c>
      <c r="I1256" s="675" t="s">
        <v>1065</v>
      </c>
      <c r="J1256" s="675" t="s">
        <v>1052</v>
      </c>
      <c r="K1256" s="741">
        <v>172119920000</v>
      </c>
      <c r="L1256" s="741">
        <v>208461280627.46863</v>
      </c>
      <c r="M1256" s="675">
        <v>3</v>
      </c>
      <c r="N1256" s="675" t="s">
        <v>1482</v>
      </c>
      <c r="O1256" s="675">
        <v>31</v>
      </c>
      <c r="P1256" s="675" t="s">
        <v>1487</v>
      </c>
      <c r="Q1256" s="675">
        <v>7379</v>
      </c>
      <c r="R1256" s="675" t="s">
        <v>1503</v>
      </c>
      <c r="S1256" s="741">
        <v>3711000000</v>
      </c>
      <c r="T1256" s="741">
        <v>4494539693.0729227</v>
      </c>
    </row>
    <row r="1257" spans="1:20">
      <c r="A1257" s="675">
        <v>4</v>
      </c>
      <c r="B1257" s="675" t="s">
        <v>1481</v>
      </c>
      <c r="C1257" s="675">
        <v>2013</v>
      </c>
      <c r="D1257" s="675">
        <v>104</v>
      </c>
      <c r="E1257" s="675" t="s">
        <v>20</v>
      </c>
      <c r="F1257" s="675">
        <v>1</v>
      </c>
      <c r="G1257" s="675" t="s">
        <v>1050</v>
      </c>
      <c r="H1257" s="675">
        <v>85</v>
      </c>
      <c r="I1257" s="675" t="s">
        <v>1065</v>
      </c>
      <c r="J1257" s="675" t="s">
        <v>1052</v>
      </c>
      <c r="K1257" s="741">
        <v>172119920000</v>
      </c>
      <c r="L1257" s="741">
        <v>208461280627.46863</v>
      </c>
      <c r="M1257" s="675">
        <v>3</v>
      </c>
      <c r="N1257" s="675" t="s">
        <v>1482</v>
      </c>
      <c r="O1257" s="675">
        <v>32</v>
      </c>
      <c r="P1257" s="675" t="s">
        <v>1504</v>
      </c>
      <c r="Q1257" s="675">
        <v>766</v>
      </c>
      <c r="R1257" s="675" t="s">
        <v>1505</v>
      </c>
      <c r="S1257" s="741">
        <v>57800000000</v>
      </c>
      <c r="T1257" s="741">
        <v>70003878808.842606</v>
      </c>
    </row>
    <row r="1258" spans="1:20">
      <c r="A1258" s="675">
        <v>4</v>
      </c>
      <c r="B1258" s="675" t="s">
        <v>1481</v>
      </c>
      <c r="C1258" s="675">
        <v>2013</v>
      </c>
      <c r="D1258" s="675">
        <v>104</v>
      </c>
      <c r="E1258" s="675" t="s">
        <v>20</v>
      </c>
      <c r="F1258" s="675">
        <v>1</v>
      </c>
      <c r="G1258" s="675" t="s">
        <v>1050</v>
      </c>
      <c r="H1258" s="675">
        <v>85</v>
      </c>
      <c r="I1258" s="675" t="s">
        <v>1065</v>
      </c>
      <c r="J1258" s="675" t="s">
        <v>1052</v>
      </c>
      <c r="K1258" s="741">
        <v>172119920000</v>
      </c>
      <c r="L1258" s="741">
        <v>208461280627.46863</v>
      </c>
      <c r="M1258" s="675">
        <v>3</v>
      </c>
      <c r="N1258" s="675" t="s">
        <v>1482</v>
      </c>
      <c r="O1258" s="675">
        <v>33</v>
      </c>
      <c r="P1258" s="675" t="s">
        <v>1506</v>
      </c>
      <c r="Q1258" s="675">
        <v>485</v>
      </c>
      <c r="R1258" s="675" t="s">
        <v>1507</v>
      </c>
      <c r="S1258" s="741">
        <v>1650000000</v>
      </c>
      <c r="T1258" s="741">
        <v>1998380623.4358184</v>
      </c>
    </row>
    <row r="1259" spans="1:20">
      <c r="A1259" s="675">
        <v>4</v>
      </c>
      <c r="B1259" s="675" t="s">
        <v>1481</v>
      </c>
      <c r="C1259" s="675">
        <v>2013</v>
      </c>
      <c r="D1259" s="675">
        <v>105</v>
      </c>
      <c r="E1259" s="675" t="s">
        <v>1085</v>
      </c>
      <c r="F1259" s="675">
        <v>1</v>
      </c>
      <c r="G1259" s="675" t="s">
        <v>1050</v>
      </c>
      <c r="H1259" s="675">
        <v>198</v>
      </c>
      <c r="I1259" s="675" t="s">
        <v>1051</v>
      </c>
      <c r="J1259" s="675" t="s">
        <v>1052</v>
      </c>
      <c r="K1259" s="741">
        <v>1500000000</v>
      </c>
      <c r="L1259" s="741">
        <v>1816709657.6689258</v>
      </c>
      <c r="M1259" s="675">
        <v>3</v>
      </c>
      <c r="N1259" s="675" t="s">
        <v>1482</v>
      </c>
      <c r="O1259" s="675">
        <v>26</v>
      </c>
      <c r="P1259" s="675" t="s">
        <v>1483</v>
      </c>
      <c r="Q1259" s="675">
        <v>723</v>
      </c>
      <c r="R1259" s="675" t="s">
        <v>1508</v>
      </c>
      <c r="S1259" s="741">
        <v>500000000</v>
      </c>
      <c r="T1259" s="741">
        <v>605569885.889642</v>
      </c>
    </row>
    <row r="1260" spans="1:20">
      <c r="A1260" s="675">
        <v>4</v>
      </c>
      <c r="B1260" s="675" t="s">
        <v>1481</v>
      </c>
      <c r="C1260" s="675">
        <v>2013</v>
      </c>
      <c r="D1260" s="675">
        <v>105</v>
      </c>
      <c r="E1260" s="675" t="s">
        <v>1085</v>
      </c>
      <c r="F1260" s="675">
        <v>1</v>
      </c>
      <c r="G1260" s="675" t="s">
        <v>1050</v>
      </c>
      <c r="H1260" s="675">
        <v>198</v>
      </c>
      <c r="I1260" s="675" t="s">
        <v>1051</v>
      </c>
      <c r="J1260" s="675" t="s">
        <v>1052</v>
      </c>
      <c r="K1260" s="741">
        <v>1500000000</v>
      </c>
      <c r="L1260" s="741">
        <v>1816709657.6689258</v>
      </c>
      <c r="M1260" s="675">
        <v>3</v>
      </c>
      <c r="N1260" s="675" t="s">
        <v>1482</v>
      </c>
      <c r="O1260" s="675">
        <v>26</v>
      </c>
      <c r="P1260" s="675" t="s">
        <v>1483</v>
      </c>
      <c r="Q1260" s="675">
        <v>732</v>
      </c>
      <c r="R1260" s="675" t="s">
        <v>1509</v>
      </c>
      <c r="S1260" s="741">
        <v>500000000</v>
      </c>
      <c r="T1260" s="741">
        <v>605569885.889642</v>
      </c>
    </row>
    <row r="1261" spans="1:20">
      <c r="A1261" s="675">
        <v>4</v>
      </c>
      <c r="B1261" s="675" t="s">
        <v>1481</v>
      </c>
      <c r="C1261" s="675">
        <v>2013</v>
      </c>
      <c r="D1261" s="675">
        <v>105</v>
      </c>
      <c r="E1261" s="675" t="s">
        <v>1085</v>
      </c>
      <c r="F1261" s="675">
        <v>1</v>
      </c>
      <c r="G1261" s="675" t="s">
        <v>1050</v>
      </c>
      <c r="H1261" s="675">
        <v>198</v>
      </c>
      <c r="I1261" s="675" t="s">
        <v>1051</v>
      </c>
      <c r="J1261" s="675" t="s">
        <v>1052</v>
      </c>
      <c r="K1261" s="741">
        <v>1500000000</v>
      </c>
      <c r="L1261" s="741">
        <v>1816709657.6689258</v>
      </c>
      <c r="M1261" s="675">
        <v>3</v>
      </c>
      <c r="N1261" s="675" t="s">
        <v>1482</v>
      </c>
      <c r="O1261" s="675">
        <v>26</v>
      </c>
      <c r="P1261" s="675" t="s">
        <v>1483</v>
      </c>
      <c r="Q1261" s="675">
        <v>737</v>
      </c>
      <c r="R1261" s="675" t="s">
        <v>1510</v>
      </c>
      <c r="S1261" s="741">
        <v>500000000</v>
      </c>
      <c r="T1261" s="741">
        <v>605569885.889642</v>
      </c>
    </row>
    <row r="1262" spans="1:20">
      <c r="A1262" s="675">
        <v>4</v>
      </c>
      <c r="B1262" s="675" t="s">
        <v>1481</v>
      </c>
      <c r="C1262" s="675">
        <v>2013</v>
      </c>
      <c r="D1262" s="675">
        <v>110</v>
      </c>
      <c r="E1262" s="675" t="s">
        <v>753</v>
      </c>
      <c r="F1262" s="675">
        <v>1</v>
      </c>
      <c r="G1262" s="675" t="s">
        <v>1050</v>
      </c>
      <c r="H1262" s="675">
        <v>86</v>
      </c>
      <c r="I1262" s="675" t="s">
        <v>1088</v>
      </c>
      <c r="J1262" s="675" t="s">
        <v>1052</v>
      </c>
      <c r="K1262" s="741">
        <v>42965000000</v>
      </c>
      <c r="L1262" s="741">
        <v>52036620294.496933</v>
      </c>
      <c r="M1262" s="675">
        <v>1</v>
      </c>
      <c r="N1262" s="675" t="s">
        <v>1489</v>
      </c>
      <c r="O1262" s="675">
        <v>5</v>
      </c>
      <c r="P1262" s="675" t="s">
        <v>1511</v>
      </c>
      <c r="Q1262" s="675">
        <v>828</v>
      </c>
      <c r="R1262" s="675" t="s">
        <v>1512</v>
      </c>
      <c r="S1262" s="741">
        <v>1082000000</v>
      </c>
      <c r="T1262" s="741">
        <v>1310453233.0651851</v>
      </c>
    </row>
    <row r="1263" spans="1:20">
      <c r="A1263" s="675">
        <v>4</v>
      </c>
      <c r="B1263" s="675" t="s">
        <v>1481</v>
      </c>
      <c r="C1263" s="675">
        <v>2013</v>
      </c>
      <c r="D1263" s="675">
        <v>110</v>
      </c>
      <c r="E1263" s="675" t="s">
        <v>753</v>
      </c>
      <c r="F1263" s="675">
        <v>1</v>
      </c>
      <c r="G1263" s="675" t="s">
        <v>1050</v>
      </c>
      <c r="H1263" s="675">
        <v>86</v>
      </c>
      <c r="I1263" s="675" t="s">
        <v>1088</v>
      </c>
      <c r="J1263" s="675" t="s">
        <v>1052</v>
      </c>
      <c r="K1263" s="741">
        <v>42965000000</v>
      </c>
      <c r="L1263" s="741">
        <v>52036620294.496933</v>
      </c>
      <c r="M1263" s="675">
        <v>1</v>
      </c>
      <c r="N1263" s="675" t="s">
        <v>1489</v>
      </c>
      <c r="O1263" s="675">
        <v>5</v>
      </c>
      <c r="P1263" s="675" t="s">
        <v>1511</v>
      </c>
      <c r="Q1263" s="675">
        <v>829</v>
      </c>
      <c r="R1263" s="675" t="s">
        <v>1513</v>
      </c>
      <c r="S1263" s="741">
        <v>974000000</v>
      </c>
      <c r="T1263" s="741">
        <v>1179650137.7130227</v>
      </c>
    </row>
    <row r="1264" spans="1:20">
      <c r="A1264" s="675">
        <v>4</v>
      </c>
      <c r="B1264" s="675" t="s">
        <v>1481</v>
      </c>
      <c r="C1264" s="675">
        <v>2013</v>
      </c>
      <c r="D1264" s="675">
        <v>110</v>
      </c>
      <c r="E1264" s="675" t="s">
        <v>753</v>
      </c>
      <c r="F1264" s="675">
        <v>1</v>
      </c>
      <c r="G1264" s="675" t="s">
        <v>1050</v>
      </c>
      <c r="H1264" s="675">
        <v>86</v>
      </c>
      <c r="I1264" s="675" t="s">
        <v>1088</v>
      </c>
      <c r="J1264" s="675" t="s">
        <v>1052</v>
      </c>
      <c r="K1264" s="741">
        <v>42965000000</v>
      </c>
      <c r="L1264" s="741">
        <v>52036620294.496933</v>
      </c>
      <c r="M1264" s="675">
        <v>1</v>
      </c>
      <c r="N1264" s="675" t="s">
        <v>1489</v>
      </c>
      <c r="O1264" s="675">
        <v>7</v>
      </c>
      <c r="P1264" s="675" t="s">
        <v>1514</v>
      </c>
      <c r="Q1264" s="675">
        <v>827</v>
      </c>
      <c r="R1264" s="675" t="s">
        <v>1515</v>
      </c>
      <c r="S1264" s="741">
        <v>559000000</v>
      </c>
      <c r="T1264" s="741">
        <v>677027132.42461979</v>
      </c>
    </row>
    <row r="1265" spans="1:20">
      <c r="A1265" s="675">
        <v>4</v>
      </c>
      <c r="B1265" s="675" t="s">
        <v>1481</v>
      </c>
      <c r="C1265" s="675">
        <v>2013</v>
      </c>
      <c r="D1265" s="675">
        <v>110</v>
      </c>
      <c r="E1265" s="675" t="s">
        <v>753</v>
      </c>
      <c r="F1265" s="675">
        <v>1</v>
      </c>
      <c r="G1265" s="675" t="s">
        <v>1050</v>
      </c>
      <c r="H1265" s="675">
        <v>86</v>
      </c>
      <c r="I1265" s="675" t="s">
        <v>1088</v>
      </c>
      <c r="J1265" s="675" t="s">
        <v>1052</v>
      </c>
      <c r="K1265" s="741">
        <v>42965000000</v>
      </c>
      <c r="L1265" s="741">
        <v>52036620294.496933</v>
      </c>
      <c r="M1265" s="675">
        <v>1</v>
      </c>
      <c r="N1265" s="675" t="s">
        <v>1489</v>
      </c>
      <c r="O1265" s="675">
        <v>7</v>
      </c>
      <c r="P1265" s="675" t="s">
        <v>1514</v>
      </c>
      <c r="Q1265" s="675">
        <v>832</v>
      </c>
      <c r="R1265" s="675" t="s">
        <v>1516</v>
      </c>
      <c r="S1265" s="741">
        <v>2797000000</v>
      </c>
      <c r="T1265" s="741">
        <v>3387557941.666657</v>
      </c>
    </row>
    <row r="1266" spans="1:20">
      <c r="A1266" s="675">
        <v>4</v>
      </c>
      <c r="B1266" s="675" t="s">
        <v>1481</v>
      </c>
      <c r="C1266" s="675">
        <v>2013</v>
      </c>
      <c r="D1266" s="675">
        <v>110</v>
      </c>
      <c r="E1266" s="675" t="s">
        <v>753</v>
      </c>
      <c r="F1266" s="675">
        <v>1</v>
      </c>
      <c r="G1266" s="675" t="s">
        <v>1050</v>
      </c>
      <c r="H1266" s="675">
        <v>86</v>
      </c>
      <c r="I1266" s="675" t="s">
        <v>1088</v>
      </c>
      <c r="J1266" s="675" t="s">
        <v>1052</v>
      </c>
      <c r="K1266" s="741">
        <v>42965000000</v>
      </c>
      <c r="L1266" s="741">
        <v>52036620294.496933</v>
      </c>
      <c r="M1266" s="675">
        <v>1</v>
      </c>
      <c r="N1266" s="675" t="s">
        <v>1489</v>
      </c>
      <c r="O1266" s="675">
        <v>7</v>
      </c>
      <c r="P1266" s="675" t="s">
        <v>1514</v>
      </c>
      <c r="Q1266" s="675">
        <v>833</v>
      </c>
      <c r="R1266" s="675" t="s">
        <v>1517</v>
      </c>
      <c r="S1266" s="741">
        <v>1219000000</v>
      </c>
      <c r="T1266" s="741">
        <v>1476379381.7989473</v>
      </c>
    </row>
    <row r="1267" spans="1:20">
      <c r="A1267" s="675">
        <v>4</v>
      </c>
      <c r="B1267" s="675" t="s">
        <v>1481</v>
      </c>
      <c r="C1267" s="675">
        <v>2013</v>
      </c>
      <c r="D1267" s="675">
        <v>110</v>
      </c>
      <c r="E1267" s="675" t="s">
        <v>753</v>
      </c>
      <c r="F1267" s="675">
        <v>1</v>
      </c>
      <c r="G1267" s="675" t="s">
        <v>1050</v>
      </c>
      <c r="H1267" s="675">
        <v>86</v>
      </c>
      <c r="I1267" s="675" t="s">
        <v>1088</v>
      </c>
      <c r="J1267" s="675" t="s">
        <v>1052</v>
      </c>
      <c r="K1267" s="741">
        <v>42965000000</v>
      </c>
      <c r="L1267" s="741">
        <v>52036620294.496933</v>
      </c>
      <c r="M1267" s="675">
        <v>1</v>
      </c>
      <c r="N1267" s="675" t="s">
        <v>1489</v>
      </c>
      <c r="O1267" s="675">
        <v>7</v>
      </c>
      <c r="P1267" s="675" t="s">
        <v>1514</v>
      </c>
      <c r="Q1267" s="675">
        <v>836</v>
      </c>
      <c r="R1267" s="675" t="s">
        <v>1518</v>
      </c>
      <c r="S1267" s="741">
        <v>668000000</v>
      </c>
      <c r="T1267" s="741">
        <v>809041367.54856169</v>
      </c>
    </row>
    <row r="1268" spans="1:20">
      <c r="A1268" s="675">
        <v>4</v>
      </c>
      <c r="B1268" s="675" t="s">
        <v>1481</v>
      </c>
      <c r="C1268" s="675">
        <v>2013</v>
      </c>
      <c r="D1268" s="675">
        <v>110</v>
      </c>
      <c r="E1268" s="675" t="s">
        <v>753</v>
      </c>
      <c r="F1268" s="675">
        <v>1</v>
      </c>
      <c r="G1268" s="675" t="s">
        <v>1050</v>
      </c>
      <c r="H1268" s="675">
        <v>86</v>
      </c>
      <c r="I1268" s="675" t="s">
        <v>1088</v>
      </c>
      <c r="J1268" s="675" t="s">
        <v>1052</v>
      </c>
      <c r="K1268" s="741">
        <v>42965000000</v>
      </c>
      <c r="L1268" s="741">
        <v>52036620294.496933</v>
      </c>
      <c r="M1268" s="675">
        <v>1</v>
      </c>
      <c r="N1268" s="675" t="s">
        <v>1489</v>
      </c>
      <c r="O1268" s="675">
        <v>7</v>
      </c>
      <c r="P1268" s="675" t="s">
        <v>1514</v>
      </c>
      <c r="Q1268" s="675">
        <v>837</v>
      </c>
      <c r="R1268" s="675" t="s">
        <v>1519</v>
      </c>
      <c r="S1268" s="741">
        <v>2200000000</v>
      </c>
      <c r="T1268" s="741">
        <v>2664507497.9144249</v>
      </c>
    </row>
    <row r="1269" spans="1:20">
      <c r="A1269" s="675">
        <v>4</v>
      </c>
      <c r="B1269" s="675" t="s">
        <v>1481</v>
      </c>
      <c r="C1269" s="675">
        <v>2013</v>
      </c>
      <c r="D1269" s="675">
        <v>110</v>
      </c>
      <c r="E1269" s="675" t="s">
        <v>753</v>
      </c>
      <c r="F1269" s="675">
        <v>1</v>
      </c>
      <c r="G1269" s="675" t="s">
        <v>1050</v>
      </c>
      <c r="H1269" s="675">
        <v>86</v>
      </c>
      <c r="I1269" s="675" t="s">
        <v>1088</v>
      </c>
      <c r="J1269" s="675" t="s">
        <v>1052</v>
      </c>
      <c r="K1269" s="741">
        <v>42965000000</v>
      </c>
      <c r="L1269" s="741">
        <v>52036620294.496933</v>
      </c>
      <c r="M1269" s="675">
        <v>1</v>
      </c>
      <c r="N1269" s="675" t="s">
        <v>1489</v>
      </c>
      <c r="O1269" s="675">
        <v>7</v>
      </c>
      <c r="P1269" s="675" t="s">
        <v>1514</v>
      </c>
      <c r="Q1269" s="675">
        <v>839</v>
      </c>
      <c r="R1269" s="675" t="s">
        <v>1520</v>
      </c>
      <c r="S1269" s="741">
        <v>1417000000</v>
      </c>
      <c r="T1269" s="741">
        <v>1716185056.6112454</v>
      </c>
    </row>
    <row r="1270" spans="1:20">
      <c r="A1270" s="675">
        <v>4</v>
      </c>
      <c r="B1270" s="675" t="s">
        <v>1481</v>
      </c>
      <c r="C1270" s="675">
        <v>2013</v>
      </c>
      <c r="D1270" s="675">
        <v>110</v>
      </c>
      <c r="E1270" s="675" t="s">
        <v>753</v>
      </c>
      <c r="F1270" s="675">
        <v>1</v>
      </c>
      <c r="G1270" s="675" t="s">
        <v>1050</v>
      </c>
      <c r="H1270" s="675">
        <v>86</v>
      </c>
      <c r="I1270" s="675" t="s">
        <v>1088</v>
      </c>
      <c r="J1270" s="675" t="s">
        <v>1052</v>
      </c>
      <c r="K1270" s="741">
        <v>42965000000</v>
      </c>
      <c r="L1270" s="741">
        <v>52036620294.496933</v>
      </c>
      <c r="M1270" s="675">
        <v>3</v>
      </c>
      <c r="N1270" s="675" t="s">
        <v>1482</v>
      </c>
      <c r="O1270" s="675">
        <v>25</v>
      </c>
      <c r="P1270" s="675" t="s">
        <v>1521</v>
      </c>
      <c r="Q1270" s="675">
        <v>823</v>
      </c>
      <c r="R1270" s="675" t="s">
        <v>1522</v>
      </c>
      <c r="S1270" s="741">
        <v>7001000000</v>
      </c>
      <c r="T1270" s="741">
        <v>8479189542.2267675</v>
      </c>
    </row>
    <row r="1271" spans="1:20">
      <c r="A1271" s="675">
        <v>4</v>
      </c>
      <c r="B1271" s="675" t="s">
        <v>1481</v>
      </c>
      <c r="C1271" s="675">
        <v>2013</v>
      </c>
      <c r="D1271" s="675">
        <v>110</v>
      </c>
      <c r="E1271" s="675" t="s">
        <v>753</v>
      </c>
      <c r="F1271" s="675">
        <v>1</v>
      </c>
      <c r="G1271" s="675" t="s">
        <v>1050</v>
      </c>
      <c r="H1271" s="675">
        <v>86</v>
      </c>
      <c r="I1271" s="675" t="s">
        <v>1088</v>
      </c>
      <c r="J1271" s="675" t="s">
        <v>1052</v>
      </c>
      <c r="K1271" s="741">
        <v>42965000000</v>
      </c>
      <c r="L1271" s="741">
        <v>52036620294.496933</v>
      </c>
      <c r="M1271" s="675">
        <v>3</v>
      </c>
      <c r="N1271" s="675" t="s">
        <v>1482</v>
      </c>
      <c r="O1271" s="675">
        <v>27</v>
      </c>
      <c r="P1271" s="675" t="s">
        <v>1523</v>
      </c>
      <c r="Q1271" s="675">
        <v>830</v>
      </c>
      <c r="R1271" s="675" t="s">
        <v>1524</v>
      </c>
      <c r="S1271" s="741">
        <v>8194000000</v>
      </c>
      <c r="T1271" s="741">
        <v>9924079289.9594536</v>
      </c>
    </row>
    <row r="1272" spans="1:20">
      <c r="A1272" s="675">
        <v>4</v>
      </c>
      <c r="B1272" s="675" t="s">
        <v>1481</v>
      </c>
      <c r="C1272" s="675">
        <v>2013</v>
      </c>
      <c r="D1272" s="675">
        <v>110</v>
      </c>
      <c r="E1272" s="675" t="s">
        <v>753</v>
      </c>
      <c r="F1272" s="675">
        <v>1</v>
      </c>
      <c r="G1272" s="675" t="s">
        <v>1050</v>
      </c>
      <c r="H1272" s="675">
        <v>86</v>
      </c>
      <c r="I1272" s="675" t="s">
        <v>1088</v>
      </c>
      <c r="J1272" s="675" t="s">
        <v>1052</v>
      </c>
      <c r="K1272" s="741">
        <v>42965000000</v>
      </c>
      <c r="L1272" s="741">
        <v>52036620294.496933</v>
      </c>
      <c r="M1272" s="675">
        <v>3</v>
      </c>
      <c r="N1272" s="675" t="s">
        <v>1482</v>
      </c>
      <c r="O1272" s="675">
        <v>27</v>
      </c>
      <c r="P1272" s="675" t="s">
        <v>1523</v>
      </c>
      <c r="Q1272" s="675">
        <v>838</v>
      </c>
      <c r="R1272" s="675" t="s">
        <v>1525</v>
      </c>
      <c r="S1272" s="741">
        <v>5451000000</v>
      </c>
      <c r="T1272" s="741">
        <v>6601922895.9688768</v>
      </c>
    </row>
    <row r="1273" spans="1:20">
      <c r="A1273" s="675">
        <v>4</v>
      </c>
      <c r="B1273" s="675" t="s">
        <v>1481</v>
      </c>
      <c r="C1273" s="675">
        <v>2013</v>
      </c>
      <c r="D1273" s="675">
        <v>110</v>
      </c>
      <c r="E1273" s="675" t="s">
        <v>753</v>
      </c>
      <c r="F1273" s="675">
        <v>1</v>
      </c>
      <c r="G1273" s="675" t="s">
        <v>1050</v>
      </c>
      <c r="H1273" s="675">
        <v>86</v>
      </c>
      <c r="I1273" s="675" t="s">
        <v>1088</v>
      </c>
      <c r="J1273" s="675" t="s">
        <v>1052</v>
      </c>
      <c r="K1273" s="741">
        <v>42965000000</v>
      </c>
      <c r="L1273" s="741">
        <v>52036620294.496933</v>
      </c>
      <c r="M1273" s="675">
        <v>3</v>
      </c>
      <c r="N1273" s="675" t="s">
        <v>1482</v>
      </c>
      <c r="O1273" s="675">
        <v>27</v>
      </c>
      <c r="P1273" s="675" t="s">
        <v>1523</v>
      </c>
      <c r="Q1273" s="675">
        <v>840</v>
      </c>
      <c r="R1273" s="675" t="s">
        <v>1526</v>
      </c>
      <c r="S1273" s="741">
        <v>900000000</v>
      </c>
      <c r="T1273" s="741">
        <v>1090025794.6013556</v>
      </c>
    </row>
    <row r="1274" spans="1:20">
      <c r="A1274" s="675">
        <v>4</v>
      </c>
      <c r="B1274" s="675" t="s">
        <v>1481</v>
      </c>
      <c r="C1274" s="675">
        <v>2013</v>
      </c>
      <c r="D1274" s="675">
        <v>110</v>
      </c>
      <c r="E1274" s="675" t="s">
        <v>753</v>
      </c>
      <c r="F1274" s="675">
        <v>1</v>
      </c>
      <c r="G1274" s="675" t="s">
        <v>1050</v>
      </c>
      <c r="H1274" s="675">
        <v>86</v>
      </c>
      <c r="I1274" s="675" t="s">
        <v>1088</v>
      </c>
      <c r="J1274" s="675" t="s">
        <v>1052</v>
      </c>
      <c r="K1274" s="741">
        <v>42965000000</v>
      </c>
      <c r="L1274" s="741">
        <v>52036620294.496933</v>
      </c>
      <c r="M1274" s="675">
        <v>3</v>
      </c>
      <c r="N1274" s="675" t="s">
        <v>1482</v>
      </c>
      <c r="O1274" s="675">
        <v>28</v>
      </c>
      <c r="P1274" s="675" t="s">
        <v>1527</v>
      </c>
      <c r="Q1274" s="675">
        <v>824</v>
      </c>
      <c r="R1274" s="675" t="s">
        <v>1528</v>
      </c>
      <c r="S1274" s="741">
        <v>1105000000</v>
      </c>
      <c r="T1274" s="741">
        <v>1338309447.8161087</v>
      </c>
    </row>
    <row r="1275" spans="1:20">
      <c r="A1275" s="675">
        <v>4</v>
      </c>
      <c r="B1275" s="675" t="s">
        <v>1481</v>
      </c>
      <c r="C1275" s="675">
        <v>2013</v>
      </c>
      <c r="D1275" s="675">
        <v>110</v>
      </c>
      <c r="E1275" s="675" t="s">
        <v>753</v>
      </c>
      <c r="F1275" s="675">
        <v>1</v>
      </c>
      <c r="G1275" s="675" t="s">
        <v>1050</v>
      </c>
      <c r="H1275" s="675">
        <v>86</v>
      </c>
      <c r="I1275" s="675" t="s">
        <v>1088</v>
      </c>
      <c r="J1275" s="675" t="s">
        <v>1052</v>
      </c>
      <c r="K1275" s="741">
        <v>42965000000</v>
      </c>
      <c r="L1275" s="741">
        <v>52036620294.496933</v>
      </c>
      <c r="M1275" s="675">
        <v>3</v>
      </c>
      <c r="N1275" s="675" t="s">
        <v>1482</v>
      </c>
      <c r="O1275" s="675">
        <v>29</v>
      </c>
      <c r="P1275" s="675" t="s">
        <v>1494</v>
      </c>
      <c r="Q1275" s="675">
        <v>601</v>
      </c>
      <c r="R1275" s="675" t="s">
        <v>1113</v>
      </c>
      <c r="S1275" s="741">
        <v>431000000</v>
      </c>
      <c r="T1275" s="741">
        <v>522001241.63687134</v>
      </c>
    </row>
    <row r="1276" spans="1:20">
      <c r="A1276" s="675">
        <v>4</v>
      </c>
      <c r="B1276" s="675" t="s">
        <v>1481</v>
      </c>
      <c r="C1276" s="675">
        <v>2013</v>
      </c>
      <c r="D1276" s="675">
        <v>110</v>
      </c>
      <c r="E1276" s="675" t="s">
        <v>753</v>
      </c>
      <c r="F1276" s="675">
        <v>1</v>
      </c>
      <c r="G1276" s="675" t="s">
        <v>1050</v>
      </c>
      <c r="H1276" s="675">
        <v>86</v>
      </c>
      <c r="I1276" s="675" t="s">
        <v>1088</v>
      </c>
      <c r="J1276" s="675" t="s">
        <v>1052</v>
      </c>
      <c r="K1276" s="741">
        <v>42965000000</v>
      </c>
      <c r="L1276" s="741">
        <v>52036620294.496933</v>
      </c>
      <c r="M1276" s="675">
        <v>3</v>
      </c>
      <c r="N1276" s="675" t="s">
        <v>1482</v>
      </c>
      <c r="O1276" s="675">
        <v>31</v>
      </c>
      <c r="P1276" s="675" t="s">
        <v>1487</v>
      </c>
      <c r="Q1276" s="675">
        <v>822</v>
      </c>
      <c r="R1276" s="675" t="s">
        <v>1529</v>
      </c>
      <c r="S1276" s="741">
        <v>5290000000</v>
      </c>
      <c r="T1276" s="741">
        <v>6406929392.7124119</v>
      </c>
    </row>
    <row r="1277" spans="1:20">
      <c r="A1277" s="675">
        <v>4</v>
      </c>
      <c r="B1277" s="675" t="s">
        <v>1481</v>
      </c>
      <c r="C1277" s="675">
        <v>2013</v>
      </c>
      <c r="D1277" s="675">
        <v>110</v>
      </c>
      <c r="E1277" s="675" t="s">
        <v>753</v>
      </c>
      <c r="F1277" s="675">
        <v>1</v>
      </c>
      <c r="G1277" s="675" t="s">
        <v>1050</v>
      </c>
      <c r="H1277" s="675">
        <v>86</v>
      </c>
      <c r="I1277" s="675" t="s">
        <v>1088</v>
      </c>
      <c r="J1277" s="675" t="s">
        <v>1052</v>
      </c>
      <c r="K1277" s="741">
        <v>42965000000</v>
      </c>
      <c r="L1277" s="741">
        <v>52036620294.496933</v>
      </c>
      <c r="M1277" s="675">
        <v>3</v>
      </c>
      <c r="N1277" s="675" t="s">
        <v>1482</v>
      </c>
      <c r="O1277" s="675">
        <v>31</v>
      </c>
      <c r="P1277" s="675" t="s">
        <v>1487</v>
      </c>
      <c r="Q1277" s="675">
        <v>825</v>
      </c>
      <c r="R1277" s="675" t="s">
        <v>1530</v>
      </c>
      <c r="S1277" s="741">
        <v>746000000</v>
      </c>
      <c r="T1277" s="741">
        <v>903510269.74734581</v>
      </c>
    </row>
    <row r="1278" spans="1:20">
      <c r="A1278" s="675">
        <v>4</v>
      </c>
      <c r="B1278" s="675" t="s">
        <v>1481</v>
      </c>
      <c r="C1278" s="675">
        <v>2013</v>
      </c>
      <c r="D1278" s="675">
        <v>110</v>
      </c>
      <c r="E1278" s="675" t="s">
        <v>753</v>
      </c>
      <c r="F1278" s="675">
        <v>1</v>
      </c>
      <c r="G1278" s="675" t="s">
        <v>1050</v>
      </c>
      <c r="H1278" s="675">
        <v>86</v>
      </c>
      <c r="I1278" s="675" t="s">
        <v>1088</v>
      </c>
      <c r="J1278" s="675" t="s">
        <v>1052</v>
      </c>
      <c r="K1278" s="741">
        <v>42965000000</v>
      </c>
      <c r="L1278" s="741">
        <v>52036620294.496933</v>
      </c>
      <c r="M1278" s="675">
        <v>3</v>
      </c>
      <c r="N1278" s="675" t="s">
        <v>1482</v>
      </c>
      <c r="O1278" s="675">
        <v>31</v>
      </c>
      <c r="P1278" s="675" t="s">
        <v>1487</v>
      </c>
      <c r="Q1278" s="675">
        <v>835</v>
      </c>
      <c r="R1278" s="675" t="s">
        <v>1531</v>
      </c>
      <c r="S1278" s="741">
        <v>1359000000</v>
      </c>
      <c r="T1278" s="741">
        <v>1645938949.8480468</v>
      </c>
    </row>
    <row r="1279" spans="1:20">
      <c r="A1279" s="675">
        <v>4</v>
      </c>
      <c r="B1279" s="675" t="s">
        <v>1481</v>
      </c>
      <c r="C1279" s="675">
        <v>2013</v>
      </c>
      <c r="D1279" s="675">
        <v>110</v>
      </c>
      <c r="E1279" s="675" t="s">
        <v>753</v>
      </c>
      <c r="F1279" s="675">
        <v>1</v>
      </c>
      <c r="G1279" s="675" t="s">
        <v>1050</v>
      </c>
      <c r="H1279" s="675">
        <v>86</v>
      </c>
      <c r="I1279" s="675" t="s">
        <v>1088</v>
      </c>
      <c r="J1279" s="675" t="s">
        <v>1052</v>
      </c>
      <c r="K1279" s="741">
        <v>42965000000</v>
      </c>
      <c r="L1279" s="741">
        <v>52036620294.496933</v>
      </c>
      <c r="M1279" s="675">
        <v>3</v>
      </c>
      <c r="N1279" s="675" t="s">
        <v>1482</v>
      </c>
      <c r="O1279" s="675">
        <v>32</v>
      </c>
      <c r="P1279" s="675" t="s">
        <v>1504</v>
      </c>
      <c r="Q1279" s="675">
        <v>831</v>
      </c>
      <c r="R1279" s="675" t="s">
        <v>1532</v>
      </c>
      <c r="S1279" s="741">
        <v>1572000000</v>
      </c>
      <c r="T1279" s="741">
        <v>1903911721.2370343</v>
      </c>
    </row>
    <row r="1280" spans="1:20">
      <c r="A1280" s="675">
        <v>4</v>
      </c>
      <c r="B1280" s="675" t="s">
        <v>1481</v>
      </c>
      <c r="C1280" s="675">
        <v>2013</v>
      </c>
      <c r="D1280" s="675">
        <v>111</v>
      </c>
      <c r="E1280" s="675" t="s">
        <v>1130</v>
      </c>
      <c r="F1280" s="675">
        <v>1</v>
      </c>
      <c r="G1280" s="675" t="s">
        <v>1050</v>
      </c>
      <c r="H1280" s="675">
        <v>87</v>
      </c>
      <c r="I1280" s="675" t="s">
        <v>1131</v>
      </c>
      <c r="J1280" s="675" t="s">
        <v>1052</v>
      </c>
      <c r="K1280" s="741">
        <v>41217034000</v>
      </c>
      <c r="L1280" s="741">
        <v>49919589152.178993</v>
      </c>
      <c r="M1280" s="675">
        <v>3</v>
      </c>
      <c r="N1280" s="675" t="s">
        <v>1482</v>
      </c>
      <c r="O1280" s="675">
        <v>26</v>
      </c>
      <c r="P1280" s="675" t="s">
        <v>1483</v>
      </c>
      <c r="Q1280" s="675">
        <v>941</v>
      </c>
      <c r="R1280" s="675" t="s">
        <v>1533</v>
      </c>
      <c r="S1280" s="741">
        <v>31600000</v>
      </c>
      <c r="T1280" s="741">
        <v>38272016.788225375</v>
      </c>
    </row>
    <row r="1281" spans="1:20">
      <c r="A1281" s="675">
        <v>4</v>
      </c>
      <c r="B1281" s="675" t="s">
        <v>1481</v>
      </c>
      <c r="C1281" s="675">
        <v>2013</v>
      </c>
      <c r="D1281" s="675">
        <v>111</v>
      </c>
      <c r="E1281" s="675" t="s">
        <v>1130</v>
      </c>
      <c r="F1281" s="675">
        <v>1</v>
      </c>
      <c r="G1281" s="675" t="s">
        <v>1050</v>
      </c>
      <c r="H1281" s="675">
        <v>87</v>
      </c>
      <c r="I1281" s="675" t="s">
        <v>1131</v>
      </c>
      <c r="J1281" s="675" t="s">
        <v>1052</v>
      </c>
      <c r="K1281" s="741">
        <v>41217034000</v>
      </c>
      <c r="L1281" s="741">
        <v>49919589152.178993</v>
      </c>
      <c r="M1281" s="675">
        <v>3</v>
      </c>
      <c r="N1281" s="675" t="s">
        <v>1482</v>
      </c>
      <c r="O1281" s="675">
        <v>31</v>
      </c>
      <c r="P1281" s="675" t="s">
        <v>1487</v>
      </c>
      <c r="Q1281" s="675">
        <v>698</v>
      </c>
      <c r="R1281" s="675" t="s">
        <v>1534</v>
      </c>
      <c r="S1281" s="741">
        <v>826000000</v>
      </c>
      <c r="T1281" s="741">
        <v>1000401451.4896886</v>
      </c>
    </row>
    <row r="1282" spans="1:20">
      <c r="A1282" s="675">
        <v>4</v>
      </c>
      <c r="B1282" s="675" t="s">
        <v>1481</v>
      </c>
      <c r="C1282" s="675">
        <v>2013</v>
      </c>
      <c r="D1282" s="675">
        <v>111</v>
      </c>
      <c r="E1282" s="675" t="s">
        <v>1130</v>
      </c>
      <c r="F1282" s="675">
        <v>1</v>
      </c>
      <c r="G1282" s="675" t="s">
        <v>1050</v>
      </c>
      <c r="H1282" s="675">
        <v>87</v>
      </c>
      <c r="I1282" s="675" t="s">
        <v>1131</v>
      </c>
      <c r="J1282" s="675" t="s">
        <v>1052</v>
      </c>
      <c r="K1282" s="741">
        <v>41217034000</v>
      </c>
      <c r="L1282" s="741">
        <v>49919589152.178993</v>
      </c>
      <c r="M1282" s="675">
        <v>3</v>
      </c>
      <c r="N1282" s="675" t="s">
        <v>1482</v>
      </c>
      <c r="O1282" s="675">
        <v>31</v>
      </c>
      <c r="P1282" s="675" t="s">
        <v>1487</v>
      </c>
      <c r="Q1282" s="675">
        <v>699</v>
      </c>
      <c r="R1282" s="675" t="s">
        <v>1535</v>
      </c>
      <c r="S1282" s="741">
        <v>796808000</v>
      </c>
      <c r="T1282" s="741">
        <v>965045859.27190769</v>
      </c>
    </row>
    <row r="1283" spans="1:20">
      <c r="A1283" s="675">
        <v>4</v>
      </c>
      <c r="B1283" s="675" t="s">
        <v>1481</v>
      </c>
      <c r="C1283" s="675">
        <v>2013</v>
      </c>
      <c r="D1283" s="675">
        <v>111</v>
      </c>
      <c r="E1283" s="675" t="s">
        <v>1130</v>
      </c>
      <c r="F1283" s="675">
        <v>1</v>
      </c>
      <c r="G1283" s="675" t="s">
        <v>1050</v>
      </c>
      <c r="H1283" s="675">
        <v>87</v>
      </c>
      <c r="I1283" s="675" t="s">
        <v>1131</v>
      </c>
      <c r="J1283" s="675" t="s">
        <v>1052</v>
      </c>
      <c r="K1283" s="741">
        <v>41217034000</v>
      </c>
      <c r="L1283" s="741">
        <v>49919589152.178993</v>
      </c>
      <c r="M1283" s="675">
        <v>3</v>
      </c>
      <c r="N1283" s="675" t="s">
        <v>1482</v>
      </c>
      <c r="O1283" s="675">
        <v>31</v>
      </c>
      <c r="P1283" s="675" t="s">
        <v>1487</v>
      </c>
      <c r="Q1283" s="675">
        <v>700</v>
      </c>
      <c r="R1283" s="675" t="s">
        <v>1536</v>
      </c>
      <c r="S1283" s="741">
        <v>699650000</v>
      </c>
      <c r="T1283" s="741">
        <v>847373941.32537603</v>
      </c>
    </row>
    <row r="1284" spans="1:20">
      <c r="A1284" s="675">
        <v>4</v>
      </c>
      <c r="B1284" s="675" t="s">
        <v>1481</v>
      </c>
      <c r="C1284" s="675">
        <v>2013</v>
      </c>
      <c r="D1284" s="675">
        <v>111</v>
      </c>
      <c r="E1284" s="675" t="s">
        <v>1130</v>
      </c>
      <c r="F1284" s="675">
        <v>1</v>
      </c>
      <c r="G1284" s="675" t="s">
        <v>1050</v>
      </c>
      <c r="H1284" s="675">
        <v>87</v>
      </c>
      <c r="I1284" s="675" t="s">
        <v>1131</v>
      </c>
      <c r="J1284" s="675" t="s">
        <v>1052</v>
      </c>
      <c r="K1284" s="741">
        <v>41217034000</v>
      </c>
      <c r="L1284" s="741">
        <v>49919589152.178993</v>
      </c>
      <c r="M1284" s="675">
        <v>3</v>
      </c>
      <c r="N1284" s="675" t="s">
        <v>1482</v>
      </c>
      <c r="O1284" s="675">
        <v>31</v>
      </c>
      <c r="P1284" s="675" t="s">
        <v>1487</v>
      </c>
      <c r="Q1284" s="675">
        <v>701</v>
      </c>
      <c r="R1284" s="675" t="s">
        <v>1537</v>
      </c>
      <c r="S1284" s="741">
        <v>34000000</v>
      </c>
      <c r="T1284" s="741">
        <v>41178752.240495659</v>
      </c>
    </row>
    <row r="1285" spans="1:20">
      <c r="A1285" s="675">
        <v>4</v>
      </c>
      <c r="B1285" s="675" t="s">
        <v>1481</v>
      </c>
      <c r="C1285" s="675">
        <v>2013</v>
      </c>
      <c r="D1285" s="675">
        <v>111</v>
      </c>
      <c r="E1285" s="675" t="s">
        <v>1130</v>
      </c>
      <c r="F1285" s="675">
        <v>1</v>
      </c>
      <c r="G1285" s="675" t="s">
        <v>1050</v>
      </c>
      <c r="H1285" s="675">
        <v>87</v>
      </c>
      <c r="I1285" s="675" t="s">
        <v>1131</v>
      </c>
      <c r="J1285" s="675" t="s">
        <v>1052</v>
      </c>
      <c r="K1285" s="741">
        <v>41217034000</v>
      </c>
      <c r="L1285" s="741">
        <v>49919589152.178993</v>
      </c>
      <c r="M1285" s="675">
        <v>3</v>
      </c>
      <c r="N1285" s="675" t="s">
        <v>1482</v>
      </c>
      <c r="O1285" s="675">
        <v>31</v>
      </c>
      <c r="P1285" s="675" t="s">
        <v>1487</v>
      </c>
      <c r="Q1285" s="675">
        <v>703</v>
      </c>
      <c r="R1285" s="675" t="s">
        <v>1538</v>
      </c>
      <c r="S1285" s="741">
        <v>2880000000</v>
      </c>
      <c r="T1285" s="741">
        <v>3488082542.7243381</v>
      </c>
    </row>
    <row r="1286" spans="1:20">
      <c r="A1286" s="675">
        <v>4</v>
      </c>
      <c r="B1286" s="675" t="s">
        <v>1481</v>
      </c>
      <c r="C1286" s="675">
        <v>2013</v>
      </c>
      <c r="D1286" s="675">
        <v>111</v>
      </c>
      <c r="E1286" s="675" t="s">
        <v>1130</v>
      </c>
      <c r="F1286" s="675">
        <v>1</v>
      </c>
      <c r="G1286" s="675" t="s">
        <v>1050</v>
      </c>
      <c r="H1286" s="675">
        <v>87</v>
      </c>
      <c r="I1286" s="675" t="s">
        <v>1131</v>
      </c>
      <c r="J1286" s="675" t="s">
        <v>1052</v>
      </c>
      <c r="K1286" s="741">
        <v>41217034000</v>
      </c>
      <c r="L1286" s="741">
        <v>49919589152.178993</v>
      </c>
      <c r="M1286" s="675">
        <v>3</v>
      </c>
      <c r="N1286" s="675" t="s">
        <v>1482</v>
      </c>
      <c r="O1286" s="675">
        <v>31</v>
      </c>
      <c r="P1286" s="675" t="s">
        <v>1487</v>
      </c>
      <c r="Q1286" s="675">
        <v>704</v>
      </c>
      <c r="R1286" s="675" t="s">
        <v>1539</v>
      </c>
      <c r="S1286" s="741">
        <v>391400000</v>
      </c>
      <c r="T1286" s="741">
        <v>474040106.67441171</v>
      </c>
    </row>
    <row r="1287" spans="1:20">
      <c r="A1287" s="675">
        <v>4</v>
      </c>
      <c r="B1287" s="675" t="s">
        <v>1481</v>
      </c>
      <c r="C1287" s="675">
        <v>2013</v>
      </c>
      <c r="D1287" s="675">
        <v>111</v>
      </c>
      <c r="E1287" s="675" t="s">
        <v>1130</v>
      </c>
      <c r="F1287" s="675">
        <v>1</v>
      </c>
      <c r="G1287" s="675" t="s">
        <v>1050</v>
      </c>
      <c r="H1287" s="675">
        <v>87</v>
      </c>
      <c r="I1287" s="675" t="s">
        <v>1131</v>
      </c>
      <c r="J1287" s="675" t="s">
        <v>1052</v>
      </c>
      <c r="K1287" s="741">
        <v>41217034000</v>
      </c>
      <c r="L1287" s="741">
        <v>49919589152.178993</v>
      </c>
      <c r="M1287" s="675">
        <v>3</v>
      </c>
      <c r="N1287" s="675" t="s">
        <v>1482</v>
      </c>
      <c r="O1287" s="675">
        <v>31</v>
      </c>
      <c r="P1287" s="675" t="s">
        <v>1487</v>
      </c>
      <c r="Q1287" s="675">
        <v>714</v>
      </c>
      <c r="R1287" s="675" t="s">
        <v>1540</v>
      </c>
      <c r="S1287" s="741">
        <v>17331176000</v>
      </c>
      <c r="T1287" s="741">
        <v>20990476545.306602</v>
      </c>
    </row>
    <row r="1288" spans="1:20">
      <c r="A1288" s="675">
        <v>4</v>
      </c>
      <c r="B1288" s="675" t="s">
        <v>1481</v>
      </c>
      <c r="C1288" s="675">
        <v>2013</v>
      </c>
      <c r="D1288" s="675">
        <v>111</v>
      </c>
      <c r="E1288" s="675" t="s">
        <v>1130</v>
      </c>
      <c r="F1288" s="675">
        <v>1</v>
      </c>
      <c r="G1288" s="675" t="s">
        <v>1050</v>
      </c>
      <c r="H1288" s="675">
        <v>87</v>
      </c>
      <c r="I1288" s="675" t="s">
        <v>1131</v>
      </c>
      <c r="J1288" s="675" t="s">
        <v>1052</v>
      </c>
      <c r="K1288" s="741">
        <v>41217034000</v>
      </c>
      <c r="L1288" s="741">
        <v>49919589152.178993</v>
      </c>
      <c r="M1288" s="675">
        <v>3</v>
      </c>
      <c r="N1288" s="675" t="s">
        <v>1482</v>
      </c>
      <c r="O1288" s="675">
        <v>31</v>
      </c>
      <c r="P1288" s="675" t="s">
        <v>1487</v>
      </c>
      <c r="Q1288" s="675">
        <v>728</v>
      </c>
      <c r="R1288" s="675" t="s">
        <v>1541</v>
      </c>
      <c r="S1288" s="741">
        <v>8500000000</v>
      </c>
      <c r="T1288" s="741">
        <v>10294688060.123915</v>
      </c>
    </row>
    <row r="1289" spans="1:20">
      <c r="A1289" s="675">
        <v>4</v>
      </c>
      <c r="B1289" s="675" t="s">
        <v>1481</v>
      </c>
      <c r="C1289" s="675">
        <v>2013</v>
      </c>
      <c r="D1289" s="675">
        <v>111</v>
      </c>
      <c r="E1289" s="675" t="s">
        <v>1130</v>
      </c>
      <c r="F1289" s="675">
        <v>1</v>
      </c>
      <c r="G1289" s="675" t="s">
        <v>1050</v>
      </c>
      <c r="H1289" s="675">
        <v>87</v>
      </c>
      <c r="I1289" s="675" t="s">
        <v>1131</v>
      </c>
      <c r="J1289" s="675" t="s">
        <v>1052</v>
      </c>
      <c r="K1289" s="741">
        <v>41217034000</v>
      </c>
      <c r="L1289" s="741">
        <v>49919589152.178993</v>
      </c>
      <c r="M1289" s="675">
        <v>3</v>
      </c>
      <c r="N1289" s="675" t="s">
        <v>1482</v>
      </c>
      <c r="O1289" s="675">
        <v>32</v>
      </c>
      <c r="P1289" s="675" t="s">
        <v>1504</v>
      </c>
      <c r="Q1289" s="675">
        <v>705</v>
      </c>
      <c r="R1289" s="675" t="s">
        <v>1542</v>
      </c>
      <c r="S1289" s="741">
        <v>9726400000</v>
      </c>
      <c r="T1289" s="741">
        <v>11780029876.234028</v>
      </c>
    </row>
    <row r="1290" spans="1:20">
      <c r="A1290" s="675">
        <v>4</v>
      </c>
      <c r="B1290" s="675" t="s">
        <v>1481</v>
      </c>
      <c r="C1290" s="675">
        <v>2013</v>
      </c>
      <c r="D1290" s="675">
        <v>112</v>
      </c>
      <c r="E1290" s="675" t="s">
        <v>1146</v>
      </c>
      <c r="F1290" s="675">
        <v>1</v>
      </c>
      <c r="G1290" s="675" t="s">
        <v>1050</v>
      </c>
      <c r="H1290" s="675">
        <v>90</v>
      </c>
      <c r="I1290" s="675" t="s">
        <v>1147</v>
      </c>
      <c r="J1290" s="675" t="s">
        <v>1052</v>
      </c>
      <c r="K1290" s="741">
        <v>3091939123000</v>
      </c>
      <c r="L1290" s="741">
        <v>3744770443785.6597</v>
      </c>
      <c r="M1290" s="675">
        <v>1</v>
      </c>
      <c r="N1290" s="675" t="s">
        <v>1489</v>
      </c>
      <c r="O1290" s="675">
        <v>1</v>
      </c>
      <c r="P1290" s="675" t="s">
        <v>1543</v>
      </c>
      <c r="Q1290" s="675">
        <v>901</v>
      </c>
      <c r="R1290" s="675" t="s">
        <v>1544</v>
      </c>
      <c r="S1290" s="741">
        <v>263046371000</v>
      </c>
      <c r="T1290" s="741">
        <v>318585921740.30884</v>
      </c>
    </row>
    <row r="1291" spans="1:20">
      <c r="A1291" s="675">
        <v>4</v>
      </c>
      <c r="B1291" s="675" t="s">
        <v>1481</v>
      </c>
      <c r="C1291" s="675">
        <v>2013</v>
      </c>
      <c r="D1291" s="675">
        <v>112</v>
      </c>
      <c r="E1291" s="675" t="s">
        <v>1146</v>
      </c>
      <c r="F1291" s="675">
        <v>1</v>
      </c>
      <c r="G1291" s="675" t="s">
        <v>1050</v>
      </c>
      <c r="H1291" s="675">
        <v>90</v>
      </c>
      <c r="I1291" s="675" t="s">
        <v>1147</v>
      </c>
      <c r="J1291" s="675" t="s">
        <v>1052</v>
      </c>
      <c r="K1291" s="741">
        <v>3091939123000</v>
      </c>
      <c r="L1291" s="741">
        <v>3744770443785.6597</v>
      </c>
      <c r="M1291" s="675">
        <v>1</v>
      </c>
      <c r="N1291" s="675" t="s">
        <v>1489</v>
      </c>
      <c r="O1291" s="675">
        <v>3</v>
      </c>
      <c r="P1291" s="675" t="s">
        <v>1545</v>
      </c>
      <c r="Q1291" s="675">
        <v>262</v>
      </c>
      <c r="R1291" s="675" t="s">
        <v>1546</v>
      </c>
      <c r="S1291" s="741">
        <v>542724663000</v>
      </c>
      <c r="T1291" s="741">
        <v>657315424484.80884</v>
      </c>
    </row>
    <row r="1292" spans="1:20">
      <c r="A1292" s="675">
        <v>4</v>
      </c>
      <c r="B1292" s="675" t="s">
        <v>1481</v>
      </c>
      <c r="C1292" s="675">
        <v>2013</v>
      </c>
      <c r="D1292" s="675">
        <v>112</v>
      </c>
      <c r="E1292" s="675" t="s">
        <v>1146</v>
      </c>
      <c r="F1292" s="675">
        <v>1</v>
      </c>
      <c r="G1292" s="675" t="s">
        <v>1050</v>
      </c>
      <c r="H1292" s="675">
        <v>90</v>
      </c>
      <c r="I1292" s="675" t="s">
        <v>1147</v>
      </c>
      <c r="J1292" s="675" t="s">
        <v>1052</v>
      </c>
      <c r="K1292" s="741">
        <v>3091939123000</v>
      </c>
      <c r="L1292" s="741">
        <v>3744770443785.6597</v>
      </c>
      <c r="M1292" s="675">
        <v>1</v>
      </c>
      <c r="N1292" s="675" t="s">
        <v>1489</v>
      </c>
      <c r="O1292" s="675">
        <v>3</v>
      </c>
      <c r="P1292" s="675" t="s">
        <v>1545</v>
      </c>
      <c r="Q1292" s="675">
        <v>888</v>
      </c>
      <c r="R1292" s="675" t="s">
        <v>1547</v>
      </c>
      <c r="S1292" s="741">
        <v>8997294000</v>
      </c>
      <c r="T1292" s="741">
        <v>10896980601.791121</v>
      </c>
    </row>
    <row r="1293" spans="1:20">
      <c r="A1293" s="675">
        <v>4</v>
      </c>
      <c r="B1293" s="675" t="s">
        <v>1481</v>
      </c>
      <c r="C1293" s="675">
        <v>2013</v>
      </c>
      <c r="D1293" s="675">
        <v>112</v>
      </c>
      <c r="E1293" s="675" t="s">
        <v>1146</v>
      </c>
      <c r="F1293" s="675">
        <v>1</v>
      </c>
      <c r="G1293" s="675" t="s">
        <v>1050</v>
      </c>
      <c r="H1293" s="675">
        <v>90</v>
      </c>
      <c r="I1293" s="675" t="s">
        <v>1147</v>
      </c>
      <c r="J1293" s="675" t="s">
        <v>1052</v>
      </c>
      <c r="K1293" s="741">
        <v>3091939123000</v>
      </c>
      <c r="L1293" s="741">
        <v>3744770443785.6597</v>
      </c>
      <c r="M1293" s="675">
        <v>1</v>
      </c>
      <c r="N1293" s="675" t="s">
        <v>1489</v>
      </c>
      <c r="O1293" s="675">
        <v>3</v>
      </c>
      <c r="P1293" s="675" t="s">
        <v>1545</v>
      </c>
      <c r="Q1293" s="675">
        <v>889</v>
      </c>
      <c r="R1293" s="675" t="s">
        <v>1548</v>
      </c>
      <c r="S1293" s="741">
        <v>116695292000</v>
      </c>
      <c r="T1293" s="741">
        <v>141334309320.59689</v>
      </c>
    </row>
    <row r="1294" spans="1:20">
      <c r="A1294" s="675">
        <v>4</v>
      </c>
      <c r="B1294" s="675" t="s">
        <v>1481</v>
      </c>
      <c r="C1294" s="675">
        <v>2013</v>
      </c>
      <c r="D1294" s="675">
        <v>112</v>
      </c>
      <c r="E1294" s="675" t="s">
        <v>1146</v>
      </c>
      <c r="F1294" s="675">
        <v>1</v>
      </c>
      <c r="G1294" s="675" t="s">
        <v>1050</v>
      </c>
      <c r="H1294" s="675">
        <v>90</v>
      </c>
      <c r="I1294" s="675" t="s">
        <v>1147</v>
      </c>
      <c r="J1294" s="675" t="s">
        <v>1052</v>
      </c>
      <c r="K1294" s="741">
        <v>3091939123000</v>
      </c>
      <c r="L1294" s="741">
        <v>3744770443785.6597</v>
      </c>
      <c r="M1294" s="675">
        <v>1</v>
      </c>
      <c r="N1294" s="675" t="s">
        <v>1489</v>
      </c>
      <c r="O1294" s="675">
        <v>3</v>
      </c>
      <c r="P1294" s="675" t="s">
        <v>1545</v>
      </c>
      <c r="Q1294" s="675">
        <v>890</v>
      </c>
      <c r="R1294" s="675" t="s">
        <v>1549</v>
      </c>
      <c r="S1294" s="741">
        <v>1923300000</v>
      </c>
      <c r="T1294" s="741">
        <v>2329385123.063097</v>
      </c>
    </row>
    <row r="1295" spans="1:20">
      <c r="A1295" s="675">
        <v>4</v>
      </c>
      <c r="B1295" s="675" t="s">
        <v>1481</v>
      </c>
      <c r="C1295" s="675">
        <v>2013</v>
      </c>
      <c r="D1295" s="675">
        <v>112</v>
      </c>
      <c r="E1295" s="675" t="s">
        <v>1146</v>
      </c>
      <c r="F1295" s="675">
        <v>1</v>
      </c>
      <c r="G1295" s="675" t="s">
        <v>1050</v>
      </c>
      <c r="H1295" s="675">
        <v>90</v>
      </c>
      <c r="I1295" s="675" t="s">
        <v>1147</v>
      </c>
      <c r="J1295" s="675" t="s">
        <v>1052</v>
      </c>
      <c r="K1295" s="741">
        <v>3091939123000</v>
      </c>
      <c r="L1295" s="741">
        <v>3744770443785.6597</v>
      </c>
      <c r="M1295" s="675">
        <v>1</v>
      </c>
      <c r="N1295" s="675" t="s">
        <v>1489</v>
      </c>
      <c r="O1295" s="675">
        <v>3</v>
      </c>
      <c r="P1295" s="675" t="s">
        <v>1545</v>
      </c>
      <c r="Q1295" s="675">
        <v>891</v>
      </c>
      <c r="R1295" s="675" t="s">
        <v>1550</v>
      </c>
      <c r="S1295" s="741">
        <v>87269879000</v>
      </c>
      <c r="T1295" s="741">
        <v>105696021335.26573</v>
      </c>
    </row>
    <row r="1296" spans="1:20">
      <c r="A1296" s="675">
        <v>4</v>
      </c>
      <c r="B1296" s="675" t="s">
        <v>1481</v>
      </c>
      <c r="C1296" s="675">
        <v>2013</v>
      </c>
      <c r="D1296" s="675">
        <v>112</v>
      </c>
      <c r="E1296" s="675" t="s">
        <v>1146</v>
      </c>
      <c r="F1296" s="675">
        <v>1</v>
      </c>
      <c r="G1296" s="675" t="s">
        <v>1050</v>
      </c>
      <c r="H1296" s="675">
        <v>90</v>
      </c>
      <c r="I1296" s="675" t="s">
        <v>1147</v>
      </c>
      <c r="J1296" s="675" t="s">
        <v>1052</v>
      </c>
      <c r="K1296" s="741">
        <v>3091939123000</v>
      </c>
      <c r="L1296" s="741">
        <v>3744770443785.6597</v>
      </c>
      <c r="M1296" s="675">
        <v>1</v>
      </c>
      <c r="N1296" s="675" t="s">
        <v>1489</v>
      </c>
      <c r="O1296" s="675">
        <v>3</v>
      </c>
      <c r="P1296" s="675" t="s">
        <v>1545</v>
      </c>
      <c r="Q1296" s="675">
        <v>892</v>
      </c>
      <c r="R1296" s="675" t="s">
        <v>1551</v>
      </c>
      <c r="S1296" s="741">
        <v>9070805000</v>
      </c>
      <c r="T1296" s="741">
        <v>10986012697.554388</v>
      </c>
    </row>
    <row r="1297" spans="1:20">
      <c r="A1297" s="675">
        <v>4</v>
      </c>
      <c r="B1297" s="675" t="s">
        <v>1481</v>
      </c>
      <c r="C1297" s="675">
        <v>2013</v>
      </c>
      <c r="D1297" s="675">
        <v>112</v>
      </c>
      <c r="E1297" s="675" t="s">
        <v>1146</v>
      </c>
      <c r="F1297" s="675">
        <v>1</v>
      </c>
      <c r="G1297" s="675" t="s">
        <v>1050</v>
      </c>
      <c r="H1297" s="675">
        <v>90</v>
      </c>
      <c r="I1297" s="675" t="s">
        <v>1147</v>
      </c>
      <c r="J1297" s="675" t="s">
        <v>1052</v>
      </c>
      <c r="K1297" s="741">
        <v>3091939123000</v>
      </c>
      <c r="L1297" s="741">
        <v>3744770443785.6597</v>
      </c>
      <c r="M1297" s="675">
        <v>1</v>
      </c>
      <c r="N1297" s="675" t="s">
        <v>1489</v>
      </c>
      <c r="O1297" s="675">
        <v>3</v>
      </c>
      <c r="P1297" s="675" t="s">
        <v>1545</v>
      </c>
      <c r="Q1297" s="675">
        <v>893</v>
      </c>
      <c r="R1297" s="675" t="s">
        <v>1552</v>
      </c>
      <c r="S1297" s="741">
        <v>10133633000</v>
      </c>
      <c r="T1297" s="741">
        <v>12273245958.915022</v>
      </c>
    </row>
    <row r="1298" spans="1:20">
      <c r="A1298" s="675">
        <v>4</v>
      </c>
      <c r="B1298" s="675" t="s">
        <v>1481</v>
      </c>
      <c r="C1298" s="675">
        <v>2013</v>
      </c>
      <c r="D1298" s="675">
        <v>112</v>
      </c>
      <c r="E1298" s="675" t="s">
        <v>1146</v>
      </c>
      <c r="F1298" s="675">
        <v>1</v>
      </c>
      <c r="G1298" s="675" t="s">
        <v>1050</v>
      </c>
      <c r="H1298" s="675">
        <v>90</v>
      </c>
      <c r="I1298" s="675" t="s">
        <v>1147</v>
      </c>
      <c r="J1298" s="675" t="s">
        <v>1052</v>
      </c>
      <c r="K1298" s="741">
        <v>3091939123000</v>
      </c>
      <c r="L1298" s="741">
        <v>3744770443785.6597</v>
      </c>
      <c r="M1298" s="675">
        <v>1</v>
      </c>
      <c r="N1298" s="675" t="s">
        <v>1489</v>
      </c>
      <c r="O1298" s="675">
        <v>3</v>
      </c>
      <c r="P1298" s="675" t="s">
        <v>1545</v>
      </c>
      <c r="Q1298" s="675">
        <v>894</v>
      </c>
      <c r="R1298" s="675" t="s">
        <v>1553</v>
      </c>
      <c r="S1298" s="741">
        <v>48280768000</v>
      </c>
      <c r="T1298" s="741">
        <v>58474758336.848564</v>
      </c>
    </row>
    <row r="1299" spans="1:20">
      <c r="A1299" s="675">
        <v>4</v>
      </c>
      <c r="B1299" s="675" t="s">
        <v>1481</v>
      </c>
      <c r="C1299" s="675">
        <v>2013</v>
      </c>
      <c r="D1299" s="675">
        <v>112</v>
      </c>
      <c r="E1299" s="675" t="s">
        <v>1146</v>
      </c>
      <c r="F1299" s="675">
        <v>1</v>
      </c>
      <c r="G1299" s="675" t="s">
        <v>1050</v>
      </c>
      <c r="H1299" s="675">
        <v>90</v>
      </c>
      <c r="I1299" s="675" t="s">
        <v>1147</v>
      </c>
      <c r="J1299" s="675" t="s">
        <v>1052</v>
      </c>
      <c r="K1299" s="741">
        <v>3091939123000</v>
      </c>
      <c r="L1299" s="741">
        <v>3744770443785.6597</v>
      </c>
      <c r="M1299" s="675">
        <v>1</v>
      </c>
      <c r="N1299" s="675" t="s">
        <v>1489</v>
      </c>
      <c r="O1299" s="675">
        <v>3</v>
      </c>
      <c r="P1299" s="675" t="s">
        <v>1545</v>
      </c>
      <c r="Q1299" s="675">
        <v>897</v>
      </c>
      <c r="R1299" s="675" t="s">
        <v>1554</v>
      </c>
      <c r="S1299" s="741">
        <v>413574480000</v>
      </c>
      <c r="T1299" s="741">
        <v>500896501320.93604</v>
      </c>
    </row>
    <row r="1300" spans="1:20">
      <c r="A1300" s="675">
        <v>4</v>
      </c>
      <c r="B1300" s="675" t="s">
        <v>1481</v>
      </c>
      <c r="C1300" s="675">
        <v>2013</v>
      </c>
      <c r="D1300" s="675">
        <v>112</v>
      </c>
      <c r="E1300" s="675" t="s">
        <v>1146</v>
      </c>
      <c r="F1300" s="675">
        <v>1</v>
      </c>
      <c r="G1300" s="675" t="s">
        <v>1050</v>
      </c>
      <c r="H1300" s="675">
        <v>90</v>
      </c>
      <c r="I1300" s="675" t="s">
        <v>1147</v>
      </c>
      <c r="J1300" s="675" t="s">
        <v>1052</v>
      </c>
      <c r="K1300" s="741">
        <v>3091939123000</v>
      </c>
      <c r="L1300" s="741">
        <v>3744770443785.6597</v>
      </c>
      <c r="M1300" s="675">
        <v>1</v>
      </c>
      <c r="N1300" s="675" t="s">
        <v>1489</v>
      </c>
      <c r="O1300" s="675">
        <v>3</v>
      </c>
      <c r="P1300" s="675" t="s">
        <v>1545</v>
      </c>
      <c r="Q1300" s="675">
        <v>898</v>
      </c>
      <c r="R1300" s="675" t="s">
        <v>1555</v>
      </c>
      <c r="S1300" s="741">
        <v>1273738137000</v>
      </c>
      <c r="T1300" s="741">
        <v>1542674916552.7505</v>
      </c>
    </row>
    <row r="1301" spans="1:20">
      <c r="A1301" s="675">
        <v>4</v>
      </c>
      <c r="B1301" s="675" t="s">
        <v>1481</v>
      </c>
      <c r="C1301" s="675">
        <v>2013</v>
      </c>
      <c r="D1301" s="675">
        <v>112</v>
      </c>
      <c r="E1301" s="675" t="s">
        <v>1146</v>
      </c>
      <c r="F1301" s="675">
        <v>1</v>
      </c>
      <c r="G1301" s="675" t="s">
        <v>1050</v>
      </c>
      <c r="H1301" s="675">
        <v>90</v>
      </c>
      <c r="I1301" s="675" t="s">
        <v>1147</v>
      </c>
      <c r="J1301" s="675" t="s">
        <v>1052</v>
      </c>
      <c r="K1301" s="741">
        <v>3091939123000</v>
      </c>
      <c r="L1301" s="741">
        <v>3744770443785.6597</v>
      </c>
      <c r="M1301" s="675">
        <v>1</v>
      </c>
      <c r="N1301" s="675" t="s">
        <v>1489</v>
      </c>
      <c r="O1301" s="675">
        <v>3</v>
      </c>
      <c r="P1301" s="675" t="s">
        <v>1545</v>
      </c>
      <c r="Q1301" s="675">
        <v>899</v>
      </c>
      <c r="R1301" s="675" t="s">
        <v>1556</v>
      </c>
      <c r="S1301" s="741">
        <v>43540000000</v>
      </c>
      <c r="T1301" s="741">
        <v>52733025663.270027</v>
      </c>
    </row>
    <row r="1302" spans="1:20">
      <c r="A1302" s="675">
        <v>4</v>
      </c>
      <c r="B1302" s="675" t="s">
        <v>1481</v>
      </c>
      <c r="C1302" s="675">
        <v>2013</v>
      </c>
      <c r="D1302" s="675">
        <v>112</v>
      </c>
      <c r="E1302" s="675" t="s">
        <v>1146</v>
      </c>
      <c r="F1302" s="675">
        <v>1</v>
      </c>
      <c r="G1302" s="675" t="s">
        <v>1050</v>
      </c>
      <c r="H1302" s="675">
        <v>90</v>
      </c>
      <c r="I1302" s="675" t="s">
        <v>1147</v>
      </c>
      <c r="J1302" s="675" t="s">
        <v>1052</v>
      </c>
      <c r="K1302" s="741">
        <v>3091939123000</v>
      </c>
      <c r="L1302" s="741">
        <v>3744770443785.6597</v>
      </c>
      <c r="M1302" s="675">
        <v>1</v>
      </c>
      <c r="N1302" s="675" t="s">
        <v>1489</v>
      </c>
      <c r="O1302" s="675">
        <v>3</v>
      </c>
      <c r="P1302" s="675" t="s">
        <v>1545</v>
      </c>
      <c r="Q1302" s="675">
        <v>900</v>
      </c>
      <c r="R1302" s="675" t="s">
        <v>1557</v>
      </c>
      <c r="S1302" s="741">
        <v>45026622000</v>
      </c>
      <c r="T1302" s="741">
        <v>54533532693.07209</v>
      </c>
    </row>
    <row r="1303" spans="1:20">
      <c r="A1303" s="675">
        <v>4</v>
      </c>
      <c r="B1303" s="675" t="s">
        <v>1481</v>
      </c>
      <c r="C1303" s="675">
        <v>2013</v>
      </c>
      <c r="D1303" s="675">
        <v>112</v>
      </c>
      <c r="E1303" s="675" t="s">
        <v>1146</v>
      </c>
      <c r="F1303" s="675">
        <v>1</v>
      </c>
      <c r="G1303" s="675" t="s">
        <v>1050</v>
      </c>
      <c r="H1303" s="675">
        <v>90</v>
      </c>
      <c r="I1303" s="675" t="s">
        <v>1147</v>
      </c>
      <c r="J1303" s="675" t="s">
        <v>1052</v>
      </c>
      <c r="K1303" s="741">
        <v>3091939123000</v>
      </c>
      <c r="L1303" s="741">
        <v>3744770443785.6597</v>
      </c>
      <c r="M1303" s="675">
        <v>1</v>
      </c>
      <c r="N1303" s="675" t="s">
        <v>1489</v>
      </c>
      <c r="O1303" s="675">
        <v>3</v>
      </c>
      <c r="P1303" s="675" t="s">
        <v>1545</v>
      </c>
      <c r="Q1303" s="675">
        <v>902</v>
      </c>
      <c r="R1303" s="675" t="s">
        <v>1558</v>
      </c>
      <c r="S1303" s="741">
        <v>13382967000</v>
      </c>
      <c r="T1303" s="741">
        <v>16208643598.109688</v>
      </c>
    </row>
    <row r="1304" spans="1:20">
      <c r="A1304" s="675">
        <v>4</v>
      </c>
      <c r="B1304" s="675" t="s">
        <v>1481</v>
      </c>
      <c r="C1304" s="675">
        <v>2013</v>
      </c>
      <c r="D1304" s="675">
        <v>112</v>
      </c>
      <c r="E1304" s="675" t="s">
        <v>1146</v>
      </c>
      <c r="F1304" s="675">
        <v>1</v>
      </c>
      <c r="G1304" s="675" t="s">
        <v>1050</v>
      </c>
      <c r="H1304" s="675">
        <v>90</v>
      </c>
      <c r="I1304" s="675" t="s">
        <v>1147</v>
      </c>
      <c r="J1304" s="675" t="s">
        <v>1052</v>
      </c>
      <c r="K1304" s="741">
        <v>3091939123000</v>
      </c>
      <c r="L1304" s="741">
        <v>3744770443785.6597</v>
      </c>
      <c r="M1304" s="675">
        <v>1</v>
      </c>
      <c r="N1304" s="675" t="s">
        <v>1489</v>
      </c>
      <c r="O1304" s="675">
        <v>3</v>
      </c>
      <c r="P1304" s="675" t="s">
        <v>1545</v>
      </c>
      <c r="Q1304" s="675">
        <v>905</v>
      </c>
      <c r="R1304" s="675" t="s">
        <v>1559</v>
      </c>
      <c r="S1304" s="741">
        <v>22434912000</v>
      </c>
      <c r="T1304" s="741">
        <v>27171814199.568317</v>
      </c>
    </row>
    <row r="1305" spans="1:20">
      <c r="A1305" s="675">
        <v>4</v>
      </c>
      <c r="B1305" s="675" t="s">
        <v>1481</v>
      </c>
      <c r="C1305" s="675">
        <v>2013</v>
      </c>
      <c r="D1305" s="675">
        <v>112</v>
      </c>
      <c r="E1305" s="675" t="s">
        <v>1146</v>
      </c>
      <c r="F1305" s="675">
        <v>1</v>
      </c>
      <c r="G1305" s="675" t="s">
        <v>1050</v>
      </c>
      <c r="H1305" s="675">
        <v>90</v>
      </c>
      <c r="I1305" s="675" t="s">
        <v>1147</v>
      </c>
      <c r="J1305" s="675" t="s">
        <v>1052</v>
      </c>
      <c r="K1305" s="741">
        <v>3091939123000</v>
      </c>
      <c r="L1305" s="741">
        <v>3744770443785.6597</v>
      </c>
      <c r="M1305" s="675">
        <v>1</v>
      </c>
      <c r="N1305" s="675" t="s">
        <v>1489</v>
      </c>
      <c r="O1305" s="675">
        <v>3</v>
      </c>
      <c r="P1305" s="675" t="s">
        <v>1545</v>
      </c>
      <c r="Q1305" s="675">
        <v>4248</v>
      </c>
      <c r="R1305" s="675" t="s">
        <v>1163</v>
      </c>
      <c r="S1305" s="741">
        <v>190100000000</v>
      </c>
      <c r="T1305" s="741">
        <v>230237670615.24185</v>
      </c>
    </row>
    <row r="1306" spans="1:20">
      <c r="A1306" s="675">
        <v>4</v>
      </c>
      <c r="B1306" s="675" t="s">
        <v>1481</v>
      </c>
      <c r="C1306" s="675">
        <v>2013</v>
      </c>
      <c r="D1306" s="675">
        <v>112</v>
      </c>
      <c r="E1306" s="675" t="s">
        <v>1146</v>
      </c>
      <c r="F1306" s="675">
        <v>1</v>
      </c>
      <c r="G1306" s="675" t="s">
        <v>1050</v>
      </c>
      <c r="H1306" s="675">
        <v>90</v>
      </c>
      <c r="I1306" s="675" t="s">
        <v>1147</v>
      </c>
      <c r="J1306" s="675" t="s">
        <v>1052</v>
      </c>
      <c r="K1306" s="741">
        <v>3091939123000</v>
      </c>
      <c r="L1306" s="741">
        <v>3744770443785.6597</v>
      </c>
      <c r="M1306" s="675">
        <v>3</v>
      </c>
      <c r="N1306" s="675" t="s">
        <v>1482</v>
      </c>
      <c r="O1306" s="675">
        <v>26</v>
      </c>
      <c r="P1306" s="675" t="s">
        <v>1483</v>
      </c>
      <c r="Q1306" s="675">
        <v>951</v>
      </c>
      <c r="R1306" s="675" t="s">
        <v>1560</v>
      </c>
      <c r="S1306" s="741">
        <v>2000000000</v>
      </c>
      <c r="T1306" s="741">
        <v>2422279543.558568</v>
      </c>
    </row>
    <row r="1307" spans="1:20">
      <c r="A1307" s="675">
        <v>4</v>
      </c>
      <c r="B1307" s="675" t="s">
        <v>1481</v>
      </c>
      <c r="C1307" s="675">
        <v>2013</v>
      </c>
      <c r="D1307" s="675">
        <v>113</v>
      </c>
      <c r="E1307" s="675" t="s">
        <v>779</v>
      </c>
      <c r="F1307" s="675">
        <v>1</v>
      </c>
      <c r="G1307" s="675" t="s">
        <v>1050</v>
      </c>
      <c r="H1307" s="675">
        <v>95</v>
      </c>
      <c r="I1307" s="675" t="s">
        <v>1170</v>
      </c>
      <c r="J1307" s="675" t="s">
        <v>1052</v>
      </c>
      <c r="K1307" s="741">
        <v>189850754000</v>
      </c>
      <c r="L1307" s="741">
        <v>229935798871.685</v>
      </c>
      <c r="M1307" s="675">
        <v>2</v>
      </c>
      <c r="N1307" s="675" t="s">
        <v>1561</v>
      </c>
      <c r="O1307" s="675">
        <v>19</v>
      </c>
      <c r="P1307" s="675" t="s">
        <v>1562</v>
      </c>
      <c r="Q1307" s="675">
        <v>339</v>
      </c>
      <c r="R1307" s="675" t="s">
        <v>1172</v>
      </c>
      <c r="S1307" s="741">
        <v>37187078000</v>
      </c>
      <c r="T1307" s="741">
        <v>45038749162.058426</v>
      </c>
    </row>
    <row r="1308" spans="1:20">
      <c r="A1308" s="675">
        <v>4</v>
      </c>
      <c r="B1308" s="675" t="s">
        <v>1481</v>
      </c>
      <c r="C1308" s="675">
        <v>2013</v>
      </c>
      <c r="D1308" s="675">
        <v>113</v>
      </c>
      <c r="E1308" s="675" t="s">
        <v>779</v>
      </c>
      <c r="F1308" s="675">
        <v>1</v>
      </c>
      <c r="G1308" s="675" t="s">
        <v>1050</v>
      </c>
      <c r="H1308" s="675">
        <v>95</v>
      </c>
      <c r="I1308" s="675" t="s">
        <v>1170</v>
      </c>
      <c r="J1308" s="675" t="s">
        <v>1052</v>
      </c>
      <c r="K1308" s="741">
        <v>189850754000</v>
      </c>
      <c r="L1308" s="741">
        <v>229935798871.685</v>
      </c>
      <c r="M1308" s="675">
        <v>2</v>
      </c>
      <c r="N1308" s="675" t="s">
        <v>1561</v>
      </c>
      <c r="O1308" s="675">
        <v>19</v>
      </c>
      <c r="P1308" s="675" t="s">
        <v>1562</v>
      </c>
      <c r="Q1308" s="675">
        <v>348</v>
      </c>
      <c r="R1308" s="675" t="s">
        <v>1179</v>
      </c>
      <c r="S1308" s="741">
        <v>5283754000</v>
      </c>
      <c r="T1308" s="741">
        <v>6399364613.6978788</v>
      </c>
    </row>
    <row r="1309" spans="1:20">
      <c r="A1309" s="675">
        <v>4</v>
      </c>
      <c r="B1309" s="675" t="s">
        <v>1481</v>
      </c>
      <c r="C1309" s="675">
        <v>2013</v>
      </c>
      <c r="D1309" s="675">
        <v>113</v>
      </c>
      <c r="E1309" s="675" t="s">
        <v>779</v>
      </c>
      <c r="F1309" s="675">
        <v>1</v>
      </c>
      <c r="G1309" s="675" t="s">
        <v>1050</v>
      </c>
      <c r="H1309" s="675">
        <v>95</v>
      </c>
      <c r="I1309" s="675" t="s">
        <v>1170</v>
      </c>
      <c r="J1309" s="675" t="s">
        <v>1052</v>
      </c>
      <c r="K1309" s="741">
        <v>189850754000</v>
      </c>
      <c r="L1309" s="741">
        <v>229935798871.685</v>
      </c>
      <c r="M1309" s="675">
        <v>2</v>
      </c>
      <c r="N1309" s="675" t="s">
        <v>1561</v>
      </c>
      <c r="O1309" s="675">
        <v>19</v>
      </c>
      <c r="P1309" s="675" t="s">
        <v>1562</v>
      </c>
      <c r="Q1309" s="675">
        <v>585</v>
      </c>
      <c r="R1309" s="675" t="s">
        <v>1180</v>
      </c>
      <c r="S1309" s="741">
        <v>2302000000</v>
      </c>
      <c r="T1309" s="741">
        <v>2788043754.6359119</v>
      </c>
    </row>
    <row r="1310" spans="1:20">
      <c r="A1310" s="675">
        <v>4</v>
      </c>
      <c r="B1310" s="675" t="s">
        <v>1481</v>
      </c>
      <c r="C1310" s="675">
        <v>2013</v>
      </c>
      <c r="D1310" s="675">
        <v>113</v>
      </c>
      <c r="E1310" s="675" t="s">
        <v>779</v>
      </c>
      <c r="F1310" s="675">
        <v>1</v>
      </c>
      <c r="G1310" s="675" t="s">
        <v>1050</v>
      </c>
      <c r="H1310" s="675">
        <v>95</v>
      </c>
      <c r="I1310" s="675" t="s">
        <v>1170</v>
      </c>
      <c r="J1310" s="675" t="s">
        <v>1052</v>
      </c>
      <c r="K1310" s="741">
        <v>189850754000</v>
      </c>
      <c r="L1310" s="741">
        <v>229935798871.685</v>
      </c>
      <c r="M1310" s="675">
        <v>2</v>
      </c>
      <c r="N1310" s="675" t="s">
        <v>1561</v>
      </c>
      <c r="O1310" s="675">
        <v>19</v>
      </c>
      <c r="P1310" s="675" t="s">
        <v>1562</v>
      </c>
      <c r="Q1310" s="675">
        <v>1165</v>
      </c>
      <c r="R1310" s="675" t="s">
        <v>1176</v>
      </c>
      <c r="S1310" s="741">
        <v>4655415000</v>
      </c>
      <c r="T1310" s="741">
        <v>5638358260.6378555</v>
      </c>
    </row>
    <row r="1311" spans="1:20">
      <c r="A1311" s="675">
        <v>4</v>
      </c>
      <c r="B1311" s="675" t="s">
        <v>1481</v>
      </c>
      <c r="C1311" s="675">
        <v>2013</v>
      </c>
      <c r="D1311" s="675">
        <v>113</v>
      </c>
      <c r="E1311" s="675" t="s">
        <v>779</v>
      </c>
      <c r="F1311" s="675">
        <v>1</v>
      </c>
      <c r="G1311" s="675" t="s">
        <v>1050</v>
      </c>
      <c r="H1311" s="675">
        <v>95</v>
      </c>
      <c r="I1311" s="675" t="s">
        <v>1170</v>
      </c>
      <c r="J1311" s="675" t="s">
        <v>1052</v>
      </c>
      <c r="K1311" s="741">
        <v>189850754000</v>
      </c>
      <c r="L1311" s="741">
        <v>229935798871.685</v>
      </c>
      <c r="M1311" s="675">
        <v>2</v>
      </c>
      <c r="N1311" s="675" t="s">
        <v>1561</v>
      </c>
      <c r="O1311" s="675">
        <v>19</v>
      </c>
      <c r="P1311" s="675" t="s">
        <v>1562</v>
      </c>
      <c r="Q1311" s="675">
        <v>6219</v>
      </c>
      <c r="R1311" s="675" t="s">
        <v>1174</v>
      </c>
      <c r="S1311" s="741">
        <v>28000000000</v>
      </c>
      <c r="T1311" s="741">
        <v>33911913609.81995</v>
      </c>
    </row>
    <row r="1312" spans="1:20">
      <c r="A1312" s="675">
        <v>4</v>
      </c>
      <c r="B1312" s="675" t="s">
        <v>1481</v>
      </c>
      <c r="C1312" s="675">
        <v>2013</v>
      </c>
      <c r="D1312" s="675">
        <v>113</v>
      </c>
      <c r="E1312" s="675" t="s">
        <v>779</v>
      </c>
      <c r="F1312" s="675">
        <v>1</v>
      </c>
      <c r="G1312" s="675" t="s">
        <v>1050</v>
      </c>
      <c r="H1312" s="675">
        <v>95</v>
      </c>
      <c r="I1312" s="675" t="s">
        <v>1170</v>
      </c>
      <c r="J1312" s="675" t="s">
        <v>1052</v>
      </c>
      <c r="K1312" s="741">
        <v>189850754000</v>
      </c>
      <c r="L1312" s="741">
        <v>229935798871.685</v>
      </c>
      <c r="M1312" s="675">
        <v>2</v>
      </c>
      <c r="N1312" s="675" t="s">
        <v>1561</v>
      </c>
      <c r="O1312" s="675">
        <v>19</v>
      </c>
      <c r="P1312" s="675" t="s">
        <v>1562</v>
      </c>
      <c r="Q1312" s="675">
        <v>7132</v>
      </c>
      <c r="R1312" s="675" t="s">
        <v>1181</v>
      </c>
      <c r="S1312" s="741">
        <v>15520000000</v>
      </c>
      <c r="T1312" s="741">
        <v>18796889258.014488</v>
      </c>
    </row>
    <row r="1313" spans="1:20">
      <c r="A1313" s="675">
        <v>4</v>
      </c>
      <c r="B1313" s="675" t="s">
        <v>1481</v>
      </c>
      <c r="C1313" s="675">
        <v>2013</v>
      </c>
      <c r="D1313" s="675">
        <v>113</v>
      </c>
      <c r="E1313" s="675" t="s">
        <v>779</v>
      </c>
      <c r="F1313" s="675">
        <v>1</v>
      </c>
      <c r="G1313" s="675" t="s">
        <v>1050</v>
      </c>
      <c r="H1313" s="675">
        <v>95</v>
      </c>
      <c r="I1313" s="675" t="s">
        <v>1170</v>
      </c>
      <c r="J1313" s="675" t="s">
        <v>1052</v>
      </c>
      <c r="K1313" s="741">
        <v>189850754000</v>
      </c>
      <c r="L1313" s="741">
        <v>229935798871.685</v>
      </c>
      <c r="M1313" s="675">
        <v>2</v>
      </c>
      <c r="N1313" s="675" t="s">
        <v>1561</v>
      </c>
      <c r="O1313" s="675">
        <v>19</v>
      </c>
      <c r="P1313" s="675" t="s">
        <v>1562</v>
      </c>
      <c r="Q1313" s="675">
        <v>7253</v>
      </c>
      <c r="R1313" s="675" t="s">
        <v>1178</v>
      </c>
      <c r="S1313" s="741">
        <v>10135348000</v>
      </c>
      <c r="T1313" s="741">
        <v>12275323063.623623</v>
      </c>
    </row>
    <row r="1314" spans="1:20">
      <c r="A1314" s="675">
        <v>4</v>
      </c>
      <c r="B1314" s="675" t="s">
        <v>1481</v>
      </c>
      <c r="C1314" s="675">
        <v>2013</v>
      </c>
      <c r="D1314" s="675">
        <v>113</v>
      </c>
      <c r="E1314" s="675" t="s">
        <v>779</v>
      </c>
      <c r="F1314" s="675">
        <v>1</v>
      </c>
      <c r="G1314" s="675" t="s">
        <v>1050</v>
      </c>
      <c r="H1314" s="675">
        <v>95</v>
      </c>
      <c r="I1314" s="675" t="s">
        <v>1170</v>
      </c>
      <c r="J1314" s="675" t="s">
        <v>1052</v>
      </c>
      <c r="K1314" s="741">
        <v>189850754000</v>
      </c>
      <c r="L1314" s="741">
        <v>229935798871.685</v>
      </c>
      <c r="M1314" s="675">
        <v>2</v>
      </c>
      <c r="N1314" s="675" t="s">
        <v>1561</v>
      </c>
      <c r="O1314" s="675">
        <v>19</v>
      </c>
      <c r="P1314" s="675" t="s">
        <v>1562</v>
      </c>
      <c r="Q1314" s="675">
        <v>7254</v>
      </c>
      <c r="R1314" s="675" t="s">
        <v>1175</v>
      </c>
      <c r="S1314" s="741">
        <v>71544246000</v>
      </c>
      <c r="T1314" s="741">
        <v>86650081772.560928</v>
      </c>
    </row>
    <row r="1315" spans="1:20">
      <c r="A1315" s="675">
        <v>4</v>
      </c>
      <c r="B1315" s="675" t="s">
        <v>1481</v>
      </c>
      <c r="C1315" s="675">
        <v>2013</v>
      </c>
      <c r="D1315" s="675">
        <v>113</v>
      </c>
      <c r="E1315" s="675" t="s">
        <v>779</v>
      </c>
      <c r="F1315" s="675">
        <v>1</v>
      </c>
      <c r="G1315" s="675" t="s">
        <v>1050</v>
      </c>
      <c r="H1315" s="675">
        <v>95</v>
      </c>
      <c r="I1315" s="675" t="s">
        <v>1170</v>
      </c>
      <c r="J1315" s="675" t="s">
        <v>1052</v>
      </c>
      <c r="K1315" s="741">
        <v>189850754000</v>
      </c>
      <c r="L1315" s="741">
        <v>229935798871.685</v>
      </c>
      <c r="M1315" s="675">
        <v>3</v>
      </c>
      <c r="N1315" s="675" t="s">
        <v>1482</v>
      </c>
      <c r="O1315" s="675">
        <v>31</v>
      </c>
      <c r="P1315" s="675" t="s">
        <v>1487</v>
      </c>
      <c r="Q1315" s="675">
        <v>6094</v>
      </c>
      <c r="R1315" s="675" t="s">
        <v>994</v>
      </c>
      <c r="S1315" s="741">
        <v>15222913000</v>
      </c>
      <c r="T1315" s="741">
        <v>18437075376.635895</v>
      </c>
    </row>
    <row r="1316" spans="1:20">
      <c r="A1316" s="675">
        <v>4</v>
      </c>
      <c r="B1316" s="675" t="s">
        <v>1481</v>
      </c>
      <c r="C1316" s="675">
        <v>2013</v>
      </c>
      <c r="D1316" s="675">
        <v>117</v>
      </c>
      <c r="E1316" s="675" t="s">
        <v>763</v>
      </c>
      <c r="F1316" s="675">
        <v>1</v>
      </c>
      <c r="G1316" s="675" t="s">
        <v>1050</v>
      </c>
      <c r="H1316" s="675">
        <v>89</v>
      </c>
      <c r="I1316" s="675" t="s">
        <v>1182</v>
      </c>
      <c r="J1316" s="675" t="s">
        <v>1052</v>
      </c>
      <c r="K1316" s="741">
        <v>77585000000</v>
      </c>
      <c r="L1316" s="741">
        <v>93966279193.495743</v>
      </c>
      <c r="M1316" s="675">
        <v>1</v>
      </c>
      <c r="N1316" s="675" t="s">
        <v>1489</v>
      </c>
      <c r="O1316" s="675">
        <v>9</v>
      </c>
      <c r="P1316" s="675" t="s">
        <v>1563</v>
      </c>
      <c r="Q1316" s="675">
        <v>736</v>
      </c>
      <c r="R1316" s="675" t="s">
        <v>1564</v>
      </c>
      <c r="S1316" s="741">
        <v>9000000000</v>
      </c>
      <c r="T1316" s="741">
        <v>10900257946.013556</v>
      </c>
    </row>
    <row r="1317" spans="1:20">
      <c r="A1317" s="675">
        <v>4</v>
      </c>
      <c r="B1317" s="675" t="s">
        <v>1481</v>
      </c>
      <c r="C1317" s="675">
        <v>2013</v>
      </c>
      <c r="D1317" s="675">
        <v>117</v>
      </c>
      <c r="E1317" s="675" t="s">
        <v>763</v>
      </c>
      <c r="F1317" s="675">
        <v>1</v>
      </c>
      <c r="G1317" s="675" t="s">
        <v>1050</v>
      </c>
      <c r="H1317" s="675">
        <v>89</v>
      </c>
      <c r="I1317" s="675" t="s">
        <v>1182</v>
      </c>
      <c r="J1317" s="675" t="s">
        <v>1052</v>
      </c>
      <c r="K1317" s="741">
        <v>77585000000</v>
      </c>
      <c r="L1317" s="741">
        <v>93966279193.495743</v>
      </c>
      <c r="M1317" s="675">
        <v>1</v>
      </c>
      <c r="N1317" s="675" t="s">
        <v>1489</v>
      </c>
      <c r="O1317" s="675">
        <v>10</v>
      </c>
      <c r="P1317" s="675" t="s">
        <v>1565</v>
      </c>
      <c r="Q1317" s="675">
        <v>709</v>
      </c>
      <c r="R1317" s="675" t="s">
        <v>1566</v>
      </c>
      <c r="S1317" s="741">
        <v>2000000000</v>
      </c>
      <c r="T1317" s="741">
        <v>2422279543.558568</v>
      </c>
    </row>
    <row r="1318" spans="1:20">
      <c r="A1318" s="675">
        <v>4</v>
      </c>
      <c r="B1318" s="675" t="s">
        <v>1481</v>
      </c>
      <c r="C1318" s="675">
        <v>2013</v>
      </c>
      <c r="D1318" s="675">
        <v>117</v>
      </c>
      <c r="E1318" s="675" t="s">
        <v>763</v>
      </c>
      <c r="F1318" s="675">
        <v>1</v>
      </c>
      <c r="G1318" s="675" t="s">
        <v>1050</v>
      </c>
      <c r="H1318" s="675">
        <v>89</v>
      </c>
      <c r="I1318" s="675" t="s">
        <v>1182</v>
      </c>
      <c r="J1318" s="675" t="s">
        <v>1052</v>
      </c>
      <c r="K1318" s="741">
        <v>77585000000</v>
      </c>
      <c r="L1318" s="741">
        <v>93966279193.495743</v>
      </c>
      <c r="M1318" s="675">
        <v>1</v>
      </c>
      <c r="N1318" s="675" t="s">
        <v>1489</v>
      </c>
      <c r="O1318" s="675">
        <v>11</v>
      </c>
      <c r="P1318" s="675" t="s">
        <v>1567</v>
      </c>
      <c r="Q1318" s="675">
        <v>748</v>
      </c>
      <c r="R1318" s="675" t="s">
        <v>1568</v>
      </c>
      <c r="S1318" s="741">
        <v>9500000000</v>
      </c>
      <c r="T1318" s="741">
        <v>11505827831.903196</v>
      </c>
    </row>
    <row r="1319" spans="1:20">
      <c r="A1319" s="675">
        <v>4</v>
      </c>
      <c r="B1319" s="675" t="s">
        <v>1481</v>
      </c>
      <c r="C1319" s="675">
        <v>2013</v>
      </c>
      <c r="D1319" s="675">
        <v>117</v>
      </c>
      <c r="E1319" s="675" t="s">
        <v>763</v>
      </c>
      <c r="F1319" s="675">
        <v>1</v>
      </c>
      <c r="G1319" s="675" t="s">
        <v>1050</v>
      </c>
      <c r="H1319" s="675">
        <v>89</v>
      </c>
      <c r="I1319" s="675" t="s">
        <v>1182</v>
      </c>
      <c r="J1319" s="675" t="s">
        <v>1052</v>
      </c>
      <c r="K1319" s="741">
        <v>77585000000</v>
      </c>
      <c r="L1319" s="741">
        <v>93966279193.495743</v>
      </c>
      <c r="M1319" s="675">
        <v>1</v>
      </c>
      <c r="N1319" s="675" t="s">
        <v>1489</v>
      </c>
      <c r="O1319" s="675">
        <v>12</v>
      </c>
      <c r="P1319" s="675" t="s">
        <v>1569</v>
      </c>
      <c r="Q1319" s="675">
        <v>689</v>
      </c>
      <c r="R1319" s="675" t="s">
        <v>1570</v>
      </c>
      <c r="S1319" s="741">
        <v>5000000000</v>
      </c>
      <c r="T1319" s="741">
        <v>6055698858.8964195</v>
      </c>
    </row>
    <row r="1320" spans="1:20">
      <c r="A1320" s="675">
        <v>4</v>
      </c>
      <c r="B1320" s="675" t="s">
        <v>1481</v>
      </c>
      <c r="C1320" s="675">
        <v>2013</v>
      </c>
      <c r="D1320" s="675">
        <v>117</v>
      </c>
      <c r="E1320" s="675" t="s">
        <v>763</v>
      </c>
      <c r="F1320" s="675">
        <v>1</v>
      </c>
      <c r="G1320" s="675" t="s">
        <v>1050</v>
      </c>
      <c r="H1320" s="675">
        <v>89</v>
      </c>
      <c r="I1320" s="675" t="s">
        <v>1182</v>
      </c>
      <c r="J1320" s="675" t="s">
        <v>1052</v>
      </c>
      <c r="K1320" s="741">
        <v>77585000000</v>
      </c>
      <c r="L1320" s="741">
        <v>93966279193.495743</v>
      </c>
      <c r="M1320" s="675">
        <v>1</v>
      </c>
      <c r="N1320" s="675" t="s">
        <v>1489</v>
      </c>
      <c r="O1320" s="675">
        <v>12</v>
      </c>
      <c r="P1320" s="675" t="s">
        <v>1569</v>
      </c>
      <c r="Q1320" s="675">
        <v>715</v>
      </c>
      <c r="R1320" s="675" t="s">
        <v>1571</v>
      </c>
      <c r="S1320" s="741">
        <v>30000000000</v>
      </c>
      <c r="T1320" s="741">
        <v>36334193153.378517</v>
      </c>
    </row>
    <row r="1321" spans="1:20">
      <c r="A1321" s="675">
        <v>4</v>
      </c>
      <c r="B1321" s="675" t="s">
        <v>1481</v>
      </c>
      <c r="C1321" s="675">
        <v>2013</v>
      </c>
      <c r="D1321" s="675">
        <v>117</v>
      </c>
      <c r="E1321" s="675" t="s">
        <v>763</v>
      </c>
      <c r="F1321" s="675">
        <v>1</v>
      </c>
      <c r="G1321" s="675" t="s">
        <v>1050</v>
      </c>
      <c r="H1321" s="675">
        <v>89</v>
      </c>
      <c r="I1321" s="675" t="s">
        <v>1182</v>
      </c>
      <c r="J1321" s="675" t="s">
        <v>1052</v>
      </c>
      <c r="K1321" s="741">
        <v>77585000000</v>
      </c>
      <c r="L1321" s="741">
        <v>93966279193.495743</v>
      </c>
      <c r="M1321" s="675">
        <v>1</v>
      </c>
      <c r="N1321" s="675" t="s">
        <v>1489</v>
      </c>
      <c r="O1321" s="675">
        <v>12</v>
      </c>
      <c r="P1321" s="675" t="s">
        <v>1569</v>
      </c>
      <c r="Q1321" s="675">
        <v>716</v>
      </c>
      <c r="R1321" s="675" t="s">
        <v>1572</v>
      </c>
      <c r="S1321" s="741">
        <v>12700000000</v>
      </c>
      <c r="T1321" s="741">
        <v>15381475101.596907</v>
      </c>
    </row>
    <row r="1322" spans="1:20">
      <c r="A1322" s="675">
        <v>4</v>
      </c>
      <c r="B1322" s="675" t="s">
        <v>1481</v>
      </c>
      <c r="C1322" s="675">
        <v>2013</v>
      </c>
      <c r="D1322" s="675">
        <v>117</v>
      </c>
      <c r="E1322" s="675" t="s">
        <v>763</v>
      </c>
      <c r="F1322" s="675">
        <v>1</v>
      </c>
      <c r="G1322" s="675" t="s">
        <v>1050</v>
      </c>
      <c r="H1322" s="675">
        <v>89</v>
      </c>
      <c r="I1322" s="675" t="s">
        <v>1182</v>
      </c>
      <c r="J1322" s="675" t="s">
        <v>1052</v>
      </c>
      <c r="K1322" s="741">
        <v>77585000000</v>
      </c>
      <c r="L1322" s="741">
        <v>93966279193.495743</v>
      </c>
      <c r="M1322" s="675">
        <v>1</v>
      </c>
      <c r="N1322" s="675" t="s">
        <v>1489</v>
      </c>
      <c r="O1322" s="675">
        <v>12</v>
      </c>
      <c r="P1322" s="675" t="s">
        <v>1569</v>
      </c>
      <c r="Q1322" s="675">
        <v>752</v>
      </c>
      <c r="R1322" s="675" t="s">
        <v>1573</v>
      </c>
      <c r="S1322" s="741">
        <v>2000000000</v>
      </c>
      <c r="T1322" s="741">
        <v>2422279543.558568</v>
      </c>
    </row>
    <row r="1323" spans="1:20">
      <c r="A1323" s="675">
        <v>4</v>
      </c>
      <c r="B1323" s="675" t="s">
        <v>1481</v>
      </c>
      <c r="C1323" s="675">
        <v>2013</v>
      </c>
      <c r="D1323" s="675">
        <v>117</v>
      </c>
      <c r="E1323" s="675" t="s">
        <v>763</v>
      </c>
      <c r="F1323" s="675">
        <v>1</v>
      </c>
      <c r="G1323" s="675" t="s">
        <v>1050</v>
      </c>
      <c r="H1323" s="675">
        <v>89</v>
      </c>
      <c r="I1323" s="675" t="s">
        <v>1182</v>
      </c>
      <c r="J1323" s="675" t="s">
        <v>1052</v>
      </c>
      <c r="K1323" s="741">
        <v>77585000000</v>
      </c>
      <c r="L1323" s="741">
        <v>93966279193.495743</v>
      </c>
      <c r="M1323" s="675">
        <v>1</v>
      </c>
      <c r="N1323" s="675" t="s">
        <v>1489</v>
      </c>
      <c r="O1323" s="675">
        <v>13</v>
      </c>
      <c r="P1323" s="675" t="s">
        <v>1574</v>
      </c>
      <c r="Q1323" s="675">
        <v>686</v>
      </c>
      <c r="R1323" s="675" t="s">
        <v>1575</v>
      </c>
      <c r="S1323" s="741">
        <v>2500000000</v>
      </c>
      <c r="T1323" s="741">
        <v>3027849429.4482098</v>
      </c>
    </row>
    <row r="1324" spans="1:20">
      <c r="A1324" s="675">
        <v>4</v>
      </c>
      <c r="B1324" s="675" t="s">
        <v>1481</v>
      </c>
      <c r="C1324" s="675">
        <v>2013</v>
      </c>
      <c r="D1324" s="675">
        <v>117</v>
      </c>
      <c r="E1324" s="675" t="s">
        <v>763</v>
      </c>
      <c r="F1324" s="675">
        <v>1</v>
      </c>
      <c r="G1324" s="675" t="s">
        <v>1050</v>
      </c>
      <c r="H1324" s="675">
        <v>89</v>
      </c>
      <c r="I1324" s="675" t="s">
        <v>1182</v>
      </c>
      <c r="J1324" s="675" t="s">
        <v>1052</v>
      </c>
      <c r="K1324" s="741">
        <v>77585000000</v>
      </c>
      <c r="L1324" s="741">
        <v>93966279193.495743</v>
      </c>
      <c r="M1324" s="675">
        <v>3</v>
      </c>
      <c r="N1324" s="675" t="s">
        <v>1482</v>
      </c>
      <c r="O1324" s="675">
        <v>31</v>
      </c>
      <c r="P1324" s="675" t="s">
        <v>1487</v>
      </c>
      <c r="Q1324" s="675">
        <v>429</v>
      </c>
      <c r="R1324" s="675" t="s">
        <v>994</v>
      </c>
      <c r="S1324" s="741">
        <v>2055000000</v>
      </c>
      <c r="T1324" s="741">
        <v>2488892231.0064287</v>
      </c>
    </row>
    <row r="1325" spans="1:20">
      <c r="A1325" s="675">
        <v>4</v>
      </c>
      <c r="B1325" s="675" t="s">
        <v>1481</v>
      </c>
      <c r="C1325" s="675">
        <v>2013</v>
      </c>
      <c r="D1325" s="675">
        <v>117</v>
      </c>
      <c r="E1325" s="675" t="s">
        <v>763</v>
      </c>
      <c r="F1325" s="675">
        <v>1</v>
      </c>
      <c r="G1325" s="675" t="s">
        <v>1050</v>
      </c>
      <c r="H1325" s="675">
        <v>89</v>
      </c>
      <c r="I1325" s="675" t="s">
        <v>1182</v>
      </c>
      <c r="J1325" s="675" t="s">
        <v>1052</v>
      </c>
      <c r="K1325" s="741">
        <v>77585000000</v>
      </c>
      <c r="L1325" s="741">
        <v>93966279193.495743</v>
      </c>
      <c r="M1325" s="675">
        <v>3</v>
      </c>
      <c r="N1325" s="675" t="s">
        <v>1482</v>
      </c>
      <c r="O1325" s="675">
        <v>31</v>
      </c>
      <c r="P1325" s="675" t="s">
        <v>1487</v>
      </c>
      <c r="Q1325" s="675">
        <v>688</v>
      </c>
      <c r="R1325" s="675" t="s">
        <v>1576</v>
      </c>
      <c r="S1325" s="741">
        <v>1000000000</v>
      </c>
      <c r="T1325" s="741">
        <v>1211139771.779284</v>
      </c>
    </row>
    <row r="1326" spans="1:20">
      <c r="A1326" s="675">
        <v>4</v>
      </c>
      <c r="B1326" s="675" t="s">
        <v>1481</v>
      </c>
      <c r="C1326" s="675">
        <v>2013</v>
      </c>
      <c r="D1326" s="675">
        <v>117</v>
      </c>
      <c r="E1326" s="675" t="s">
        <v>763</v>
      </c>
      <c r="F1326" s="675">
        <v>1</v>
      </c>
      <c r="G1326" s="675" t="s">
        <v>1050</v>
      </c>
      <c r="H1326" s="675">
        <v>89</v>
      </c>
      <c r="I1326" s="675" t="s">
        <v>1182</v>
      </c>
      <c r="J1326" s="675" t="s">
        <v>1052</v>
      </c>
      <c r="K1326" s="741">
        <v>77585000000</v>
      </c>
      <c r="L1326" s="741">
        <v>93966279193.495743</v>
      </c>
      <c r="M1326" s="675">
        <v>3</v>
      </c>
      <c r="N1326" s="675" t="s">
        <v>1482</v>
      </c>
      <c r="O1326" s="675">
        <v>32</v>
      </c>
      <c r="P1326" s="675" t="s">
        <v>1504</v>
      </c>
      <c r="Q1326" s="675">
        <v>690</v>
      </c>
      <c r="R1326" s="675" t="s">
        <v>1577</v>
      </c>
      <c r="S1326" s="741">
        <v>1830000000</v>
      </c>
      <c r="T1326" s="741">
        <v>2216385782.3560896</v>
      </c>
    </row>
    <row r="1327" spans="1:20">
      <c r="A1327" s="675">
        <v>4</v>
      </c>
      <c r="B1327" s="675" t="s">
        <v>1481</v>
      </c>
      <c r="C1327" s="675">
        <v>2013</v>
      </c>
      <c r="D1327" s="675">
        <v>118</v>
      </c>
      <c r="E1327" s="675" t="s">
        <v>1198</v>
      </c>
      <c r="F1327" s="675">
        <v>1</v>
      </c>
      <c r="G1327" s="675" t="s">
        <v>1050</v>
      </c>
      <c r="H1327" s="675">
        <v>96</v>
      </c>
      <c r="I1327" s="675" t="s">
        <v>1199</v>
      </c>
      <c r="J1327" s="675" t="s">
        <v>1052</v>
      </c>
      <c r="K1327" s="741">
        <v>239380000000</v>
      </c>
      <c r="L1327" s="741">
        <v>289922638568.52502</v>
      </c>
      <c r="M1327" s="675">
        <v>1</v>
      </c>
      <c r="N1327" s="675" t="s">
        <v>1489</v>
      </c>
      <c r="O1327" s="675">
        <v>15</v>
      </c>
      <c r="P1327" s="675" t="s">
        <v>1578</v>
      </c>
      <c r="Q1327" s="675">
        <v>435</v>
      </c>
      <c r="R1327" s="675" t="s">
        <v>1579</v>
      </c>
      <c r="S1327" s="741">
        <v>55513158000</v>
      </c>
      <c r="T1327" s="741">
        <v>67234193510.86734</v>
      </c>
    </row>
    <row r="1328" spans="1:20">
      <c r="A1328" s="675">
        <v>4</v>
      </c>
      <c r="B1328" s="675" t="s">
        <v>1481</v>
      </c>
      <c r="C1328" s="675">
        <v>2013</v>
      </c>
      <c r="D1328" s="675">
        <v>118</v>
      </c>
      <c r="E1328" s="675" t="s">
        <v>1198</v>
      </c>
      <c r="F1328" s="675">
        <v>1</v>
      </c>
      <c r="G1328" s="675" t="s">
        <v>1050</v>
      </c>
      <c r="H1328" s="675">
        <v>96</v>
      </c>
      <c r="I1328" s="675" t="s">
        <v>1199</v>
      </c>
      <c r="J1328" s="675" t="s">
        <v>1052</v>
      </c>
      <c r="K1328" s="741">
        <v>239380000000</v>
      </c>
      <c r="L1328" s="741">
        <v>289922638568.52502</v>
      </c>
      <c r="M1328" s="675">
        <v>1</v>
      </c>
      <c r="N1328" s="675" t="s">
        <v>1489</v>
      </c>
      <c r="O1328" s="675">
        <v>15</v>
      </c>
      <c r="P1328" s="675" t="s">
        <v>1578</v>
      </c>
      <c r="Q1328" s="675">
        <v>487</v>
      </c>
      <c r="R1328" s="675" t="s">
        <v>1580</v>
      </c>
      <c r="S1328" s="741">
        <v>1107924000</v>
      </c>
      <c r="T1328" s="741">
        <v>1341850820.5087917</v>
      </c>
    </row>
    <row r="1329" spans="1:20">
      <c r="A1329" s="675">
        <v>4</v>
      </c>
      <c r="B1329" s="675" t="s">
        <v>1481</v>
      </c>
      <c r="C1329" s="675">
        <v>2013</v>
      </c>
      <c r="D1329" s="675">
        <v>118</v>
      </c>
      <c r="E1329" s="675" t="s">
        <v>1198</v>
      </c>
      <c r="F1329" s="675">
        <v>1</v>
      </c>
      <c r="G1329" s="675" t="s">
        <v>1050</v>
      </c>
      <c r="H1329" s="675">
        <v>96</v>
      </c>
      <c r="I1329" s="675" t="s">
        <v>1199</v>
      </c>
      <c r="J1329" s="675" t="s">
        <v>1052</v>
      </c>
      <c r="K1329" s="741">
        <v>239380000000</v>
      </c>
      <c r="L1329" s="741">
        <v>289922638568.52502</v>
      </c>
      <c r="M1329" s="675">
        <v>1</v>
      </c>
      <c r="N1329" s="675" t="s">
        <v>1489</v>
      </c>
      <c r="O1329" s="675">
        <v>15</v>
      </c>
      <c r="P1329" s="675" t="s">
        <v>1578</v>
      </c>
      <c r="Q1329" s="675">
        <v>488</v>
      </c>
      <c r="R1329" s="675" t="s">
        <v>1581</v>
      </c>
      <c r="S1329" s="741">
        <v>157867654000</v>
      </c>
      <c r="T1329" s="741">
        <v>191199794436.89099</v>
      </c>
    </row>
    <row r="1330" spans="1:20">
      <c r="A1330" s="675">
        <v>4</v>
      </c>
      <c r="B1330" s="675" t="s">
        <v>1481</v>
      </c>
      <c r="C1330" s="675">
        <v>2013</v>
      </c>
      <c r="D1330" s="675">
        <v>118</v>
      </c>
      <c r="E1330" s="675" t="s">
        <v>1198</v>
      </c>
      <c r="F1330" s="675">
        <v>1</v>
      </c>
      <c r="G1330" s="675" t="s">
        <v>1050</v>
      </c>
      <c r="H1330" s="675">
        <v>96</v>
      </c>
      <c r="I1330" s="675" t="s">
        <v>1199</v>
      </c>
      <c r="J1330" s="675" t="s">
        <v>1052</v>
      </c>
      <c r="K1330" s="741">
        <v>239380000000</v>
      </c>
      <c r="L1330" s="741">
        <v>289922638568.52502</v>
      </c>
      <c r="M1330" s="675">
        <v>1</v>
      </c>
      <c r="N1330" s="675" t="s">
        <v>1489</v>
      </c>
      <c r="O1330" s="675">
        <v>15</v>
      </c>
      <c r="P1330" s="675" t="s">
        <v>1578</v>
      </c>
      <c r="Q1330" s="675">
        <v>808</v>
      </c>
      <c r="R1330" s="675" t="s">
        <v>1582</v>
      </c>
      <c r="S1330" s="741">
        <v>3172125000</v>
      </c>
      <c r="T1330" s="741">
        <v>3841886748.5553613</v>
      </c>
    </row>
    <row r="1331" spans="1:20">
      <c r="A1331" s="675">
        <v>4</v>
      </c>
      <c r="B1331" s="675" t="s">
        <v>1481</v>
      </c>
      <c r="C1331" s="675">
        <v>2013</v>
      </c>
      <c r="D1331" s="675">
        <v>118</v>
      </c>
      <c r="E1331" s="675" t="s">
        <v>1198</v>
      </c>
      <c r="F1331" s="675">
        <v>1</v>
      </c>
      <c r="G1331" s="675" t="s">
        <v>1050</v>
      </c>
      <c r="H1331" s="675">
        <v>96</v>
      </c>
      <c r="I1331" s="675" t="s">
        <v>1199</v>
      </c>
      <c r="J1331" s="675" t="s">
        <v>1052</v>
      </c>
      <c r="K1331" s="741">
        <v>239380000000</v>
      </c>
      <c r="L1331" s="741">
        <v>289922638568.52502</v>
      </c>
      <c r="M1331" s="675">
        <v>1</v>
      </c>
      <c r="N1331" s="675" t="s">
        <v>1489</v>
      </c>
      <c r="O1331" s="675">
        <v>16</v>
      </c>
      <c r="P1331" s="675" t="s">
        <v>1583</v>
      </c>
      <c r="Q1331" s="675">
        <v>804</v>
      </c>
      <c r="R1331" s="675" t="s">
        <v>1584</v>
      </c>
      <c r="S1331" s="741">
        <v>7201663000</v>
      </c>
      <c r="T1331" s="741">
        <v>8722220482.2513142</v>
      </c>
    </row>
    <row r="1332" spans="1:20">
      <c r="A1332" s="675">
        <v>4</v>
      </c>
      <c r="B1332" s="675" t="s">
        <v>1481</v>
      </c>
      <c r="C1332" s="675">
        <v>2013</v>
      </c>
      <c r="D1332" s="675">
        <v>118</v>
      </c>
      <c r="E1332" s="675" t="s">
        <v>1198</v>
      </c>
      <c r="F1332" s="675">
        <v>1</v>
      </c>
      <c r="G1332" s="675" t="s">
        <v>1050</v>
      </c>
      <c r="H1332" s="675">
        <v>96</v>
      </c>
      <c r="I1332" s="675" t="s">
        <v>1199</v>
      </c>
      <c r="J1332" s="675" t="s">
        <v>1052</v>
      </c>
      <c r="K1332" s="741">
        <v>239380000000</v>
      </c>
      <c r="L1332" s="741">
        <v>289922638568.52502</v>
      </c>
      <c r="M1332" s="675">
        <v>2</v>
      </c>
      <c r="N1332" s="675" t="s">
        <v>1561</v>
      </c>
      <c r="O1332" s="675">
        <v>17</v>
      </c>
      <c r="P1332" s="675" t="s">
        <v>1585</v>
      </c>
      <c r="Q1332" s="675">
        <v>417</v>
      </c>
      <c r="R1332" s="675" t="s">
        <v>1586</v>
      </c>
      <c r="S1332" s="741">
        <v>6507989000</v>
      </c>
      <c r="T1332" s="741">
        <v>7882084312.2020912</v>
      </c>
    </row>
    <row r="1333" spans="1:20">
      <c r="A1333" s="675">
        <v>4</v>
      </c>
      <c r="B1333" s="675" t="s">
        <v>1481</v>
      </c>
      <c r="C1333" s="675">
        <v>2013</v>
      </c>
      <c r="D1333" s="675">
        <v>118</v>
      </c>
      <c r="E1333" s="675" t="s">
        <v>1198</v>
      </c>
      <c r="F1333" s="675">
        <v>1</v>
      </c>
      <c r="G1333" s="675" t="s">
        <v>1050</v>
      </c>
      <c r="H1333" s="675">
        <v>96</v>
      </c>
      <c r="I1333" s="675" t="s">
        <v>1199</v>
      </c>
      <c r="J1333" s="675" t="s">
        <v>1052</v>
      </c>
      <c r="K1333" s="741">
        <v>239380000000</v>
      </c>
      <c r="L1333" s="741">
        <v>289922638568.52502</v>
      </c>
      <c r="M1333" s="675">
        <v>2</v>
      </c>
      <c r="N1333" s="675" t="s">
        <v>1561</v>
      </c>
      <c r="O1333" s="675">
        <v>17</v>
      </c>
      <c r="P1333" s="675" t="s">
        <v>1585</v>
      </c>
      <c r="Q1333" s="675">
        <v>807</v>
      </c>
      <c r="R1333" s="675" t="s">
        <v>1587</v>
      </c>
      <c r="S1333" s="741">
        <v>605000000</v>
      </c>
      <c r="T1333" s="741">
        <v>732739561.92646694</v>
      </c>
    </row>
    <row r="1334" spans="1:20">
      <c r="A1334" s="675">
        <v>4</v>
      </c>
      <c r="B1334" s="675" t="s">
        <v>1481</v>
      </c>
      <c r="C1334" s="675">
        <v>2013</v>
      </c>
      <c r="D1334" s="675">
        <v>118</v>
      </c>
      <c r="E1334" s="675" t="s">
        <v>1198</v>
      </c>
      <c r="F1334" s="675">
        <v>1</v>
      </c>
      <c r="G1334" s="675" t="s">
        <v>1050</v>
      </c>
      <c r="H1334" s="675">
        <v>96</v>
      </c>
      <c r="I1334" s="675" t="s">
        <v>1199</v>
      </c>
      <c r="J1334" s="675" t="s">
        <v>1052</v>
      </c>
      <c r="K1334" s="741">
        <v>239380000000</v>
      </c>
      <c r="L1334" s="741">
        <v>289922638568.52502</v>
      </c>
      <c r="M1334" s="675">
        <v>2</v>
      </c>
      <c r="N1334" s="675" t="s">
        <v>1561</v>
      </c>
      <c r="O1334" s="675">
        <v>18</v>
      </c>
      <c r="P1334" s="675" t="s">
        <v>1588</v>
      </c>
      <c r="Q1334" s="675">
        <v>806</v>
      </c>
      <c r="R1334" s="675" t="s">
        <v>1589</v>
      </c>
      <c r="S1334" s="741">
        <v>476833000</v>
      </c>
      <c r="T1334" s="741">
        <v>577511410.79683137</v>
      </c>
    </row>
    <row r="1335" spans="1:20">
      <c r="A1335" s="675">
        <v>4</v>
      </c>
      <c r="B1335" s="675" t="s">
        <v>1481</v>
      </c>
      <c r="C1335" s="675">
        <v>2013</v>
      </c>
      <c r="D1335" s="675">
        <v>118</v>
      </c>
      <c r="E1335" s="675" t="s">
        <v>1198</v>
      </c>
      <c r="F1335" s="675">
        <v>1</v>
      </c>
      <c r="G1335" s="675" t="s">
        <v>1050</v>
      </c>
      <c r="H1335" s="675">
        <v>96</v>
      </c>
      <c r="I1335" s="675" t="s">
        <v>1199</v>
      </c>
      <c r="J1335" s="675" t="s">
        <v>1052</v>
      </c>
      <c r="K1335" s="741">
        <v>239380000000</v>
      </c>
      <c r="L1335" s="741">
        <v>289922638568.52502</v>
      </c>
      <c r="M1335" s="675">
        <v>3</v>
      </c>
      <c r="N1335" s="675" t="s">
        <v>1482</v>
      </c>
      <c r="O1335" s="675">
        <v>26</v>
      </c>
      <c r="P1335" s="675" t="s">
        <v>1483</v>
      </c>
      <c r="Q1335" s="675">
        <v>953</v>
      </c>
      <c r="R1335" s="675" t="s">
        <v>1590</v>
      </c>
      <c r="S1335" s="741">
        <v>250000000</v>
      </c>
      <c r="T1335" s="741">
        <v>302784942.944821</v>
      </c>
    </row>
    <row r="1336" spans="1:20">
      <c r="A1336" s="675">
        <v>4</v>
      </c>
      <c r="B1336" s="675" t="s">
        <v>1481</v>
      </c>
      <c r="C1336" s="675">
        <v>2013</v>
      </c>
      <c r="D1336" s="675">
        <v>118</v>
      </c>
      <c r="E1336" s="675" t="s">
        <v>1198</v>
      </c>
      <c r="F1336" s="675">
        <v>1</v>
      </c>
      <c r="G1336" s="675" t="s">
        <v>1050</v>
      </c>
      <c r="H1336" s="675">
        <v>96</v>
      </c>
      <c r="I1336" s="675" t="s">
        <v>1199</v>
      </c>
      <c r="J1336" s="675" t="s">
        <v>1052</v>
      </c>
      <c r="K1336" s="741">
        <v>239380000000</v>
      </c>
      <c r="L1336" s="741">
        <v>289922638568.52502</v>
      </c>
      <c r="M1336" s="675">
        <v>3</v>
      </c>
      <c r="N1336" s="675" t="s">
        <v>1482</v>
      </c>
      <c r="O1336" s="675">
        <v>31</v>
      </c>
      <c r="P1336" s="675" t="s">
        <v>1487</v>
      </c>
      <c r="Q1336" s="675">
        <v>418</v>
      </c>
      <c r="R1336" s="675" t="s">
        <v>1591</v>
      </c>
      <c r="S1336" s="741">
        <v>5013809000</v>
      </c>
      <c r="T1336" s="741">
        <v>6072423488.00492</v>
      </c>
    </row>
    <row r="1337" spans="1:20">
      <c r="A1337" s="675">
        <v>4</v>
      </c>
      <c r="B1337" s="675" t="s">
        <v>1481</v>
      </c>
      <c r="C1337" s="675">
        <v>2013</v>
      </c>
      <c r="D1337" s="675">
        <v>118</v>
      </c>
      <c r="E1337" s="675" t="s">
        <v>1198</v>
      </c>
      <c r="F1337" s="675">
        <v>1</v>
      </c>
      <c r="G1337" s="675" t="s">
        <v>1050</v>
      </c>
      <c r="H1337" s="675">
        <v>96</v>
      </c>
      <c r="I1337" s="675" t="s">
        <v>1199</v>
      </c>
      <c r="J1337" s="675" t="s">
        <v>1052</v>
      </c>
      <c r="K1337" s="741">
        <v>239380000000</v>
      </c>
      <c r="L1337" s="741">
        <v>289922638568.52502</v>
      </c>
      <c r="M1337" s="675">
        <v>3</v>
      </c>
      <c r="N1337" s="675" t="s">
        <v>1482</v>
      </c>
      <c r="O1337" s="675">
        <v>31</v>
      </c>
      <c r="P1337" s="675" t="s">
        <v>1487</v>
      </c>
      <c r="Q1337" s="675">
        <v>491</v>
      </c>
      <c r="R1337" s="675" t="s">
        <v>1592</v>
      </c>
      <c r="S1337" s="741">
        <v>605000000</v>
      </c>
      <c r="T1337" s="741">
        <v>732739561.92646694</v>
      </c>
    </row>
    <row r="1338" spans="1:20">
      <c r="A1338" s="675">
        <v>4</v>
      </c>
      <c r="B1338" s="675" t="s">
        <v>1481</v>
      </c>
      <c r="C1338" s="675">
        <v>2013</v>
      </c>
      <c r="D1338" s="675">
        <v>118</v>
      </c>
      <c r="E1338" s="675" t="s">
        <v>1198</v>
      </c>
      <c r="F1338" s="675">
        <v>1</v>
      </c>
      <c r="G1338" s="675" t="s">
        <v>1050</v>
      </c>
      <c r="H1338" s="675">
        <v>96</v>
      </c>
      <c r="I1338" s="675" t="s">
        <v>1199</v>
      </c>
      <c r="J1338" s="675" t="s">
        <v>1052</v>
      </c>
      <c r="K1338" s="741">
        <v>239380000000</v>
      </c>
      <c r="L1338" s="741">
        <v>289922638568.52502</v>
      </c>
      <c r="M1338" s="675">
        <v>3</v>
      </c>
      <c r="N1338" s="675" t="s">
        <v>1482</v>
      </c>
      <c r="O1338" s="675">
        <v>31</v>
      </c>
      <c r="P1338" s="675" t="s">
        <v>1487</v>
      </c>
      <c r="Q1338" s="675">
        <v>800</v>
      </c>
      <c r="R1338" s="675" t="s">
        <v>1593</v>
      </c>
      <c r="S1338" s="741">
        <v>642421000</v>
      </c>
      <c r="T1338" s="741">
        <v>778061623.3262192</v>
      </c>
    </row>
    <row r="1339" spans="1:20">
      <c r="A1339" s="675">
        <v>4</v>
      </c>
      <c r="B1339" s="675" t="s">
        <v>1481</v>
      </c>
      <c r="C1339" s="675">
        <v>2013</v>
      </c>
      <c r="D1339" s="675">
        <v>119</v>
      </c>
      <c r="E1339" s="675" t="s">
        <v>767</v>
      </c>
      <c r="F1339" s="675">
        <v>1</v>
      </c>
      <c r="G1339" s="675" t="s">
        <v>1050</v>
      </c>
      <c r="H1339" s="675">
        <v>93</v>
      </c>
      <c r="I1339" s="675" t="s">
        <v>1211</v>
      </c>
      <c r="J1339" s="675" t="s">
        <v>1052</v>
      </c>
      <c r="K1339" s="741">
        <v>61420000000</v>
      </c>
      <c r="L1339" s="741">
        <v>74388204782.683624</v>
      </c>
      <c r="M1339" s="675">
        <v>1</v>
      </c>
      <c r="N1339" s="675" t="s">
        <v>1489</v>
      </c>
      <c r="O1339" s="675">
        <v>1</v>
      </c>
      <c r="P1339" s="675" t="s">
        <v>1543</v>
      </c>
      <c r="Q1339" s="675">
        <v>926</v>
      </c>
      <c r="R1339" s="675" t="s">
        <v>1594</v>
      </c>
      <c r="S1339" s="741">
        <v>2000000000</v>
      </c>
      <c r="T1339" s="741">
        <v>2422279543.558568</v>
      </c>
    </row>
    <row r="1340" spans="1:20">
      <c r="A1340" s="675">
        <v>4</v>
      </c>
      <c r="B1340" s="675" t="s">
        <v>1481</v>
      </c>
      <c r="C1340" s="675">
        <v>2013</v>
      </c>
      <c r="D1340" s="675">
        <v>119</v>
      </c>
      <c r="E1340" s="675" t="s">
        <v>767</v>
      </c>
      <c r="F1340" s="675">
        <v>1</v>
      </c>
      <c r="G1340" s="675" t="s">
        <v>1050</v>
      </c>
      <c r="H1340" s="675">
        <v>93</v>
      </c>
      <c r="I1340" s="675" t="s">
        <v>1211</v>
      </c>
      <c r="J1340" s="675" t="s">
        <v>1052</v>
      </c>
      <c r="K1340" s="741">
        <v>61420000000</v>
      </c>
      <c r="L1340" s="741">
        <v>74388204782.683624</v>
      </c>
      <c r="M1340" s="675">
        <v>1</v>
      </c>
      <c r="N1340" s="675" t="s">
        <v>1489</v>
      </c>
      <c r="O1340" s="675">
        <v>3</v>
      </c>
      <c r="P1340" s="675" t="s">
        <v>1545</v>
      </c>
      <c r="Q1340" s="675">
        <v>925</v>
      </c>
      <c r="R1340" s="675" t="s">
        <v>1595</v>
      </c>
      <c r="S1340" s="741">
        <v>3340000000</v>
      </c>
      <c r="T1340" s="741">
        <v>4045206837.7428083</v>
      </c>
    </row>
    <row r="1341" spans="1:20">
      <c r="A1341" s="675">
        <v>4</v>
      </c>
      <c r="B1341" s="675" t="s">
        <v>1481</v>
      </c>
      <c r="C1341" s="675">
        <v>2013</v>
      </c>
      <c r="D1341" s="675">
        <v>119</v>
      </c>
      <c r="E1341" s="675" t="s">
        <v>767</v>
      </c>
      <c r="F1341" s="675">
        <v>1</v>
      </c>
      <c r="G1341" s="675" t="s">
        <v>1050</v>
      </c>
      <c r="H1341" s="675">
        <v>93</v>
      </c>
      <c r="I1341" s="675" t="s">
        <v>1211</v>
      </c>
      <c r="J1341" s="675" t="s">
        <v>1052</v>
      </c>
      <c r="K1341" s="741">
        <v>61420000000</v>
      </c>
      <c r="L1341" s="741">
        <v>74388204782.683624</v>
      </c>
      <c r="M1341" s="675">
        <v>1</v>
      </c>
      <c r="N1341" s="675" t="s">
        <v>1489</v>
      </c>
      <c r="O1341" s="675">
        <v>5</v>
      </c>
      <c r="P1341" s="675" t="s">
        <v>1511</v>
      </c>
      <c r="Q1341" s="675">
        <v>779</v>
      </c>
      <c r="R1341" s="675" t="s">
        <v>1596</v>
      </c>
      <c r="S1341" s="741">
        <v>1060128000</v>
      </c>
      <c r="T1341" s="741">
        <v>1283963183.9768288</v>
      </c>
    </row>
    <row r="1342" spans="1:20">
      <c r="A1342" s="675">
        <v>4</v>
      </c>
      <c r="B1342" s="675" t="s">
        <v>1481</v>
      </c>
      <c r="C1342" s="675">
        <v>2013</v>
      </c>
      <c r="D1342" s="675">
        <v>119</v>
      </c>
      <c r="E1342" s="675" t="s">
        <v>767</v>
      </c>
      <c r="F1342" s="675">
        <v>1</v>
      </c>
      <c r="G1342" s="675" t="s">
        <v>1050</v>
      </c>
      <c r="H1342" s="675">
        <v>93</v>
      </c>
      <c r="I1342" s="675" t="s">
        <v>1211</v>
      </c>
      <c r="J1342" s="675" t="s">
        <v>1052</v>
      </c>
      <c r="K1342" s="741">
        <v>61420000000</v>
      </c>
      <c r="L1342" s="741">
        <v>74388204782.683624</v>
      </c>
      <c r="M1342" s="675">
        <v>1</v>
      </c>
      <c r="N1342" s="675" t="s">
        <v>1489</v>
      </c>
      <c r="O1342" s="675">
        <v>8</v>
      </c>
      <c r="P1342" s="675" t="s">
        <v>1597</v>
      </c>
      <c r="Q1342" s="675">
        <v>209</v>
      </c>
      <c r="R1342" s="675" t="s">
        <v>1220</v>
      </c>
      <c r="S1342" s="741">
        <v>500000000</v>
      </c>
      <c r="T1342" s="741">
        <v>605569885.889642</v>
      </c>
    </row>
    <row r="1343" spans="1:20">
      <c r="A1343" s="675">
        <v>4</v>
      </c>
      <c r="B1343" s="675" t="s">
        <v>1481</v>
      </c>
      <c r="C1343" s="675">
        <v>2013</v>
      </c>
      <c r="D1343" s="675">
        <v>119</v>
      </c>
      <c r="E1343" s="675" t="s">
        <v>767</v>
      </c>
      <c r="F1343" s="675">
        <v>1</v>
      </c>
      <c r="G1343" s="675" t="s">
        <v>1050</v>
      </c>
      <c r="H1343" s="675">
        <v>93</v>
      </c>
      <c r="I1343" s="675" t="s">
        <v>1211</v>
      </c>
      <c r="J1343" s="675" t="s">
        <v>1052</v>
      </c>
      <c r="K1343" s="741">
        <v>61420000000</v>
      </c>
      <c r="L1343" s="741">
        <v>74388204782.683624</v>
      </c>
      <c r="M1343" s="675">
        <v>1</v>
      </c>
      <c r="N1343" s="675" t="s">
        <v>1489</v>
      </c>
      <c r="O1343" s="675">
        <v>8</v>
      </c>
      <c r="P1343" s="675" t="s">
        <v>1597</v>
      </c>
      <c r="Q1343" s="675">
        <v>763</v>
      </c>
      <c r="R1343" s="675" t="s">
        <v>1598</v>
      </c>
      <c r="S1343" s="741">
        <v>3370000000</v>
      </c>
      <c r="T1343" s="741">
        <v>4081541030.8961873</v>
      </c>
    </row>
    <row r="1344" spans="1:20">
      <c r="A1344" s="675">
        <v>4</v>
      </c>
      <c r="B1344" s="675" t="s">
        <v>1481</v>
      </c>
      <c r="C1344" s="675">
        <v>2013</v>
      </c>
      <c r="D1344" s="675">
        <v>119</v>
      </c>
      <c r="E1344" s="675" t="s">
        <v>767</v>
      </c>
      <c r="F1344" s="675">
        <v>1</v>
      </c>
      <c r="G1344" s="675" t="s">
        <v>1050</v>
      </c>
      <c r="H1344" s="675">
        <v>93</v>
      </c>
      <c r="I1344" s="675" t="s">
        <v>1211</v>
      </c>
      <c r="J1344" s="675" t="s">
        <v>1052</v>
      </c>
      <c r="K1344" s="741">
        <v>61420000000</v>
      </c>
      <c r="L1344" s="741">
        <v>74388204782.683624</v>
      </c>
      <c r="M1344" s="675">
        <v>1</v>
      </c>
      <c r="N1344" s="675" t="s">
        <v>1489</v>
      </c>
      <c r="O1344" s="675">
        <v>8</v>
      </c>
      <c r="P1344" s="675" t="s">
        <v>1597</v>
      </c>
      <c r="Q1344" s="675">
        <v>767</v>
      </c>
      <c r="R1344" s="675" t="s">
        <v>1599</v>
      </c>
      <c r="S1344" s="741">
        <v>18925000000</v>
      </c>
      <c r="T1344" s="741">
        <v>22920820180.922947</v>
      </c>
    </row>
    <row r="1345" spans="1:20">
      <c r="A1345" s="675">
        <v>4</v>
      </c>
      <c r="B1345" s="675" t="s">
        <v>1481</v>
      </c>
      <c r="C1345" s="675">
        <v>2013</v>
      </c>
      <c r="D1345" s="675">
        <v>119</v>
      </c>
      <c r="E1345" s="675" t="s">
        <v>767</v>
      </c>
      <c r="F1345" s="675">
        <v>1</v>
      </c>
      <c r="G1345" s="675" t="s">
        <v>1050</v>
      </c>
      <c r="H1345" s="675">
        <v>93</v>
      </c>
      <c r="I1345" s="675" t="s">
        <v>1211</v>
      </c>
      <c r="J1345" s="675" t="s">
        <v>1052</v>
      </c>
      <c r="K1345" s="741">
        <v>61420000000</v>
      </c>
      <c r="L1345" s="741">
        <v>74388204782.683624</v>
      </c>
      <c r="M1345" s="675">
        <v>1</v>
      </c>
      <c r="N1345" s="675" t="s">
        <v>1489</v>
      </c>
      <c r="O1345" s="675">
        <v>8</v>
      </c>
      <c r="P1345" s="675" t="s">
        <v>1597</v>
      </c>
      <c r="Q1345" s="675">
        <v>771</v>
      </c>
      <c r="R1345" s="675" t="s">
        <v>1600</v>
      </c>
      <c r="S1345" s="741">
        <v>235000000</v>
      </c>
      <c r="T1345" s="741">
        <v>284617846.3681317</v>
      </c>
    </row>
    <row r="1346" spans="1:20">
      <c r="A1346" s="675">
        <v>4</v>
      </c>
      <c r="B1346" s="675" t="s">
        <v>1481</v>
      </c>
      <c r="C1346" s="675">
        <v>2013</v>
      </c>
      <c r="D1346" s="675">
        <v>119</v>
      </c>
      <c r="E1346" s="675" t="s">
        <v>767</v>
      </c>
      <c r="F1346" s="675">
        <v>1</v>
      </c>
      <c r="G1346" s="675" t="s">
        <v>1050</v>
      </c>
      <c r="H1346" s="675">
        <v>93</v>
      </c>
      <c r="I1346" s="675" t="s">
        <v>1211</v>
      </c>
      <c r="J1346" s="675" t="s">
        <v>1052</v>
      </c>
      <c r="K1346" s="741">
        <v>61420000000</v>
      </c>
      <c r="L1346" s="741">
        <v>74388204782.683624</v>
      </c>
      <c r="M1346" s="675">
        <v>1</v>
      </c>
      <c r="N1346" s="675" t="s">
        <v>1489</v>
      </c>
      <c r="O1346" s="675">
        <v>8</v>
      </c>
      <c r="P1346" s="675" t="s">
        <v>1597</v>
      </c>
      <c r="Q1346" s="675">
        <v>773</v>
      </c>
      <c r="R1346" s="675" t="s">
        <v>1601</v>
      </c>
      <c r="S1346" s="741">
        <v>5990872000</v>
      </c>
      <c r="T1346" s="741">
        <v>7255783346.8389025</v>
      </c>
    </row>
    <row r="1347" spans="1:20">
      <c r="A1347" s="675">
        <v>4</v>
      </c>
      <c r="B1347" s="675" t="s">
        <v>1481</v>
      </c>
      <c r="C1347" s="675">
        <v>2013</v>
      </c>
      <c r="D1347" s="675">
        <v>119</v>
      </c>
      <c r="E1347" s="675" t="s">
        <v>767</v>
      </c>
      <c r="F1347" s="675">
        <v>1</v>
      </c>
      <c r="G1347" s="675" t="s">
        <v>1050</v>
      </c>
      <c r="H1347" s="675">
        <v>93</v>
      </c>
      <c r="I1347" s="675" t="s">
        <v>1211</v>
      </c>
      <c r="J1347" s="675" t="s">
        <v>1052</v>
      </c>
      <c r="K1347" s="741">
        <v>61420000000</v>
      </c>
      <c r="L1347" s="741">
        <v>74388204782.683624</v>
      </c>
      <c r="M1347" s="675">
        <v>1</v>
      </c>
      <c r="N1347" s="675" t="s">
        <v>1489</v>
      </c>
      <c r="O1347" s="675">
        <v>8</v>
      </c>
      <c r="P1347" s="675" t="s">
        <v>1597</v>
      </c>
      <c r="Q1347" s="675">
        <v>782</v>
      </c>
      <c r="R1347" s="675" t="s">
        <v>1602</v>
      </c>
      <c r="S1347" s="741">
        <v>18564000000</v>
      </c>
      <c r="T1347" s="741">
        <v>22483598723.310627</v>
      </c>
    </row>
    <row r="1348" spans="1:20">
      <c r="A1348" s="675">
        <v>4</v>
      </c>
      <c r="B1348" s="675" t="s">
        <v>1481</v>
      </c>
      <c r="C1348" s="675">
        <v>2013</v>
      </c>
      <c r="D1348" s="675">
        <v>119</v>
      </c>
      <c r="E1348" s="675" t="s">
        <v>767</v>
      </c>
      <c r="F1348" s="675">
        <v>1</v>
      </c>
      <c r="G1348" s="675" t="s">
        <v>1050</v>
      </c>
      <c r="H1348" s="675">
        <v>93</v>
      </c>
      <c r="I1348" s="675" t="s">
        <v>1211</v>
      </c>
      <c r="J1348" s="675" t="s">
        <v>1052</v>
      </c>
      <c r="K1348" s="741">
        <v>61420000000</v>
      </c>
      <c r="L1348" s="741">
        <v>74388204782.683624</v>
      </c>
      <c r="M1348" s="675">
        <v>1</v>
      </c>
      <c r="N1348" s="675" t="s">
        <v>1489</v>
      </c>
      <c r="O1348" s="675">
        <v>8</v>
      </c>
      <c r="P1348" s="675" t="s">
        <v>1597</v>
      </c>
      <c r="Q1348" s="675">
        <v>922</v>
      </c>
      <c r="R1348" s="675" t="s">
        <v>1603</v>
      </c>
      <c r="S1348" s="741">
        <v>1100000000</v>
      </c>
      <c r="T1348" s="741">
        <v>1332253748.9572124</v>
      </c>
    </row>
    <row r="1349" spans="1:20">
      <c r="A1349" s="675">
        <v>4</v>
      </c>
      <c r="B1349" s="675" t="s">
        <v>1481</v>
      </c>
      <c r="C1349" s="675">
        <v>2013</v>
      </c>
      <c r="D1349" s="675">
        <v>119</v>
      </c>
      <c r="E1349" s="675" t="s">
        <v>767</v>
      </c>
      <c r="F1349" s="675">
        <v>1</v>
      </c>
      <c r="G1349" s="675" t="s">
        <v>1050</v>
      </c>
      <c r="H1349" s="675">
        <v>93</v>
      </c>
      <c r="I1349" s="675" t="s">
        <v>1211</v>
      </c>
      <c r="J1349" s="675" t="s">
        <v>1052</v>
      </c>
      <c r="K1349" s="741">
        <v>61420000000</v>
      </c>
      <c r="L1349" s="741">
        <v>74388204782.683624</v>
      </c>
      <c r="M1349" s="675">
        <v>3</v>
      </c>
      <c r="N1349" s="675" t="s">
        <v>1482</v>
      </c>
      <c r="O1349" s="675">
        <v>24</v>
      </c>
      <c r="P1349" s="675" t="s">
        <v>1604</v>
      </c>
      <c r="Q1349" s="675">
        <v>720</v>
      </c>
      <c r="R1349" s="675" t="s">
        <v>1605</v>
      </c>
      <c r="S1349" s="741">
        <v>440000000</v>
      </c>
      <c r="T1349" s="741">
        <v>532901499.58288503</v>
      </c>
    </row>
    <row r="1350" spans="1:20">
      <c r="A1350" s="675">
        <v>4</v>
      </c>
      <c r="B1350" s="675" t="s">
        <v>1481</v>
      </c>
      <c r="C1350" s="675">
        <v>2013</v>
      </c>
      <c r="D1350" s="675">
        <v>119</v>
      </c>
      <c r="E1350" s="675" t="s">
        <v>767</v>
      </c>
      <c r="F1350" s="675">
        <v>1</v>
      </c>
      <c r="G1350" s="675" t="s">
        <v>1050</v>
      </c>
      <c r="H1350" s="675">
        <v>93</v>
      </c>
      <c r="I1350" s="675" t="s">
        <v>1211</v>
      </c>
      <c r="J1350" s="675" t="s">
        <v>1052</v>
      </c>
      <c r="K1350" s="741">
        <v>61420000000</v>
      </c>
      <c r="L1350" s="741">
        <v>74388204782.683624</v>
      </c>
      <c r="M1350" s="675">
        <v>3</v>
      </c>
      <c r="N1350" s="675" t="s">
        <v>1482</v>
      </c>
      <c r="O1350" s="675">
        <v>24</v>
      </c>
      <c r="P1350" s="675" t="s">
        <v>1604</v>
      </c>
      <c r="Q1350" s="675">
        <v>755</v>
      </c>
      <c r="R1350" s="675" t="s">
        <v>1606</v>
      </c>
      <c r="S1350" s="741">
        <v>250000000</v>
      </c>
      <c r="T1350" s="741">
        <v>302784942.944821</v>
      </c>
    </row>
    <row r="1351" spans="1:20">
      <c r="A1351" s="675">
        <v>4</v>
      </c>
      <c r="B1351" s="675" t="s">
        <v>1481</v>
      </c>
      <c r="C1351" s="675">
        <v>2013</v>
      </c>
      <c r="D1351" s="675">
        <v>119</v>
      </c>
      <c r="E1351" s="675" t="s">
        <v>767</v>
      </c>
      <c r="F1351" s="675">
        <v>1</v>
      </c>
      <c r="G1351" s="675" t="s">
        <v>1050</v>
      </c>
      <c r="H1351" s="675">
        <v>93</v>
      </c>
      <c r="I1351" s="675" t="s">
        <v>1211</v>
      </c>
      <c r="J1351" s="675" t="s">
        <v>1052</v>
      </c>
      <c r="K1351" s="741">
        <v>61420000000</v>
      </c>
      <c r="L1351" s="741">
        <v>74388204782.683624</v>
      </c>
      <c r="M1351" s="675">
        <v>3</v>
      </c>
      <c r="N1351" s="675" t="s">
        <v>1482</v>
      </c>
      <c r="O1351" s="675">
        <v>24</v>
      </c>
      <c r="P1351" s="675" t="s">
        <v>1604</v>
      </c>
      <c r="Q1351" s="675">
        <v>778</v>
      </c>
      <c r="R1351" s="675" t="s">
        <v>1607</v>
      </c>
      <c r="S1351" s="741">
        <v>850000000</v>
      </c>
      <c r="T1351" s="741">
        <v>1029468806.0123913</v>
      </c>
    </row>
    <row r="1352" spans="1:20">
      <c r="A1352" s="675">
        <v>4</v>
      </c>
      <c r="B1352" s="675" t="s">
        <v>1481</v>
      </c>
      <c r="C1352" s="675">
        <v>2013</v>
      </c>
      <c r="D1352" s="675">
        <v>119</v>
      </c>
      <c r="E1352" s="675" t="s">
        <v>767</v>
      </c>
      <c r="F1352" s="675">
        <v>1</v>
      </c>
      <c r="G1352" s="675" t="s">
        <v>1050</v>
      </c>
      <c r="H1352" s="675">
        <v>93</v>
      </c>
      <c r="I1352" s="675" t="s">
        <v>1211</v>
      </c>
      <c r="J1352" s="675" t="s">
        <v>1052</v>
      </c>
      <c r="K1352" s="741">
        <v>61420000000</v>
      </c>
      <c r="L1352" s="741">
        <v>74388204782.683624</v>
      </c>
      <c r="M1352" s="675">
        <v>3</v>
      </c>
      <c r="N1352" s="675" t="s">
        <v>1482</v>
      </c>
      <c r="O1352" s="675">
        <v>24</v>
      </c>
      <c r="P1352" s="675" t="s">
        <v>1604</v>
      </c>
      <c r="Q1352" s="675">
        <v>786</v>
      </c>
      <c r="R1352" s="675" t="s">
        <v>1608</v>
      </c>
      <c r="S1352" s="741">
        <v>1150000000</v>
      </c>
      <c r="T1352" s="741">
        <v>1392810737.5461767</v>
      </c>
    </row>
    <row r="1353" spans="1:20">
      <c r="A1353" s="675">
        <v>4</v>
      </c>
      <c r="B1353" s="675" t="s">
        <v>1481</v>
      </c>
      <c r="C1353" s="675">
        <v>2013</v>
      </c>
      <c r="D1353" s="675">
        <v>119</v>
      </c>
      <c r="E1353" s="675" t="s">
        <v>767</v>
      </c>
      <c r="F1353" s="675">
        <v>1</v>
      </c>
      <c r="G1353" s="675" t="s">
        <v>1050</v>
      </c>
      <c r="H1353" s="675">
        <v>93</v>
      </c>
      <c r="I1353" s="675" t="s">
        <v>1211</v>
      </c>
      <c r="J1353" s="675" t="s">
        <v>1052</v>
      </c>
      <c r="K1353" s="741">
        <v>61420000000</v>
      </c>
      <c r="L1353" s="741">
        <v>74388204782.683624</v>
      </c>
      <c r="M1353" s="675">
        <v>3</v>
      </c>
      <c r="N1353" s="675" t="s">
        <v>1482</v>
      </c>
      <c r="O1353" s="675">
        <v>26</v>
      </c>
      <c r="P1353" s="675" t="s">
        <v>1483</v>
      </c>
      <c r="Q1353" s="675">
        <v>945</v>
      </c>
      <c r="R1353" s="675" t="s">
        <v>1609</v>
      </c>
      <c r="S1353" s="741">
        <v>325000000</v>
      </c>
      <c r="T1353" s="741">
        <v>393620425.82826734</v>
      </c>
    </row>
    <row r="1354" spans="1:20">
      <c r="A1354" s="675">
        <v>4</v>
      </c>
      <c r="B1354" s="675" t="s">
        <v>1481</v>
      </c>
      <c r="C1354" s="675">
        <v>2013</v>
      </c>
      <c r="D1354" s="675">
        <v>119</v>
      </c>
      <c r="E1354" s="675" t="s">
        <v>767</v>
      </c>
      <c r="F1354" s="675">
        <v>1</v>
      </c>
      <c r="G1354" s="675" t="s">
        <v>1050</v>
      </c>
      <c r="H1354" s="675">
        <v>93</v>
      </c>
      <c r="I1354" s="675" t="s">
        <v>1211</v>
      </c>
      <c r="J1354" s="675" t="s">
        <v>1052</v>
      </c>
      <c r="K1354" s="741">
        <v>61420000000</v>
      </c>
      <c r="L1354" s="741">
        <v>74388204782.683624</v>
      </c>
      <c r="M1354" s="675">
        <v>3</v>
      </c>
      <c r="N1354" s="675" t="s">
        <v>1482</v>
      </c>
      <c r="O1354" s="675">
        <v>31</v>
      </c>
      <c r="P1354" s="675" t="s">
        <v>1487</v>
      </c>
      <c r="Q1354" s="675">
        <v>791</v>
      </c>
      <c r="R1354" s="675" t="s">
        <v>1610</v>
      </c>
      <c r="S1354" s="741">
        <v>3320000000</v>
      </c>
      <c r="T1354" s="741">
        <v>4020984042.3072233</v>
      </c>
    </row>
    <row r="1355" spans="1:20">
      <c r="A1355" s="675">
        <v>4</v>
      </c>
      <c r="B1355" s="675" t="s">
        <v>1481</v>
      </c>
      <c r="C1355" s="675">
        <v>2013</v>
      </c>
      <c r="D1355" s="675">
        <v>120</v>
      </c>
      <c r="E1355" s="675" t="s">
        <v>759</v>
      </c>
      <c r="F1355" s="675">
        <v>1</v>
      </c>
      <c r="G1355" s="675" t="s">
        <v>1050</v>
      </c>
      <c r="H1355" s="675">
        <v>88</v>
      </c>
      <c r="I1355" s="675" t="s">
        <v>1225</v>
      </c>
      <c r="J1355" s="675" t="s">
        <v>1052</v>
      </c>
      <c r="K1355" s="741">
        <v>13200000000</v>
      </c>
      <c r="L1355" s="741">
        <v>15987044987.486547</v>
      </c>
      <c r="M1355" s="675">
        <v>1</v>
      </c>
      <c r="N1355" s="675" t="s">
        <v>1489</v>
      </c>
      <c r="O1355" s="675">
        <v>5</v>
      </c>
      <c r="P1355" s="675" t="s">
        <v>1511</v>
      </c>
      <c r="Q1355" s="675">
        <v>717</v>
      </c>
      <c r="R1355" s="675" t="s">
        <v>1611</v>
      </c>
      <c r="S1355" s="741">
        <v>299000000</v>
      </c>
      <c r="T1355" s="741">
        <v>362130791.76200587</v>
      </c>
    </row>
    <row r="1356" spans="1:20">
      <c r="A1356" s="675">
        <v>4</v>
      </c>
      <c r="B1356" s="675" t="s">
        <v>1481</v>
      </c>
      <c r="C1356" s="675">
        <v>2013</v>
      </c>
      <c r="D1356" s="675">
        <v>120</v>
      </c>
      <c r="E1356" s="675" t="s">
        <v>759</v>
      </c>
      <c r="F1356" s="675">
        <v>1</v>
      </c>
      <c r="G1356" s="675" t="s">
        <v>1050</v>
      </c>
      <c r="H1356" s="675">
        <v>88</v>
      </c>
      <c r="I1356" s="675" t="s">
        <v>1225</v>
      </c>
      <c r="J1356" s="675" t="s">
        <v>1052</v>
      </c>
      <c r="K1356" s="741">
        <v>13200000000</v>
      </c>
      <c r="L1356" s="741">
        <v>15987044987.486547</v>
      </c>
      <c r="M1356" s="675">
        <v>1</v>
      </c>
      <c r="N1356" s="675" t="s">
        <v>1489</v>
      </c>
      <c r="O1356" s="675">
        <v>5</v>
      </c>
      <c r="P1356" s="675" t="s">
        <v>1511</v>
      </c>
      <c r="Q1356" s="675">
        <v>797</v>
      </c>
      <c r="R1356" s="675" t="s">
        <v>1612</v>
      </c>
      <c r="S1356" s="741">
        <v>50000000</v>
      </c>
      <c r="T1356" s="741">
        <v>60556988.588964202</v>
      </c>
    </row>
    <row r="1357" spans="1:20">
      <c r="A1357" s="675">
        <v>4</v>
      </c>
      <c r="B1357" s="675" t="s">
        <v>1481</v>
      </c>
      <c r="C1357" s="675">
        <v>2013</v>
      </c>
      <c r="D1357" s="675">
        <v>120</v>
      </c>
      <c r="E1357" s="675" t="s">
        <v>759</v>
      </c>
      <c r="F1357" s="675">
        <v>1</v>
      </c>
      <c r="G1357" s="675" t="s">
        <v>1050</v>
      </c>
      <c r="H1357" s="675">
        <v>88</v>
      </c>
      <c r="I1357" s="675" t="s">
        <v>1225</v>
      </c>
      <c r="J1357" s="675" t="s">
        <v>1052</v>
      </c>
      <c r="K1357" s="741">
        <v>13200000000</v>
      </c>
      <c r="L1357" s="741">
        <v>15987044987.486547</v>
      </c>
      <c r="M1357" s="675">
        <v>1</v>
      </c>
      <c r="N1357" s="675" t="s">
        <v>1489</v>
      </c>
      <c r="O1357" s="675">
        <v>11</v>
      </c>
      <c r="P1357" s="675" t="s">
        <v>1567</v>
      </c>
      <c r="Q1357" s="675">
        <v>798</v>
      </c>
      <c r="R1357" s="675" t="s">
        <v>1613</v>
      </c>
      <c r="S1357" s="741">
        <v>48700000</v>
      </c>
      <c r="T1357" s="741">
        <v>58982506.885651134</v>
      </c>
    </row>
    <row r="1358" spans="1:20">
      <c r="A1358" s="675">
        <v>4</v>
      </c>
      <c r="B1358" s="675" t="s">
        <v>1481</v>
      </c>
      <c r="C1358" s="675">
        <v>2013</v>
      </c>
      <c r="D1358" s="675">
        <v>120</v>
      </c>
      <c r="E1358" s="675" t="s">
        <v>759</v>
      </c>
      <c r="F1358" s="675">
        <v>1</v>
      </c>
      <c r="G1358" s="675" t="s">
        <v>1050</v>
      </c>
      <c r="H1358" s="675">
        <v>88</v>
      </c>
      <c r="I1358" s="675" t="s">
        <v>1225</v>
      </c>
      <c r="J1358" s="675" t="s">
        <v>1052</v>
      </c>
      <c r="K1358" s="741">
        <v>13200000000</v>
      </c>
      <c r="L1358" s="741">
        <v>15987044987.486547</v>
      </c>
      <c r="M1358" s="675">
        <v>1</v>
      </c>
      <c r="N1358" s="675" t="s">
        <v>1489</v>
      </c>
      <c r="O1358" s="675">
        <v>15</v>
      </c>
      <c r="P1358" s="675" t="s">
        <v>1578</v>
      </c>
      <c r="Q1358" s="675">
        <v>796</v>
      </c>
      <c r="R1358" s="675" t="s">
        <v>1614</v>
      </c>
      <c r="S1358" s="741">
        <v>48900000</v>
      </c>
      <c r="T1358" s="741">
        <v>59224734.840006992</v>
      </c>
    </row>
    <row r="1359" spans="1:20">
      <c r="A1359" s="675">
        <v>4</v>
      </c>
      <c r="B1359" s="675" t="s">
        <v>1481</v>
      </c>
      <c r="C1359" s="675">
        <v>2013</v>
      </c>
      <c r="D1359" s="675">
        <v>120</v>
      </c>
      <c r="E1359" s="675" t="s">
        <v>759</v>
      </c>
      <c r="F1359" s="675">
        <v>1</v>
      </c>
      <c r="G1359" s="675" t="s">
        <v>1050</v>
      </c>
      <c r="H1359" s="675">
        <v>88</v>
      </c>
      <c r="I1359" s="675" t="s">
        <v>1225</v>
      </c>
      <c r="J1359" s="675" t="s">
        <v>1052</v>
      </c>
      <c r="K1359" s="741">
        <v>13200000000</v>
      </c>
      <c r="L1359" s="741">
        <v>15987044987.486547</v>
      </c>
      <c r="M1359" s="675">
        <v>1</v>
      </c>
      <c r="N1359" s="675" t="s">
        <v>1489</v>
      </c>
      <c r="O1359" s="675">
        <v>15</v>
      </c>
      <c r="P1359" s="675" t="s">
        <v>1578</v>
      </c>
      <c r="Q1359" s="675">
        <v>802</v>
      </c>
      <c r="R1359" s="675" t="s">
        <v>1615</v>
      </c>
      <c r="S1359" s="741">
        <v>2218768000</v>
      </c>
      <c r="T1359" s="741">
        <v>2687238169.1511784</v>
      </c>
    </row>
    <row r="1360" spans="1:20">
      <c r="A1360" s="675">
        <v>4</v>
      </c>
      <c r="B1360" s="675" t="s">
        <v>1481</v>
      </c>
      <c r="C1360" s="675">
        <v>2013</v>
      </c>
      <c r="D1360" s="675">
        <v>120</v>
      </c>
      <c r="E1360" s="675" t="s">
        <v>759</v>
      </c>
      <c r="F1360" s="675">
        <v>1</v>
      </c>
      <c r="G1360" s="675" t="s">
        <v>1050</v>
      </c>
      <c r="H1360" s="675">
        <v>88</v>
      </c>
      <c r="I1360" s="675" t="s">
        <v>1225</v>
      </c>
      <c r="J1360" s="675" t="s">
        <v>1052</v>
      </c>
      <c r="K1360" s="741">
        <v>13200000000</v>
      </c>
      <c r="L1360" s="741">
        <v>15987044987.486547</v>
      </c>
      <c r="M1360" s="675">
        <v>1</v>
      </c>
      <c r="N1360" s="675" t="s">
        <v>1489</v>
      </c>
      <c r="O1360" s="675">
        <v>16</v>
      </c>
      <c r="P1360" s="675" t="s">
        <v>1583</v>
      </c>
      <c r="Q1360" s="675">
        <v>805</v>
      </c>
      <c r="R1360" s="675" t="s">
        <v>1616</v>
      </c>
      <c r="S1360" s="741">
        <v>49000000</v>
      </c>
      <c r="T1360" s="741">
        <v>59345848.81718491</v>
      </c>
    </row>
    <row r="1361" spans="1:20">
      <c r="A1361" s="675">
        <v>4</v>
      </c>
      <c r="B1361" s="675" t="s">
        <v>1481</v>
      </c>
      <c r="C1361" s="675">
        <v>2013</v>
      </c>
      <c r="D1361" s="675">
        <v>120</v>
      </c>
      <c r="E1361" s="675" t="s">
        <v>759</v>
      </c>
      <c r="F1361" s="675">
        <v>1</v>
      </c>
      <c r="G1361" s="675" t="s">
        <v>1050</v>
      </c>
      <c r="H1361" s="675">
        <v>88</v>
      </c>
      <c r="I1361" s="675" t="s">
        <v>1225</v>
      </c>
      <c r="J1361" s="675" t="s">
        <v>1052</v>
      </c>
      <c r="K1361" s="741">
        <v>13200000000</v>
      </c>
      <c r="L1361" s="741">
        <v>15987044987.486547</v>
      </c>
      <c r="M1361" s="675">
        <v>2</v>
      </c>
      <c r="N1361" s="675" t="s">
        <v>1561</v>
      </c>
      <c r="O1361" s="675">
        <v>18</v>
      </c>
      <c r="P1361" s="675" t="s">
        <v>1588</v>
      </c>
      <c r="Q1361" s="675">
        <v>803</v>
      </c>
      <c r="R1361" s="675" t="s">
        <v>1617</v>
      </c>
      <c r="S1361" s="741">
        <v>2077232000</v>
      </c>
      <c r="T1361" s="741">
        <v>2515818290.4126258</v>
      </c>
    </row>
    <row r="1362" spans="1:20">
      <c r="A1362" s="675">
        <v>4</v>
      </c>
      <c r="B1362" s="675" t="s">
        <v>1481</v>
      </c>
      <c r="C1362" s="675">
        <v>2013</v>
      </c>
      <c r="D1362" s="675">
        <v>120</v>
      </c>
      <c r="E1362" s="675" t="s">
        <v>759</v>
      </c>
      <c r="F1362" s="675">
        <v>1</v>
      </c>
      <c r="G1362" s="675" t="s">
        <v>1050</v>
      </c>
      <c r="H1362" s="675">
        <v>88</v>
      </c>
      <c r="I1362" s="675" t="s">
        <v>1225</v>
      </c>
      <c r="J1362" s="675" t="s">
        <v>1052</v>
      </c>
      <c r="K1362" s="741">
        <v>13200000000</v>
      </c>
      <c r="L1362" s="741">
        <v>15987044987.486547</v>
      </c>
      <c r="M1362" s="675">
        <v>2</v>
      </c>
      <c r="N1362" s="675" t="s">
        <v>1561</v>
      </c>
      <c r="O1362" s="675">
        <v>23</v>
      </c>
      <c r="P1362" s="675" t="s">
        <v>1618</v>
      </c>
      <c r="Q1362" s="675">
        <v>799</v>
      </c>
      <c r="R1362" s="675" t="s">
        <v>1619</v>
      </c>
      <c r="S1362" s="741">
        <v>208400000</v>
      </c>
      <c r="T1362" s="741">
        <v>252401528.43880278</v>
      </c>
    </row>
    <row r="1363" spans="1:20">
      <c r="A1363" s="675">
        <v>4</v>
      </c>
      <c r="B1363" s="675" t="s">
        <v>1481</v>
      </c>
      <c r="C1363" s="675">
        <v>2013</v>
      </c>
      <c r="D1363" s="675">
        <v>120</v>
      </c>
      <c r="E1363" s="675" t="s">
        <v>759</v>
      </c>
      <c r="F1363" s="675">
        <v>1</v>
      </c>
      <c r="G1363" s="675" t="s">
        <v>1050</v>
      </c>
      <c r="H1363" s="675">
        <v>88</v>
      </c>
      <c r="I1363" s="675" t="s">
        <v>1225</v>
      </c>
      <c r="J1363" s="675" t="s">
        <v>1052</v>
      </c>
      <c r="K1363" s="741">
        <v>13200000000</v>
      </c>
      <c r="L1363" s="741">
        <v>15987044987.486547</v>
      </c>
      <c r="M1363" s="675">
        <v>3</v>
      </c>
      <c r="N1363" s="675" t="s">
        <v>1482</v>
      </c>
      <c r="O1363" s="675">
        <v>24</v>
      </c>
      <c r="P1363" s="675" t="s">
        <v>1604</v>
      </c>
      <c r="Q1363" s="675">
        <v>304</v>
      </c>
      <c r="R1363" s="675" t="s">
        <v>1232</v>
      </c>
      <c r="S1363" s="741">
        <v>1054000000</v>
      </c>
      <c r="T1363" s="741">
        <v>1276541319.4553652</v>
      </c>
    </row>
    <row r="1364" spans="1:20">
      <c r="A1364" s="675">
        <v>4</v>
      </c>
      <c r="B1364" s="675" t="s">
        <v>1481</v>
      </c>
      <c r="C1364" s="675">
        <v>2013</v>
      </c>
      <c r="D1364" s="675">
        <v>120</v>
      </c>
      <c r="E1364" s="675" t="s">
        <v>759</v>
      </c>
      <c r="F1364" s="675">
        <v>1</v>
      </c>
      <c r="G1364" s="675" t="s">
        <v>1050</v>
      </c>
      <c r="H1364" s="675">
        <v>88</v>
      </c>
      <c r="I1364" s="675" t="s">
        <v>1225</v>
      </c>
      <c r="J1364" s="675" t="s">
        <v>1052</v>
      </c>
      <c r="K1364" s="741">
        <v>13200000000</v>
      </c>
      <c r="L1364" s="741">
        <v>15987044987.486547</v>
      </c>
      <c r="M1364" s="675">
        <v>3</v>
      </c>
      <c r="N1364" s="675" t="s">
        <v>1482</v>
      </c>
      <c r="O1364" s="675">
        <v>24</v>
      </c>
      <c r="P1364" s="675" t="s">
        <v>1604</v>
      </c>
      <c r="Q1364" s="675">
        <v>377</v>
      </c>
      <c r="R1364" s="675" t="s">
        <v>1240</v>
      </c>
      <c r="S1364" s="741">
        <v>350000000</v>
      </c>
      <c r="T1364" s="741">
        <v>423898920.12274939</v>
      </c>
    </row>
    <row r="1365" spans="1:20">
      <c r="A1365" s="675">
        <v>4</v>
      </c>
      <c r="B1365" s="675" t="s">
        <v>1481</v>
      </c>
      <c r="C1365" s="675">
        <v>2013</v>
      </c>
      <c r="D1365" s="675">
        <v>120</v>
      </c>
      <c r="E1365" s="675" t="s">
        <v>759</v>
      </c>
      <c r="F1365" s="675">
        <v>1</v>
      </c>
      <c r="G1365" s="675" t="s">
        <v>1050</v>
      </c>
      <c r="H1365" s="675">
        <v>88</v>
      </c>
      <c r="I1365" s="675" t="s">
        <v>1225</v>
      </c>
      <c r="J1365" s="675" t="s">
        <v>1052</v>
      </c>
      <c r="K1365" s="741">
        <v>13200000000</v>
      </c>
      <c r="L1365" s="741">
        <v>15987044987.486547</v>
      </c>
      <c r="M1365" s="675">
        <v>3</v>
      </c>
      <c r="N1365" s="675" t="s">
        <v>1482</v>
      </c>
      <c r="O1365" s="675">
        <v>31</v>
      </c>
      <c r="P1365" s="675" t="s">
        <v>1487</v>
      </c>
      <c r="Q1365" s="675">
        <v>311</v>
      </c>
      <c r="R1365" s="675" t="s">
        <v>1246</v>
      </c>
      <c r="S1365" s="741">
        <v>2605000000</v>
      </c>
      <c r="T1365" s="741">
        <v>3155019105.4850345</v>
      </c>
    </row>
    <row r="1366" spans="1:20">
      <c r="A1366" s="675">
        <v>4</v>
      </c>
      <c r="B1366" s="675" t="s">
        <v>1481</v>
      </c>
      <c r="C1366" s="675">
        <v>2013</v>
      </c>
      <c r="D1366" s="675">
        <v>120</v>
      </c>
      <c r="E1366" s="675" t="s">
        <v>759</v>
      </c>
      <c r="F1366" s="675">
        <v>1</v>
      </c>
      <c r="G1366" s="675" t="s">
        <v>1050</v>
      </c>
      <c r="H1366" s="675">
        <v>88</v>
      </c>
      <c r="I1366" s="675" t="s">
        <v>1225</v>
      </c>
      <c r="J1366" s="675" t="s">
        <v>1052</v>
      </c>
      <c r="K1366" s="741">
        <v>13200000000</v>
      </c>
      <c r="L1366" s="741">
        <v>15987044987.486547</v>
      </c>
      <c r="M1366" s="675">
        <v>3</v>
      </c>
      <c r="N1366" s="675" t="s">
        <v>1482</v>
      </c>
      <c r="O1366" s="675">
        <v>31</v>
      </c>
      <c r="P1366" s="675" t="s">
        <v>1487</v>
      </c>
      <c r="Q1366" s="675">
        <v>535</v>
      </c>
      <c r="R1366" s="675" t="s">
        <v>1620</v>
      </c>
      <c r="S1366" s="741">
        <v>4191000000</v>
      </c>
      <c r="T1366" s="741">
        <v>5075886783.5269785</v>
      </c>
    </row>
    <row r="1367" spans="1:20">
      <c r="A1367" s="675">
        <v>4</v>
      </c>
      <c r="B1367" s="675" t="s">
        <v>1481</v>
      </c>
      <c r="C1367" s="675">
        <v>2013</v>
      </c>
      <c r="D1367" s="675">
        <v>121</v>
      </c>
      <c r="E1367" s="675" t="s">
        <v>1621</v>
      </c>
      <c r="F1367" s="675">
        <v>1</v>
      </c>
      <c r="G1367" s="675" t="s">
        <v>1050</v>
      </c>
      <c r="H1367" s="675">
        <v>100</v>
      </c>
      <c r="I1367" s="675" t="s">
        <v>1622</v>
      </c>
      <c r="J1367" s="675" t="s">
        <v>1052</v>
      </c>
      <c r="K1367" s="741">
        <v>12000000000</v>
      </c>
      <c r="L1367" s="741">
        <v>14533677261.351406</v>
      </c>
      <c r="M1367" s="675">
        <v>1</v>
      </c>
      <c r="N1367" s="675" t="s">
        <v>1489</v>
      </c>
      <c r="O1367" s="675">
        <v>4</v>
      </c>
      <c r="P1367" s="675" t="s">
        <v>1623</v>
      </c>
      <c r="Q1367" s="675">
        <v>931</v>
      </c>
      <c r="R1367" s="675" t="s">
        <v>1624</v>
      </c>
      <c r="S1367" s="741">
        <v>2471000000</v>
      </c>
      <c r="T1367" s="741">
        <v>2992726376.0666108</v>
      </c>
    </row>
    <row r="1368" spans="1:20">
      <c r="A1368" s="675">
        <v>4</v>
      </c>
      <c r="B1368" s="675" t="s">
        <v>1481</v>
      </c>
      <c r="C1368" s="675">
        <v>2013</v>
      </c>
      <c r="D1368" s="675">
        <v>121</v>
      </c>
      <c r="E1368" s="675" t="s">
        <v>1621</v>
      </c>
      <c r="F1368" s="675">
        <v>1</v>
      </c>
      <c r="G1368" s="675" t="s">
        <v>1050</v>
      </c>
      <c r="H1368" s="675">
        <v>100</v>
      </c>
      <c r="I1368" s="675" t="s">
        <v>1622</v>
      </c>
      <c r="J1368" s="675" t="s">
        <v>1052</v>
      </c>
      <c r="K1368" s="741">
        <v>12000000000</v>
      </c>
      <c r="L1368" s="741">
        <v>14533677261.351406</v>
      </c>
      <c r="M1368" s="675">
        <v>1</v>
      </c>
      <c r="N1368" s="675" t="s">
        <v>1489</v>
      </c>
      <c r="O1368" s="675">
        <v>4</v>
      </c>
      <c r="P1368" s="675" t="s">
        <v>1623</v>
      </c>
      <c r="Q1368" s="675">
        <v>932</v>
      </c>
      <c r="R1368" s="675" t="s">
        <v>1625</v>
      </c>
      <c r="S1368" s="741">
        <v>1427000000</v>
      </c>
      <c r="T1368" s="741">
        <v>1728296454.3290381</v>
      </c>
    </row>
    <row r="1369" spans="1:20">
      <c r="A1369" s="675">
        <v>4</v>
      </c>
      <c r="B1369" s="675" t="s">
        <v>1481</v>
      </c>
      <c r="C1369" s="675">
        <v>2013</v>
      </c>
      <c r="D1369" s="675">
        <v>121</v>
      </c>
      <c r="E1369" s="675" t="s">
        <v>1621</v>
      </c>
      <c r="F1369" s="675">
        <v>1</v>
      </c>
      <c r="G1369" s="675" t="s">
        <v>1050</v>
      </c>
      <c r="H1369" s="675">
        <v>100</v>
      </c>
      <c r="I1369" s="675" t="s">
        <v>1622</v>
      </c>
      <c r="J1369" s="675" t="s">
        <v>1052</v>
      </c>
      <c r="K1369" s="741">
        <v>12000000000</v>
      </c>
      <c r="L1369" s="741">
        <v>14533677261.351406</v>
      </c>
      <c r="M1369" s="675">
        <v>1</v>
      </c>
      <c r="N1369" s="675" t="s">
        <v>1489</v>
      </c>
      <c r="O1369" s="675">
        <v>4</v>
      </c>
      <c r="P1369" s="675" t="s">
        <v>1623</v>
      </c>
      <c r="Q1369" s="675">
        <v>933</v>
      </c>
      <c r="R1369" s="675" t="s">
        <v>1246</v>
      </c>
      <c r="S1369" s="741">
        <v>1685000000</v>
      </c>
      <c r="T1369" s="741">
        <v>2040770515.4480937</v>
      </c>
    </row>
    <row r="1370" spans="1:20">
      <c r="A1370" s="675">
        <v>4</v>
      </c>
      <c r="B1370" s="675" t="s">
        <v>1481</v>
      </c>
      <c r="C1370" s="675">
        <v>2013</v>
      </c>
      <c r="D1370" s="675">
        <v>121</v>
      </c>
      <c r="E1370" s="675" t="s">
        <v>1621</v>
      </c>
      <c r="F1370" s="675">
        <v>1</v>
      </c>
      <c r="G1370" s="675" t="s">
        <v>1050</v>
      </c>
      <c r="H1370" s="675">
        <v>100</v>
      </c>
      <c r="I1370" s="675" t="s">
        <v>1622</v>
      </c>
      <c r="J1370" s="675" t="s">
        <v>1052</v>
      </c>
      <c r="K1370" s="741">
        <v>12000000000</v>
      </c>
      <c r="L1370" s="741">
        <v>14533677261.351406</v>
      </c>
      <c r="M1370" s="675">
        <v>1</v>
      </c>
      <c r="N1370" s="675" t="s">
        <v>1489</v>
      </c>
      <c r="O1370" s="675">
        <v>4</v>
      </c>
      <c r="P1370" s="675" t="s">
        <v>1623</v>
      </c>
      <c r="Q1370" s="675">
        <v>934</v>
      </c>
      <c r="R1370" s="675" t="s">
        <v>1626</v>
      </c>
      <c r="S1370" s="741">
        <v>6367000000</v>
      </c>
      <c r="T1370" s="741">
        <v>7711326926.9187012</v>
      </c>
    </row>
    <row r="1371" spans="1:20">
      <c r="A1371" s="675">
        <v>4</v>
      </c>
      <c r="B1371" s="675" t="s">
        <v>1481</v>
      </c>
      <c r="C1371" s="675">
        <v>2013</v>
      </c>
      <c r="D1371" s="675">
        <v>121</v>
      </c>
      <c r="E1371" s="675" t="s">
        <v>1621</v>
      </c>
      <c r="F1371" s="675">
        <v>1</v>
      </c>
      <c r="G1371" s="675" t="s">
        <v>1050</v>
      </c>
      <c r="H1371" s="675">
        <v>100</v>
      </c>
      <c r="I1371" s="675" t="s">
        <v>1622</v>
      </c>
      <c r="J1371" s="675" t="s">
        <v>1052</v>
      </c>
      <c r="K1371" s="741">
        <v>12000000000</v>
      </c>
      <c r="L1371" s="741">
        <v>14533677261.351406</v>
      </c>
      <c r="M1371" s="675">
        <v>3</v>
      </c>
      <c r="N1371" s="675" t="s">
        <v>1482</v>
      </c>
      <c r="O1371" s="675">
        <v>26</v>
      </c>
      <c r="P1371" s="675" t="s">
        <v>1483</v>
      </c>
      <c r="Q1371" s="675">
        <v>935</v>
      </c>
      <c r="R1371" s="675" t="s">
        <v>1627</v>
      </c>
      <c r="S1371" s="741">
        <v>50000000</v>
      </c>
      <c r="T1371" s="741">
        <v>60556988.588964202</v>
      </c>
    </row>
    <row r="1372" spans="1:20">
      <c r="A1372" s="675">
        <v>4</v>
      </c>
      <c r="B1372" s="675" t="s">
        <v>1481</v>
      </c>
      <c r="C1372" s="675">
        <v>2013</v>
      </c>
      <c r="D1372" s="675">
        <v>122</v>
      </c>
      <c r="E1372" s="675" t="s">
        <v>1247</v>
      </c>
      <c r="F1372" s="675">
        <v>1</v>
      </c>
      <c r="G1372" s="675" t="s">
        <v>1050</v>
      </c>
      <c r="H1372" s="675">
        <v>92</v>
      </c>
      <c r="I1372" s="675" t="s">
        <v>1248</v>
      </c>
      <c r="J1372" s="675" t="s">
        <v>1052</v>
      </c>
      <c r="K1372" s="741">
        <v>902357197000</v>
      </c>
      <c r="L1372" s="741">
        <v>1092880689637.9745</v>
      </c>
      <c r="M1372" s="675">
        <v>1</v>
      </c>
      <c r="N1372" s="675" t="s">
        <v>1489</v>
      </c>
      <c r="O1372" s="675">
        <v>1</v>
      </c>
      <c r="P1372" s="675" t="s">
        <v>1543</v>
      </c>
      <c r="Q1372" s="675">
        <v>735</v>
      </c>
      <c r="R1372" s="675" t="s">
        <v>1628</v>
      </c>
      <c r="S1372" s="741">
        <v>213653446000</v>
      </c>
      <c r="T1372" s="741">
        <v>258764185828.29758</v>
      </c>
    </row>
    <row r="1373" spans="1:20">
      <c r="A1373" s="675">
        <v>4</v>
      </c>
      <c r="B1373" s="675" t="s">
        <v>1481</v>
      </c>
      <c r="C1373" s="675">
        <v>2013</v>
      </c>
      <c r="D1373" s="675">
        <v>122</v>
      </c>
      <c r="E1373" s="675" t="s">
        <v>1247</v>
      </c>
      <c r="F1373" s="675">
        <v>1</v>
      </c>
      <c r="G1373" s="675" t="s">
        <v>1050</v>
      </c>
      <c r="H1373" s="675">
        <v>92</v>
      </c>
      <c r="I1373" s="675" t="s">
        <v>1248</v>
      </c>
      <c r="J1373" s="675" t="s">
        <v>1052</v>
      </c>
      <c r="K1373" s="741">
        <v>902357197000</v>
      </c>
      <c r="L1373" s="741">
        <v>1092880689637.9745</v>
      </c>
      <c r="M1373" s="675">
        <v>1</v>
      </c>
      <c r="N1373" s="675" t="s">
        <v>1489</v>
      </c>
      <c r="O1373" s="675">
        <v>1</v>
      </c>
      <c r="P1373" s="675" t="s">
        <v>1543</v>
      </c>
      <c r="Q1373" s="675">
        <v>739</v>
      </c>
      <c r="R1373" s="675" t="s">
        <v>1629</v>
      </c>
      <c r="S1373" s="741">
        <v>67187426000</v>
      </c>
      <c r="T1373" s="741">
        <v>81373363792.077545</v>
      </c>
    </row>
    <row r="1374" spans="1:20">
      <c r="A1374" s="675">
        <v>4</v>
      </c>
      <c r="B1374" s="675" t="s">
        <v>1481</v>
      </c>
      <c r="C1374" s="675">
        <v>2013</v>
      </c>
      <c r="D1374" s="675">
        <v>122</v>
      </c>
      <c r="E1374" s="675" t="s">
        <v>1247</v>
      </c>
      <c r="F1374" s="675">
        <v>1</v>
      </c>
      <c r="G1374" s="675" t="s">
        <v>1050</v>
      </c>
      <c r="H1374" s="675">
        <v>92</v>
      </c>
      <c r="I1374" s="675" t="s">
        <v>1248</v>
      </c>
      <c r="J1374" s="675" t="s">
        <v>1052</v>
      </c>
      <c r="K1374" s="741">
        <v>902357197000</v>
      </c>
      <c r="L1374" s="741">
        <v>1092880689637.9745</v>
      </c>
      <c r="M1374" s="675">
        <v>1</v>
      </c>
      <c r="N1374" s="675" t="s">
        <v>1489</v>
      </c>
      <c r="O1374" s="675">
        <v>5</v>
      </c>
      <c r="P1374" s="675" t="s">
        <v>1511</v>
      </c>
      <c r="Q1374" s="675">
        <v>721</v>
      </c>
      <c r="R1374" s="675" t="s">
        <v>1630</v>
      </c>
      <c r="S1374" s="741">
        <v>48129519000</v>
      </c>
      <c r="T1374" s="741">
        <v>58291574657.506714</v>
      </c>
    </row>
    <row r="1375" spans="1:20">
      <c r="A1375" s="675">
        <v>4</v>
      </c>
      <c r="B1375" s="675" t="s">
        <v>1481</v>
      </c>
      <c r="C1375" s="675">
        <v>2013</v>
      </c>
      <c r="D1375" s="675">
        <v>122</v>
      </c>
      <c r="E1375" s="675" t="s">
        <v>1247</v>
      </c>
      <c r="F1375" s="675">
        <v>1</v>
      </c>
      <c r="G1375" s="675" t="s">
        <v>1050</v>
      </c>
      <c r="H1375" s="675">
        <v>92</v>
      </c>
      <c r="I1375" s="675" t="s">
        <v>1248</v>
      </c>
      <c r="J1375" s="675" t="s">
        <v>1052</v>
      </c>
      <c r="K1375" s="741">
        <v>902357197000</v>
      </c>
      <c r="L1375" s="741">
        <v>1092880689637.9745</v>
      </c>
      <c r="M1375" s="675">
        <v>1</v>
      </c>
      <c r="N1375" s="675" t="s">
        <v>1489</v>
      </c>
      <c r="O1375" s="675">
        <v>5</v>
      </c>
      <c r="P1375" s="675" t="s">
        <v>1511</v>
      </c>
      <c r="Q1375" s="675">
        <v>742</v>
      </c>
      <c r="R1375" s="675" t="s">
        <v>1631</v>
      </c>
      <c r="S1375" s="741">
        <v>91411226000</v>
      </c>
      <c r="T1375" s="741">
        <v>110711771395.70454</v>
      </c>
    </row>
    <row r="1376" spans="1:20">
      <c r="A1376" s="675">
        <v>4</v>
      </c>
      <c r="B1376" s="675" t="s">
        <v>1481</v>
      </c>
      <c r="C1376" s="675">
        <v>2013</v>
      </c>
      <c r="D1376" s="675">
        <v>122</v>
      </c>
      <c r="E1376" s="675" t="s">
        <v>1247</v>
      </c>
      <c r="F1376" s="675">
        <v>1</v>
      </c>
      <c r="G1376" s="675" t="s">
        <v>1050</v>
      </c>
      <c r="H1376" s="675">
        <v>92</v>
      </c>
      <c r="I1376" s="675" t="s">
        <v>1248</v>
      </c>
      <c r="J1376" s="675" t="s">
        <v>1052</v>
      </c>
      <c r="K1376" s="741">
        <v>902357197000</v>
      </c>
      <c r="L1376" s="741">
        <v>1092880689637.9745</v>
      </c>
      <c r="M1376" s="675">
        <v>1</v>
      </c>
      <c r="N1376" s="675" t="s">
        <v>1489</v>
      </c>
      <c r="O1376" s="675">
        <v>5</v>
      </c>
      <c r="P1376" s="675" t="s">
        <v>1511</v>
      </c>
      <c r="Q1376" s="675">
        <v>743</v>
      </c>
      <c r="R1376" s="675" t="s">
        <v>1632</v>
      </c>
      <c r="S1376" s="741">
        <v>15347264000</v>
      </c>
      <c r="T1376" s="741">
        <v>18587681818.39642</v>
      </c>
    </row>
    <row r="1377" spans="1:20">
      <c r="A1377" s="675">
        <v>4</v>
      </c>
      <c r="B1377" s="675" t="s">
        <v>1481</v>
      </c>
      <c r="C1377" s="675">
        <v>2013</v>
      </c>
      <c r="D1377" s="675">
        <v>122</v>
      </c>
      <c r="E1377" s="675" t="s">
        <v>1247</v>
      </c>
      <c r="F1377" s="675">
        <v>1</v>
      </c>
      <c r="G1377" s="675" t="s">
        <v>1050</v>
      </c>
      <c r="H1377" s="675">
        <v>92</v>
      </c>
      <c r="I1377" s="675" t="s">
        <v>1248</v>
      </c>
      <c r="J1377" s="675" t="s">
        <v>1052</v>
      </c>
      <c r="K1377" s="741">
        <v>902357197000</v>
      </c>
      <c r="L1377" s="741">
        <v>1092880689637.9745</v>
      </c>
      <c r="M1377" s="675">
        <v>1</v>
      </c>
      <c r="N1377" s="675" t="s">
        <v>1489</v>
      </c>
      <c r="O1377" s="675">
        <v>5</v>
      </c>
      <c r="P1377" s="675" t="s">
        <v>1511</v>
      </c>
      <c r="Q1377" s="675">
        <v>749</v>
      </c>
      <c r="R1377" s="675" t="s">
        <v>1633</v>
      </c>
      <c r="S1377" s="741">
        <v>3644879000</v>
      </c>
      <c r="T1377" s="741">
        <v>4414457920.2231045</v>
      </c>
    </row>
    <row r="1378" spans="1:20">
      <c r="A1378" s="675">
        <v>4</v>
      </c>
      <c r="B1378" s="675" t="s">
        <v>1481</v>
      </c>
      <c r="C1378" s="675">
        <v>2013</v>
      </c>
      <c r="D1378" s="675">
        <v>122</v>
      </c>
      <c r="E1378" s="675" t="s">
        <v>1247</v>
      </c>
      <c r="F1378" s="675">
        <v>1</v>
      </c>
      <c r="G1378" s="675" t="s">
        <v>1050</v>
      </c>
      <c r="H1378" s="675">
        <v>92</v>
      </c>
      <c r="I1378" s="675" t="s">
        <v>1248</v>
      </c>
      <c r="J1378" s="675" t="s">
        <v>1052</v>
      </c>
      <c r="K1378" s="741">
        <v>902357197000</v>
      </c>
      <c r="L1378" s="741">
        <v>1092880689637.9745</v>
      </c>
      <c r="M1378" s="675">
        <v>1</v>
      </c>
      <c r="N1378" s="675" t="s">
        <v>1489</v>
      </c>
      <c r="O1378" s="675">
        <v>5</v>
      </c>
      <c r="P1378" s="675" t="s">
        <v>1511</v>
      </c>
      <c r="Q1378" s="675">
        <v>760</v>
      </c>
      <c r="R1378" s="675" t="s">
        <v>1634</v>
      </c>
      <c r="S1378" s="741">
        <v>12198341000</v>
      </c>
      <c r="T1378" s="741">
        <v>14773895934.825884</v>
      </c>
    </row>
    <row r="1379" spans="1:20">
      <c r="A1379" s="675">
        <v>4</v>
      </c>
      <c r="B1379" s="675" t="s">
        <v>1481</v>
      </c>
      <c r="C1379" s="675">
        <v>2013</v>
      </c>
      <c r="D1379" s="675">
        <v>122</v>
      </c>
      <c r="E1379" s="675" t="s">
        <v>1247</v>
      </c>
      <c r="F1379" s="675">
        <v>1</v>
      </c>
      <c r="G1379" s="675" t="s">
        <v>1050</v>
      </c>
      <c r="H1379" s="675">
        <v>92</v>
      </c>
      <c r="I1379" s="675" t="s">
        <v>1248</v>
      </c>
      <c r="J1379" s="675" t="s">
        <v>1052</v>
      </c>
      <c r="K1379" s="741">
        <v>902357197000</v>
      </c>
      <c r="L1379" s="741">
        <v>1092880689637.9745</v>
      </c>
      <c r="M1379" s="675">
        <v>1</v>
      </c>
      <c r="N1379" s="675" t="s">
        <v>1489</v>
      </c>
      <c r="O1379" s="675">
        <v>5</v>
      </c>
      <c r="P1379" s="675" t="s">
        <v>1511</v>
      </c>
      <c r="Q1379" s="675">
        <v>764</v>
      </c>
      <c r="R1379" s="675" t="s">
        <v>1635</v>
      </c>
      <c r="S1379" s="741">
        <v>1538434000</v>
      </c>
      <c r="T1379" s="741">
        <v>1863258603.6574912</v>
      </c>
    </row>
    <row r="1380" spans="1:20">
      <c r="A1380" s="675">
        <v>4</v>
      </c>
      <c r="B1380" s="675" t="s">
        <v>1481</v>
      </c>
      <c r="C1380" s="675">
        <v>2013</v>
      </c>
      <c r="D1380" s="675">
        <v>122</v>
      </c>
      <c r="E1380" s="675" t="s">
        <v>1247</v>
      </c>
      <c r="F1380" s="675">
        <v>1</v>
      </c>
      <c r="G1380" s="675" t="s">
        <v>1050</v>
      </c>
      <c r="H1380" s="675">
        <v>92</v>
      </c>
      <c r="I1380" s="675" t="s">
        <v>1248</v>
      </c>
      <c r="J1380" s="675" t="s">
        <v>1052</v>
      </c>
      <c r="K1380" s="741">
        <v>902357197000</v>
      </c>
      <c r="L1380" s="741">
        <v>1092880689637.9745</v>
      </c>
      <c r="M1380" s="675">
        <v>1</v>
      </c>
      <c r="N1380" s="675" t="s">
        <v>1489</v>
      </c>
      <c r="O1380" s="675">
        <v>7</v>
      </c>
      <c r="P1380" s="675" t="s">
        <v>1514</v>
      </c>
      <c r="Q1380" s="675">
        <v>741</v>
      </c>
      <c r="R1380" s="675" t="s">
        <v>1636</v>
      </c>
      <c r="S1380" s="741">
        <v>22648474000</v>
      </c>
      <c r="T1380" s="741">
        <v>27430467631.509045</v>
      </c>
    </row>
    <row r="1381" spans="1:20">
      <c r="A1381" s="675">
        <v>4</v>
      </c>
      <c r="B1381" s="675" t="s">
        <v>1481</v>
      </c>
      <c r="C1381" s="675">
        <v>2013</v>
      </c>
      <c r="D1381" s="675">
        <v>122</v>
      </c>
      <c r="E1381" s="675" t="s">
        <v>1247</v>
      </c>
      <c r="F1381" s="675">
        <v>1</v>
      </c>
      <c r="G1381" s="675" t="s">
        <v>1050</v>
      </c>
      <c r="H1381" s="675">
        <v>92</v>
      </c>
      <c r="I1381" s="675" t="s">
        <v>1248</v>
      </c>
      <c r="J1381" s="675" t="s">
        <v>1052</v>
      </c>
      <c r="K1381" s="741">
        <v>902357197000</v>
      </c>
      <c r="L1381" s="741">
        <v>1092880689637.9745</v>
      </c>
      <c r="M1381" s="675">
        <v>1</v>
      </c>
      <c r="N1381" s="675" t="s">
        <v>1489</v>
      </c>
      <c r="O1381" s="675">
        <v>9</v>
      </c>
      <c r="P1381" s="675" t="s">
        <v>1563</v>
      </c>
      <c r="Q1381" s="675">
        <v>730</v>
      </c>
      <c r="R1381" s="675" t="s">
        <v>1637</v>
      </c>
      <c r="S1381" s="741">
        <v>270400772000</v>
      </c>
      <c r="T1381" s="741">
        <v>327493129289.02216</v>
      </c>
    </row>
    <row r="1382" spans="1:20">
      <c r="A1382" s="675">
        <v>4</v>
      </c>
      <c r="B1382" s="675" t="s">
        <v>1481</v>
      </c>
      <c r="C1382" s="675">
        <v>2013</v>
      </c>
      <c r="D1382" s="675">
        <v>122</v>
      </c>
      <c r="E1382" s="675" t="s">
        <v>1247</v>
      </c>
      <c r="F1382" s="675">
        <v>1</v>
      </c>
      <c r="G1382" s="675" t="s">
        <v>1050</v>
      </c>
      <c r="H1382" s="675">
        <v>92</v>
      </c>
      <c r="I1382" s="675" t="s">
        <v>1248</v>
      </c>
      <c r="J1382" s="675" t="s">
        <v>1052</v>
      </c>
      <c r="K1382" s="741">
        <v>902357197000</v>
      </c>
      <c r="L1382" s="741">
        <v>1092880689637.9745</v>
      </c>
      <c r="M1382" s="675">
        <v>2</v>
      </c>
      <c r="N1382" s="675" t="s">
        <v>1561</v>
      </c>
      <c r="O1382" s="675">
        <v>20</v>
      </c>
      <c r="P1382" s="675" t="s">
        <v>1638</v>
      </c>
      <c r="Q1382" s="675">
        <v>738</v>
      </c>
      <c r="R1382" s="675" t="s">
        <v>1639</v>
      </c>
      <c r="S1382" s="741">
        <v>2354314000</v>
      </c>
      <c r="T1382" s="741">
        <v>2851403320.6567731</v>
      </c>
    </row>
    <row r="1383" spans="1:20">
      <c r="A1383" s="675">
        <v>4</v>
      </c>
      <c r="B1383" s="675" t="s">
        <v>1481</v>
      </c>
      <c r="C1383" s="675">
        <v>2013</v>
      </c>
      <c r="D1383" s="675">
        <v>122</v>
      </c>
      <c r="E1383" s="675" t="s">
        <v>1247</v>
      </c>
      <c r="F1383" s="675">
        <v>1</v>
      </c>
      <c r="G1383" s="675" t="s">
        <v>1050</v>
      </c>
      <c r="H1383" s="675">
        <v>92</v>
      </c>
      <c r="I1383" s="675" t="s">
        <v>1248</v>
      </c>
      <c r="J1383" s="675" t="s">
        <v>1052</v>
      </c>
      <c r="K1383" s="741">
        <v>902357197000</v>
      </c>
      <c r="L1383" s="741">
        <v>1092880689637.9745</v>
      </c>
      <c r="M1383" s="675">
        <v>3</v>
      </c>
      <c r="N1383" s="675" t="s">
        <v>1482</v>
      </c>
      <c r="O1383" s="675">
        <v>25</v>
      </c>
      <c r="P1383" s="675" t="s">
        <v>1521</v>
      </c>
      <c r="Q1383" s="675">
        <v>753</v>
      </c>
      <c r="R1383" s="675" t="s">
        <v>1640</v>
      </c>
      <c r="S1383" s="741">
        <v>4952795000</v>
      </c>
      <c r="T1383" s="741">
        <v>5998527005.9695787</v>
      </c>
    </row>
    <row r="1384" spans="1:20">
      <c r="A1384" s="675">
        <v>4</v>
      </c>
      <c r="B1384" s="675" t="s">
        <v>1481</v>
      </c>
      <c r="C1384" s="675">
        <v>2013</v>
      </c>
      <c r="D1384" s="675">
        <v>122</v>
      </c>
      <c r="E1384" s="675" t="s">
        <v>1247</v>
      </c>
      <c r="F1384" s="675">
        <v>1</v>
      </c>
      <c r="G1384" s="675" t="s">
        <v>1050</v>
      </c>
      <c r="H1384" s="675">
        <v>92</v>
      </c>
      <c r="I1384" s="675" t="s">
        <v>1248</v>
      </c>
      <c r="J1384" s="675" t="s">
        <v>1052</v>
      </c>
      <c r="K1384" s="741">
        <v>902357197000</v>
      </c>
      <c r="L1384" s="741">
        <v>1092880689637.9745</v>
      </c>
      <c r="M1384" s="675">
        <v>3</v>
      </c>
      <c r="N1384" s="675" t="s">
        <v>1482</v>
      </c>
      <c r="O1384" s="675">
        <v>31</v>
      </c>
      <c r="P1384" s="675" t="s">
        <v>1487</v>
      </c>
      <c r="Q1384" s="675">
        <v>750</v>
      </c>
      <c r="R1384" s="675" t="s">
        <v>1641</v>
      </c>
      <c r="S1384" s="741">
        <v>52594967000</v>
      </c>
      <c r="T1384" s="741">
        <v>63699856329.118965</v>
      </c>
    </row>
    <row r="1385" spans="1:20">
      <c r="A1385" s="675">
        <v>4</v>
      </c>
      <c r="B1385" s="675" t="s">
        <v>1481</v>
      </c>
      <c r="C1385" s="675">
        <v>2013</v>
      </c>
      <c r="D1385" s="675">
        <v>122</v>
      </c>
      <c r="E1385" s="675" t="s">
        <v>1247</v>
      </c>
      <c r="F1385" s="675">
        <v>1</v>
      </c>
      <c r="G1385" s="675" t="s">
        <v>1050</v>
      </c>
      <c r="H1385" s="675">
        <v>92</v>
      </c>
      <c r="I1385" s="675" t="s">
        <v>1248</v>
      </c>
      <c r="J1385" s="675" t="s">
        <v>1052</v>
      </c>
      <c r="K1385" s="741">
        <v>902357197000</v>
      </c>
      <c r="L1385" s="741">
        <v>1092880689637.9745</v>
      </c>
      <c r="M1385" s="675">
        <v>3</v>
      </c>
      <c r="N1385" s="675" t="s">
        <v>1482</v>
      </c>
      <c r="O1385" s="675">
        <v>31</v>
      </c>
      <c r="P1385" s="675" t="s">
        <v>1487</v>
      </c>
      <c r="Q1385" s="675">
        <v>758</v>
      </c>
      <c r="R1385" s="675" t="s">
        <v>1642</v>
      </c>
      <c r="S1385" s="741">
        <v>88250819000</v>
      </c>
      <c r="T1385" s="741">
        <v>106884076782.9949</v>
      </c>
    </row>
    <row r="1386" spans="1:20">
      <c r="A1386" s="675">
        <v>4</v>
      </c>
      <c r="B1386" s="675" t="s">
        <v>1481</v>
      </c>
      <c r="C1386" s="675">
        <v>2013</v>
      </c>
      <c r="D1386" s="675">
        <v>122</v>
      </c>
      <c r="E1386" s="675" t="s">
        <v>1247</v>
      </c>
      <c r="F1386" s="675">
        <v>1</v>
      </c>
      <c r="G1386" s="675" t="s">
        <v>1050</v>
      </c>
      <c r="H1386" s="675">
        <v>92</v>
      </c>
      <c r="I1386" s="675" t="s">
        <v>1248</v>
      </c>
      <c r="J1386" s="675" t="s">
        <v>1052</v>
      </c>
      <c r="K1386" s="741">
        <v>902357197000</v>
      </c>
      <c r="L1386" s="741">
        <v>1092880689637.9745</v>
      </c>
      <c r="M1386" s="675">
        <v>3</v>
      </c>
      <c r="N1386" s="675" t="s">
        <v>1482</v>
      </c>
      <c r="O1386" s="675">
        <v>31</v>
      </c>
      <c r="P1386" s="675" t="s">
        <v>1487</v>
      </c>
      <c r="Q1386" s="675">
        <v>765</v>
      </c>
      <c r="R1386" s="675" t="s">
        <v>1643</v>
      </c>
      <c r="S1386" s="741">
        <v>2942335000</v>
      </c>
      <c r="T1386" s="741">
        <v>3563578940.3981996</v>
      </c>
    </row>
    <row r="1387" spans="1:20">
      <c r="A1387" s="675">
        <v>4</v>
      </c>
      <c r="B1387" s="675" t="s">
        <v>1481</v>
      </c>
      <c r="C1387" s="675">
        <v>2013</v>
      </c>
      <c r="D1387" s="675">
        <v>122</v>
      </c>
      <c r="E1387" s="675" t="s">
        <v>1247</v>
      </c>
      <c r="F1387" s="675">
        <v>1</v>
      </c>
      <c r="G1387" s="675" t="s">
        <v>1050</v>
      </c>
      <c r="H1387" s="675">
        <v>92</v>
      </c>
      <c r="I1387" s="675" t="s">
        <v>1248</v>
      </c>
      <c r="J1387" s="675" t="s">
        <v>1052</v>
      </c>
      <c r="K1387" s="741">
        <v>902357197000</v>
      </c>
      <c r="L1387" s="741">
        <v>1092880689637.9745</v>
      </c>
      <c r="M1387" s="675">
        <v>3</v>
      </c>
      <c r="N1387" s="675" t="s">
        <v>1482</v>
      </c>
      <c r="O1387" s="675">
        <v>32</v>
      </c>
      <c r="P1387" s="675" t="s">
        <v>1504</v>
      </c>
      <c r="Q1387" s="675">
        <v>759</v>
      </c>
      <c r="R1387" s="675" t="s">
        <v>1644</v>
      </c>
      <c r="S1387" s="741">
        <v>5102186000</v>
      </c>
      <c r="T1387" s="741">
        <v>6179460387.6154575</v>
      </c>
    </row>
    <row r="1388" spans="1:20">
      <c r="A1388" s="675">
        <v>4</v>
      </c>
      <c r="B1388" s="675" t="s">
        <v>1481</v>
      </c>
      <c r="C1388" s="675">
        <v>2013</v>
      </c>
      <c r="D1388" s="675">
        <v>125</v>
      </c>
      <c r="E1388" s="675" t="s">
        <v>1261</v>
      </c>
      <c r="F1388" s="675">
        <v>1</v>
      </c>
      <c r="G1388" s="675" t="s">
        <v>1050</v>
      </c>
      <c r="H1388" s="675">
        <v>85</v>
      </c>
      <c r="I1388" s="675" t="s">
        <v>1065</v>
      </c>
      <c r="J1388" s="675" t="s">
        <v>1052</v>
      </c>
      <c r="K1388" s="741">
        <v>3040000000</v>
      </c>
      <c r="L1388" s="741">
        <v>3681864906.2090235</v>
      </c>
      <c r="M1388" s="675">
        <v>3</v>
      </c>
      <c r="N1388" s="675" t="s">
        <v>1482</v>
      </c>
      <c r="O1388" s="675">
        <v>26</v>
      </c>
      <c r="P1388" s="675" t="s">
        <v>1483</v>
      </c>
      <c r="Q1388" s="675">
        <v>939</v>
      </c>
      <c r="R1388" s="675" t="s">
        <v>1645</v>
      </c>
      <c r="S1388" s="741">
        <v>45000000</v>
      </c>
      <c r="T1388" s="741">
        <v>54501289.730067782</v>
      </c>
    </row>
    <row r="1389" spans="1:20">
      <c r="A1389" s="675">
        <v>4</v>
      </c>
      <c r="B1389" s="675" t="s">
        <v>1481</v>
      </c>
      <c r="C1389" s="675">
        <v>2013</v>
      </c>
      <c r="D1389" s="675">
        <v>125</v>
      </c>
      <c r="E1389" s="675" t="s">
        <v>1261</v>
      </c>
      <c r="F1389" s="675">
        <v>1</v>
      </c>
      <c r="G1389" s="675" t="s">
        <v>1050</v>
      </c>
      <c r="H1389" s="675">
        <v>85</v>
      </c>
      <c r="I1389" s="675" t="s">
        <v>1065</v>
      </c>
      <c r="J1389" s="675" t="s">
        <v>1052</v>
      </c>
      <c r="K1389" s="741">
        <v>3040000000</v>
      </c>
      <c r="L1389" s="741">
        <v>3681864906.2090235</v>
      </c>
      <c r="M1389" s="675">
        <v>3</v>
      </c>
      <c r="N1389" s="675" t="s">
        <v>1482</v>
      </c>
      <c r="O1389" s="675">
        <v>31</v>
      </c>
      <c r="P1389" s="675" t="s">
        <v>1487</v>
      </c>
      <c r="Q1389" s="675">
        <v>692</v>
      </c>
      <c r="R1389" s="675" t="s">
        <v>1646</v>
      </c>
      <c r="S1389" s="741">
        <v>2686000000</v>
      </c>
      <c r="T1389" s="741">
        <v>3253121426.9991574</v>
      </c>
    </row>
    <row r="1390" spans="1:20">
      <c r="A1390" s="675">
        <v>4</v>
      </c>
      <c r="B1390" s="675" t="s">
        <v>1481</v>
      </c>
      <c r="C1390" s="675">
        <v>2013</v>
      </c>
      <c r="D1390" s="675">
        <v>125</v>
      </c>
      <c r="E1390" s="675" t="s">
        <v>1261</v>
      </c>
      <c r="F1390" s="675">
        <v>1</v>
      </c>
      <c r="G1390" s="675" t="s">
        <v>1050</v>
      </c>
      <c r="H1390" s="675">
        <v>85</v>
      </c>
      <c r="I1390" s="675" t="s">
        <v>1065</v>
      </c>
      <c r="J1390" s="675" t="s">
        <v>1052</v>
      </c>
      <c r="K1390" s="741">
        <v>3040000000</v>
      </c>
      <c r="L1390" s="741">
        <v>3681864906.2090235</v>
      </c>
      <c r="M1390" s="675">
        <v>3</v>
      </c>
      <c r="N1390" s="675" t="s">
        <v>1482</v>
      </c>
      <c r="O1390" s="675">
        <v>31</v>
      </c>
      <c r="P1390" s="675" t="s">
        <v>1487</v>
      </c>
      <c r="Q1390" s="675">
        <v>744</v>
      </c>
      <c r="R1390" s="675" t="s">
        <v>1647</v>
      </c>
      <c r="S1390" s="741">
        <v>309000000</v>
      </c>
      <c r="T1390" s="741">
        <v>374242189.47979879</v>
      </c>
    </row>
    <row r="1391" spans="1:20">
      <c r="A1391" s="675">
        <v>4</v>
      </c>
      <c r="B1391" s="675" t="s">
        <v>1481</v>
      </c>
      <c r="C1391" s="675">
        <v>2013</v>
      </c>
      <c r="D1391" s="675">
        <v>126</v>
      </c>
      <c r="E1391" s="675" t="s">
        <v>771</v>
      </c>
      <c r="F1391" s="675">
        <v>1</v>
      </c>
      <c r="G1391" s="675" t="s">
        <v>1050</v>
      </c>
      <c r="H1391" s="675">
        <v>94</v>
      </c>
      <c r="I1391" s="675" t="s">
        <v>1264</v>
      </c>
      <c r="J1391" s="675" t="s">
        <v>1052</v>
      </c>
      <c r="K1391" s="741">
        <v>67835000000</v>
      </c>
      <c r="L1391" s="741">
        <v>82157666418.647751</v>
      </c>
      <c r="M1391" s="675">
        <v>2</v>
      </c>
      <c r="N1391" s="675" t="s">
        <v>1561</v>
      </c>
      <c r="O1391" s="675">
        <v>17</v>
      </c>
      <c r="P1391" s="675" t="s">
        <v>1585</v>
      </c>
      <c r="Q1391" s="675">
        <v>131</v>
      </c>
      <c r="R1391" s="675" t="s">
        <v>1648</v>
      </c>
      <c r="S1391" s="741">
        <v>2700000000</v>
      </c>
      <c r="T1391" s="741">
        <v>3270077383.8040667</v>
      </c>
    </row>
    <row r="1392" spans="1:20">
      <c r="A1392" s="675">
        <v>4</v>
      </c>
      <c r="B1392" s="675" t="s">
        <v>1481</v>
      </c>
      <c r="C1392" s="675">
        <v>2013</v>
      </c>
      <c r="D1392" s="675">
        <v>126</v>
      </c>
      <c r="E1392" s="675" t="s">
        <v>771</v>
      </c>
      <c r="F1392" s="675">
        <v>1</v>
      </c>
      <c r="G1392" s="675" t="s">
        <v>1050</v>
      </c>
      <c r="H1392" s="675">
        <v>94</v>
      </c>
      <c r="I1392" s="675" t="s">
        <v>1264</v>
      </c>
      <c r="J1392" s="675" t="s">
        <v>1052</v>
      </c>
      <c r="K1392" s="741">
        <v>67835000000</v>
      </c>
      <c r="L1392" s="741">
        <v>82157666418.647751</v>
      </c>
      <c r="M1392" s="675">
        <v>2</v>
      </c>
      <c r="N1392" s="675" t="s">
        <v>1561</v>
      </c>
      <c r="O1392" s="675">
        <v>17</v>
      </c>
      <c r="P1392" s="675" t="s">
        <v>1585</v>
      </c>
      <c r="Q1392" s="675">
        <v>820</v>
      </c>
      <c r="R1392" s="675" t="s">
        <v>1649</v>
      </c>
      <c r="S1392" s="741">
        <v>6150000000</v>
      </c>
      <c r="T1392" s="741">
        <v>7448509596.4425964</v>
      </c>
    </row>
    <row r="1393" spans="1:20">
      <c r="A1393" s="675">
        <v>4</v>
      </c>
      <c r="B1393" s="675" t="s">
        <v>1481</v>
      </c>
      <c r="C1393" s="675">
        <v>2013</v>
      </c>
      <c r="D1393" s="675">
        <v>126</v>
      </c>
      <c r="E1393" s="675" t="s">
        <v>771</v>
      </c>
      <c r="F1393" s="675">
        <v>1</v>
      </c>
      <c r="G1393" s="675" t="s">
        <v>1050</v>
      </c>
      <c r="H1393" s="675">
        <v>94</v>
      </c>
      <c r="I1393" s="675" t="s">
        <v>1264</v>
      </c>
      <c r="J1393" s="675" t="s">
        <v>1052</v>
      </c>
      <c r="K1393" s="741">
        <v>67835000000</v>
      </c>
      <c r="L1393" s="741">
        <v>82157666418.647751</v>
      </c>
      <c r="M1393" s="675">
        <v>2</v>
      </c>
      <c r="N1393" s="675" t="s">
        <v>1561</v>
      </c>
      <c r="O1393" s="675">
        <v>17</v>
      </c>
      <c r="P1393" s="675" t="s">
        <v>1585</v>
      </c>
      <c r="Q1393" s="675">
        <v>821</v>
      </c>
      <c r="R1393" s="675" t="s">
        <v>1650</v>
      </c>
      <c r="S1393" s="741">
        <v>20685000000</v>
      </c>
      <c r="T1393" s="741">
        <v>25052426179.25449</v>
      </c>
    </row>
    <row r="1394" spans="1:20">
      <c r="A1394" s="675">
        <v>4</v>
      </c>
      <c r="B1394" s="675" t="s">
        <v>1481</v>
      </c>
      <c r="C1394" s="675">
        <v>2013</v>
      </c>
      <c r="D1394" s="675">
        <v>126</v>
      </c>
      <c r="E1394" s="675" t="s">
        <v>771</v>
      </c>
      <c r="F1394" s="675">
        <v>1</v>
      </c>
      <c r="G1394" s="675" t="s">
        <v>1050</v>
      </c>
      <c r="H1394" s="675">
        <v>94</v>
      </c>
      <c r="I1394" s="675" t="s">
        <v>1264</v>
      </c>
      <c r="J1394" s="675" t="s">
        <v>1052</v>
      </c>
      <c r="K1394" s="741">
        <v>67835000000</v>
      </c>
      <c r="L1394" s="741">
        <v>82157666418.647751</v>
      </c>
      <c r="M1394" s="675">
        <v>2</v>
      </c>
      <c r="N1394" s="675" t="s">
        <v>1561</v>
      </c>
      <c r="O1394" s="675">
        <v>18</v>
      </c>
      <c r="P1394" s="675" t="s">
        <v>1588</v>
      </c>
      <c r="Q1394" s="675">
        <v>811</v>
      </c>
      <c r="R1394" s="675" t="s">
        <v>1651</v>
      </c>
      <c r="S1394" s="741">
        <v>5400000000</v>
      </c>
      <c r="T1394" s="741">
        <v>6540154767.6081333</v>
      </c>
    </row>
    <row r="1395" spans="1:20">
      <c r="A1395" s="675">
        <v>4</v>
      </c>
      <c r="B1395" s="675" t="s">
        <v>1481</v>
      </c>
      <c r="C1395" s="675">
        <v>2013</v>
      </c>
      <c r="D1395" s="675">
        <v>126</v>
      </c>
      <c r="E1395" s="675" t="s">
        <v>771</v>
      </c>
      <c r="F1395" s="675">
        <v>1</v>
      </c>
      <c r="G1395" s="675" t="s">
        <v>1050</v>
      </c>
      <c r="H1395" s="675">
        <v>94</v>
      </c>
      <c r="I1395" s="675" t="s">
        <v>1264</v>
      </c>
      <c r="J1395" s="675" t="s">
        <v>1052</v>
      </c>
      <c r="K1395" s="741">
        <v>67835000000</v>
      </c>
      <c r="L1395" s="741">
        <v>82157666418.647751</v>
      </c>
      <c r="M1395" s="675">
        <v>2</v>
      </c>
      <c r="N1395" s="675" t="s">
        <v>1561</v>
      </c>
      <c r="O1395" s="675">
        <v>21</v>
      </c>
      <c r="P1395" s="675" t="s">
        <v>1652</v>
      </c>
      <c r="Q1395" s="675">
        <v>826</v>
      </c>
      <c r="R1395" s="675" t="s">
        <v>1653</v>
      </c>
      <c r="S1395" s="741">
        <v>3250000000</v>
      </c>
      <c r="T1395" s="741">
        <v>3936204258.2826729</v>
      </c>
    </row>
    <row r="1396" spans="1:20">
      <c r="A1396" s="675">
        <v>4</v>
      </c>
      <c r="B1396" s="675" t="s">
        <v>1481</v>
      </c>
      <c r="C1396" s="675">
        <v>2013</v>
      </c>
      <c r="D1396" s="675">
        <v>126</v>
      </c>
      <c r="E1396" s="675" t="s">
        <v>771</v>
      </c>
      <c r="F1396" s="675">
        <v>1</v>
      </c>
      <c r="G1396" s="675" t="s">
        <v>1050</v>
      </c>
      <c r="H1396" s="675">
        <v>94</v>
      </c>
      <c r="I1396" s="675" t="s">
        <v>1264</v>
      </c>
      <c r="J1396" s="675" t="s">
        <v>1052</v>
      </c>
      <c r="K1396" s="741">
        <v>67835000000</v>
      </c>
      <c r="L1396" s="741">
        <v>82157666418.647751</v>
      </c>
      <c r="M1396" s="675">
        <v>2</v>
      </c>
      <c r="N1396" s="675" t="s">
        <v>1561</v>
      </c>
      <c r="O1396" s="675">
        <v>22</v>
      </c>
      <c r="P1396" s="675" t="s">
        <v>1654</v>
      </c>
      <c r="Q1396" s="675">
        <v>574</v>
      </c>
      <c r="R1396" s="675" t="s">
        <v>1269</v>
      </c>
      <c r="S1396" s="741">
        <v>8400000000</v>
      </c>
      <c r="T1396" s="741">
        <v>10173574082.945986</v>
      </c>
    </row>
    <row r="1397" spans="1:20">
      <c r="A1397" s="675">
        <v>4</v>
      </c>
      <c r="B1397" s="675" t="s">
        <v>1481</v>
      </c>
      <c r="C1397" s="675">
        <v>2013</v>
      </c>
      <c r="D1397" s="675">
        <v>126</v>
      </c>
      <c r="E1397" s="675" t="s">
        <v>771</v>
      </c>
      <c r="F1397" s="675">
        <v>1</v>
      </c>
      <c r="G1397" s="675" t="s">
        <v>1050</v>
      </c>
      <c r="H1397" s="675">
        <v>94</v>
      </c>
      <c r="I1397" s="675" t="s">
        <v>1264</v>
      </c>
      <c r="J1397" s="675" t="s">
        <v>1052</v>
      </c>
      <c r="K1397" s="741">
        <v>67835000000</v>
      </c>
      <c r="L1397" s="741">
        <v>82157666418.647751</v>
      </c>
      <c r="M1397" s="675">
        <v>2</v>
      </c>
      <c r="N1397" s="675" t="s">
        <v>1561</v>
      </c>
      <c r="O1397" s="675">
        <v>22</v>
      </c>
      <c r="P1397" s="675" t="s">
        <v>1654</v>
      </c>
      <c r="Q1397" s="675">
        <v>819</v>
      </c>
      <c r="R1397" s="675" t="s">
        <v>1655</v>
      </c>
      <c r="S1397" s="741">
        <v>13150000000</v>
      </c>
      <c r="T1397" s="741">
        <v>15926487998.897583</v>
      </c>
    </row>
    <row r="1398" spans="1:20">
      <c r="A1398" s="675">
        <v>4</v>
      </c>
      <c r="B1398" s="675" t="s">
        <v>1481</v>
      </c>
      <c r="C1398" s="675">
        <v>2013</v>
      </c>
      <c r="D1398" s="675">
        <v>126</v>
      </c>
      <c r="E1398" s="675" t="s">
        <v>771</v>
      </c>
      <c r="F1398" s="675">
        <v>1</v>
      </c>
      <c r="G1398" s="675" t="s">
        <v>1050</v>
      </c>
      <c r="H1398" s="675">
        <v>94</v>
      </c>
      <c r="I1398" s="675" t="s">
        <v>1264</v>
      </c>
      <c r="J1398" s="675" t="s">
        <v>1052</v>
      </c>
      <c r="K1398" s="741">
        <v>67835000000</v>
      </c>
      <c r="L1398" s="741">
        <v>82157666418.647751</v>
      </c>
      <c r="M1398" s="675">
        <v>3</v>
      </c>
      <c r="N1398" s="675" t="s">
        <v>1482</v>
      </c>
      <c r="O1398" s="675">
        <v>24</v>
      </c>
      <c r="P1398" s="675" t="s">
        <v>1604</v>
      </c>
      <c r="Q1398" s="675">
        <v>817</v>
      </c>
      <c r="R1398" s="675" t="s">
        <v>1656</v>
      </c>
      <c r="S1398" s="741">
        <v>1100000000</v>
      </c>
      <c r="T1398" s="741">
        <v>1332253748.9572124</v>
      </c>
    </row>
    <row r="1399" spans="1:20">
      <c r="A1399" s="675">
        <v>4</v>
      </c>
      <c r="B1399" s="675" t="s">
        <v>1481</v>
      </c>
      <c r="C1399" s="675">
        <v>2013</v>
      </c>
      <c r="D1399" s="675">
        <v>126</v>
      </c>
      <c r="E1399" s="675" t="s">
        <v>771</v>
      </c>
      <c r="F1399" s="675">
        <v>1</v>
      </c>
      <c r="G1399" s="675" t="s">
        <v>1050</v>
      </c>
      <c r="H1399" s="675">
        <v>94</v>
      </c>
      <c r="I1399" s="675" t="s">
        <v>1264</v>
      </c>
      <c r="J1399" s="675" t="s">
        <v>1052</v>
      </c>
      <c r="K1399" s="741">
        <v>67835000000</v>
      </c>
      <c r="L1399" s="741">
        <v>82157666418.647751</v>
      </c>
      <c r="M1399" s="675">
        <v>3</v>
      </c>
      <c r="N1399" s="675" t="s">
        <v>1482</v>
      </c>
      <c r="O1399" s="675">
        <v>26</v>
      </c>
      <c r="P1399" s="675" t="s">
        <v>1483</v>
      </c>
      <c r="Q1399" s="675">
        <v>956</v>
      </c>
      <c r="R1399" s="675" t="s">
        <v>1657</v>
      </c>
      <c r="S1399" s="741">
        <v>1500000000</v>
      </c>
      <c r="T1399" s="741">
        <v>1816709657.6689258</v>
      </c>
    </row>
    <row r="1400" spans="1:20">
      <c r="A1400" s="675">
        <v>4</v>
      </c>
      <c r="B1400" s="675" t="s">
        <v>1481</v>
      </c>
      <c r="C1400" s="675">
        <v>2013</v>
      </c>
      <c r="D1400" s="675">
        <v>126</v>
      </c>
      <c r="E1400" s="675" t="s">
        <v>771</v>
      </c>
      <c r="F1400" s="675">
        <v>1</v>
      </c>
      <c r="G1400" s="675" t="s">
        <v>1050</v>
      </c>
      <c r="H1400" s="675">
        <v>94</v>
      </c>
      <c r="I1400" s="675" t="s">
        <v>1264</v>
      </c>
      <c r="J1400" s="675" t="s">
        <v>1052</v>
      </c>
      <c r="K1400" s="741">
        <v>67835000000</v>
      </c>
      <c r="L1400" s="741">
        <v>82157666418.647751</v>
      </c>
      <c r="M1400" s="675">
        <v>3</v>
      </c>
      <c r="N1400" s="675" t="s">
        <v>1482</v>
      </c>
      <c r="O1400" s="675">
        <v>31</v>
      </c>
      <c r="P1400" s="675" t="s">
        <v>1487</v>
      </c>
      <c r="Q1400" s="675">
        <v>844</v>
      </c>
      <c r="R1400" s="675" t="s">
        <v>1487</v>
      </c>
      <c r="S1400" s="741">
        <v>2700000000</v>
      </c>
      <c r="T1400" s="741">
        <v>3270077383.8040667</v>
      </c>
    </row>
    <row r="1401" spans="1:20">
      <c r="A1401" s="675">
        <v>4</v>
      </c>
      <c r="B1401" s="675" t="s">
        <v>1481</v>
      </c>
      <c r="C1401" s="675">
        <v>2013</v>
      </c>
      <c r="D1401" s="675">
        <v>126</v>
      </c>
      <c r="E1401" s="675" t="s">
        <v>771</v>
      </c>
      <c r="F1401" s="675">
        <v>1</v>
      </c>
      <c r="G1401" s="675" t="s">
        <v>1050</v>
      </c>
      <c r="H1401" s="675">
        <v>94</v>
      </c>
      <c r="I1401" s="675" t="s">
        <v>1264</v>
      </c>
      <c r="J1401" s="675" t="s">
        <v>1052</v>
      </c>
      <c r="K1401" s="741">
        <v>67835000000</v>
      </c>
      <c r="L1401" s="741">
        <v>82157666418.647751</v>
      </c>
      <c r="M1401" s="675">
        <v>3</v>
      </c>
      <c r="N1401" s="675" t="s">
        <v>1482</v>
      </c>
      <c r="O1401" s="675">
        <v>32</v>
      </c>
      <c r="P1401" s="675" t="s">
        <v>1504</v>
      </c>
      <c r="Q1401" s="675">
        <v>957</v>
      </c>
      <c r="R1401" s="675" t="s">
        <v>1658</v>
      </c>
      <c r="S1401" s="741">
        <v>2800000000</v>
      </c>
      <c r="T1401" s="741">
        <v>3391191360.9819951</v>
      </c>
    </row>
    <row r="1402" spans="1:20">
      <c r="A1402" s="675">
        <v>4</v>
      </c>
      <c r="B1402" s="675" t="s">
        <v>1481</v>
      </c>
      <c r="C1402" s="675">
        <v>2013</v>
      </c>
      <c r="D1402" s="675">
        <v>127</v>
      </c>
      <c r="E1402" s="675" t="s">
        <v>162</v>
      </c>
      <c r="F1402" s="675">
        <v>1</v>
      </c>
      <c r="G1402" s="675" t="s">
        <v>1050</v>
      </c>
      <c r="H1402" s="675">
        <v>86</v>
      </c>
      <c r="I1402" s="675" t="s">
        <v>1088</v>
      </c>
      <c r="J1402" s="675" t="s">
        <v>1052</v>
      </c>
      <c r="K1402" s="741">
        <v>8500000000</v>
      </c>
      <c r="L1402" s="741">
        <v>10294688060.123915</v>
      </c>
      <c r="M1402" s="675">
        <v>3</v>
      </c>
      <c r="N1402" s="675" t="s">
        <v>1482</v>
      </c>
      <c r="O1402" s="675">
        <v>24</v>
      </c>
      <c r="P1402" s="675" t="s">
        <v>1604</v>
      </c>
      <c r="Q1402" s="675">
        <v>751</v>
      </c>
      <c r="R1402" s="675" t="s">
        <v>1659</v>
      </c>
      <c r="S1402" s="741">
        <v>2638000000</v>
      </c>
      <c r="T1402" s="741">
        <v>3194986717.9537511</v>
      </c>
    </row>
    <row r="1403" spans="1:20">
      <c r="A1403" s="675">
        <v>4</v>
      </c>
      <c r="B1403" s="675" t="s">
        <v>1481</v>
      </c>
      <c r="C1403" s="675">
        <v>2013</v>
      </c>
      <c r="D1403" s="675">
        <v>127</v>
      </c>
      <c r="E1403" s="675" t="s">
        <v>162</v>
      </c>
      <c r="F1403" s="675">
        <v>1</v>
      </c>
      <c r="G1403" s="675" t="s">
        <v>1050</v>
      </c>
      <c r="H1403" s="675">
        <v>86</v>
      </c>
      <c r="I1403" s="675" t="s">
        <v>1088</v>
      </c>
      <c r="J1403" s="675" t="s">
        <v>1052</v>
      </c>
      <c r="K1403" s="741">
        <v>8500000000</v>
      </c>
      <c r="L1403" s="741">
        <v>10294688060.123915</v>
      </c>
      <c r="M1403" s="675">
        <v>3</v>
      </c>
      <c r="N1403" s="675" t="s">
        <v>1482</v>
      </c>
      <c r="O1403" s="675">
        <v>25</v>
      </c>
      <c r="P1403" s="675" t="s">
        <v>1521</v>
      </c>
      <c r="Q1403" s="675">
        <v>711</v>
      </c>
      <c r="R1403" s="675" t="s">
        <v>1660</v>
      </c>
      <c r="S1403" s="741">
        <v>100000000</v>
      </c>
      <c r="T1403" s="741">
        <v>121113977.1779284</v>
      </c>
    </row>
    <row r="1404" spans="1:20">
      <c r="A1404" s="675">
        <v>4</v>
      </c>
      <c r="B1404" s="675" t="s">
        <v>1481</v>
      </c>
      <c r="C1404" s="675">
        <v>2013</v>
      </c>
      <c r="D1404" s="675">
        <v>127</v>
      </c>
      <c r="E1404" s="675" t="s">
        <v>162</v>
      </c>
      <c r="F1404" s="675">
        <v>1</v>
      </c>
      <c r="G1404" s="675" t="s">
        <v>1050</v>
      </c>
      <c r="H1404" s="675">
        <v>86</v>
      </c>
      <c r="I1404" s="675" t="s">
        <v>1088</v>
      </c>
      <c r="J1404" s="675" t="s">
        <v>1052</v>
      </c>
      <c r="K1404" s="741">
        <v>8500000000</v>
      </c>
      <c r="L1404" s="741">
        <v>10294688060.123915</v>
      </c>
      <c r="M1404" s="675">
        <v>3</v>
      </c>
      <c r="N1404" s="675" t="s">
        <v>1482</v>
      </c>
      <c r="O1404" s="675">
        <v>31</v>
      </c>
      <c r="P1404" s="675" t="s">
        <v>1487</v>
      </c>
      <c r="Q1404" s="675">
        <v>761</v>
      </c>
      <c r="R1404" s="675" t="s">
        <v>1661</v>
      </c>
      <c r="S1404" s="741">
        <v>2830000000</v>
      </c>
      <c r="T1404" s="741">
        <v>3427525554.1353741</v>
      </c>
    </row>
    <row r="1405" spans="1:20">
      <c r="A1405" s="675">
        <v>4</v>
      </c>
      <c r="B1405" s="675" t="s">
        <v>1481</v>
      </c>
      <c r="C1405" s="675">
        <v>2013</v>
      </c>
      <c r="D1405" s="675">
        <v>127</v>
      </c>
      <c r="E1405" s="675" t="s">
        <v>162</v>
      </c>
      <c r="F1405" s="675">
        <v>1</v>
      </c>
      <c r="G1405" s="675" t="s">
        <v>1050</v>
      </c>
      <c r="H1405" s="675">
        <v>86</v>
      </c>
      <c r="I1405" s="675" t="s">
        <v>1088</v>
      </c>
      <c r="J1405" s="675" t="s">
        <v>1052</v>
      </c>
      <c r="K1405" s="741">
        <v>8500000000</v>
      </c>
      <c r="L1405" s="741">
        <v>10294688060.123915</v>
      </c>
      <c r="M1405" s="675">
        <v>3</v>
      </c>
      <c r="N1405" s="675" t="s">
        <v>1482</v>
      </c>
      <c r="O1405" s="675">
        <v>32</v>
      </c>
      <c r="P1405" s="675" t="s">
        <v>1504</v>
      </c>
      <c r="Q1405" s="675">
        <v>734</v>
      </c>
      <c r="R1405" s="675" t="s">
        <v>1662</v>
      </c>
      <c r="S1405" s="741">
        <v>2932000000</v>
      </c>
      <c r="T1405" s="741">
        <v>3551061810.8568602</v>
      </c>
    </row>
    <row r="1406" spans="1:20">
      <c r="A1406" s="675">
        <v>4</v>
      </c>
      <c r="B1406" s="675" t="s">
        <v>1481</v>
      </c>
      <c r="C1406" s="675">
        <v>2013</v>
      </c>
      <c r="D1406" s="675">
        <v>131</v>
      </c>
      <c r="E1406" s="675" t="s">
        <v>1293</v>
      </c>
      <c r="F1406" s="675">
        <v>1</v>
      </c>
      <c r="G1406" s="675" t="s">
        <v>1050</v>
      </c>
      <c r="H1406" s="675">
        <v>86</v>
      </c>
      <c r="I1406" s="675" t="s">
        <v>1088</v>
      </c>
      <c r="J1406" s="675" t="s">
        <v>1052</v>
      </c>
      <c r="K1406" s="741">
        <v>38600000000</v>
      </c>
      <c r="L1406" s="741">
        <v>46749995190.680359</v>
      </c>
      <c r="M1406" s="675">
        <v>2</v>
      </c>
      <c r="N1406" s="675" t="s">
        <v>1561</v>
      </c>
      <c r="O1406" s="675">
        <v>20</v>
      </c>
      <c r="P1406" s="675" t="s">
        <v>1638</v>
      </c>
      <c r="Q1406" s="675">
        <v>412</v>
      </c>
      <c r="R1406" s="675" t="s">
        <v>1294</v>
      </c>
      <c r="S1406" s="741">
        <v>32890000000</v>
      </c>
      <c r="T1406" s="741">
        <v>39834387093.820648</v>
      </c>
    </row>
    <row r="1407" spans="1:20">
      <c r="A1407" s="675">
        <v>4</v>
      </c>
      <c r="B1407" s="675" t="s">
        <v>1481</v>
      </c>
      <c r="C1407" s="675">
        <v>2013</v>
      </c>
      <c r="D1407" s="675">
        <v>131</v>
      </c>
      <c r="E1407" s="675" t="s">
        <v>1293</v>
      </c>
      <c r="F1407" s="675">
        <v>1</v>
      </c>
      <c r="G1407" s="675" t="s">
        <v>1050</v>
      </c>
      <c r="H1407" s="675">
        <v>86</v>
      </c>
      <c r="I1407" s="675" t="s">
        <v>1088</v>
      </c>
      <c r="J1407" s="675" t="s">
        <v>1052</v>
      </c>
      <c r="K1407" s="741">
        <v>38600000000</v>
      </c>
      <c r="L1407" s="741">
        <v>46749995190.680359</v>
      </c>
      <c r="M1407" s="675">
        <v>3</v>
      </c>
      <c r="N1407" s="675" t="s">
        <v>1482</v>
      </c>
      <c r="O1407" s="675">
        <v>31</v>
      </c>
      <c r="P1407" s="675" t="s">
        <v>1487</v>
      </c>
      <c r="Q1407" s="675">
        <v>908</v>
      </c>
      <c r="R1407" s="675" t="s">
        <v>1663</v>
      </c>
      <c r="S1407" s="741">
        <v>5710000000</v>
      </c>
      <c r="T1407" s="741">
        <v>6915608096.8597126</v>
      </c>
    </row>
    <row r="1408" spans="1:20">
      <c r="A1408" s="675">
        <v>4</v>
      </c>
      <c r="B1408" s="675" t="s">
        <v>1481</v>
      </c>
      <c r="C1408" s="675">
        <v>2013</v>
      </c>
      <c r="D1408" s="675">
        <v>200</v>
      </c>
      <c r="E1408" s="675" t="s">
        <v>1295</v>
      </c>
      <c r="F1408" s="675">
        <v>2</v>
      </c>
      <c r="G1408" s="675" t="s">
        <v>1296</v>
      </c>
      <c r="H1408" s="675">
        <v>89</v>
      </c>
      <c r="I1408" s="675" t="s">
        <v>1182</v>
      </c>
      <c r="J1408" s="675" t="s">
        <v>1052</v>
      </c>
      <c r="K1408" s="741">
        <v>48682000000</v>
      </c>
      <c r="L1408" s="741">
        <v>58960706369.759102</v>
      </c>
      <c r="M1408" s="675">
        <v>1</v>
      </c>
      <c r="N1408" s="675" t="s">
        <v>1489</v>
      </c>
      <c r="O1408" s="675">
        <v>9</v>
      </c>
      <c r="P1408" s="675" t="s">
        <v>1563</v>
      </c>
      <c r="Q1408" s="675">
        <v>431</v>
      </c>
      <c r="R1408" s="675" t="s">
        <v>1664</v>
      </c>
      <c r="S1408" s="741">
        <v>10000000000</v>
      </c>
      <c r="T1408" s="741">
        <v>12111397717.792839</v>
      </c>
    </row>
    <row r="1409" spans="1:20">
      <c r="A1409" s="675">
        <v>4</v>
      </c>
      <c r="B1409" s="675" t="s">
        <v>1481</v>
      </c>
      <c r="C1409" s="675">
        <v>2013</v>
      </c>
      <c r="D1409" s="675">
        <v>200</v>
      </c>
      <c r="E1409" s="675" t="s">
        <v>1295</v>
      </c>
      <c r="F1409" s="675">
        <v>2</v>
      </c>
      <c r="G1409" s="675" t="s">
        <v>1296</v>
      </c>
      <c r="H1409" s="675">
        <v>89</v>
      </c>
      <c r="I1409" s="675" t="s">
        <v>1182</v>
      </c>
      <c r="J1409" s="675" t="s">
        <v>1052</v>
      </c>
      <c r="K1409" s="741">
        <v>48682000000</v>
      </c>
      <c r="L1409" s="741">
        <v>58960706369.759102</v>
      </c>
      <c r="M1409" s="675">
        <v>1</v>
      </c>
      <c r="N1409" s="675" t="s">
        <v>1489</v>
      </c>
      <c r="O1409" s="675">
        <v>12</v>
      </c>
      <c r="P1409" s="675" t="s">
        <v>1569</v>
      </c>
      <c r="Q1409" s="675">
        <v>725</v>
      </c>
      <c r="R1409" s="675" t="s">
        <v>1665</v>
      </c>
      <c r="S1409" s="741">
        <v>20000000000</v>
      </c>
      <c r="T1409" s="741">
        <v>24222795435.585678</v>
      </c>
    </row>
    <row r="1410" spans="1:20">
      <c r="A1410" s="675">
        <v>4</v>
      </c>
      <c r="B1410" s="675" t="s">
        <v>1481</v>
      </c>
      <c r="C1410" s="675">
        <v>2013</v>
      </c>
      <c r="D1410" s="675">
        <v>200</v>
      </c>
      <c r="E1410" s="675" t="s">
        <v>1295</v>
      </c>
      <c r="F1410" s="675">
        <v>2</v>
      </c>
      <c r="G1410" s="675" t="s">
        <v>1296</v>
      </c>
      <c r="H1410" s="675">
        <v>89</v>
      </c>
      <c r="I1410" s="675" t="s">
        <v>1182</v>
      </c>
      <c r="J1410" s="675" t="s">
        <v>1052</v>
      </c>
      <c r="K1410" s="741">
        <v>48682000000</v>
      </c>
      <c r="L1410" s="741">
        <v>58960706369.759102</v>
      </c>
      <c r="M1410" s="675">
        <v>1</v>
      </c>
      <c r="N1410" s="675" t="s">
        <v>1489</v>
      </c>
      <c r="O1410" s="675">
        <v>13</v>
      </c>
      <c r="P1410" s="675" t="s">
        <v>1574</v>
      </c>
      <c r="Q1410" s="675">
        <v>414</v>
      </c>
      <c r="R1410" s="675" t="s">
        <v>1666</v>
      </c>
      <c r="S1410" s="741">
        <v>12000000000</v>
      </c>
      <c r="T1410" s="741">
        <v>14533677261.351406</v>
      </c>
    </row>
    <row r="1411" spans="1:20">
      <c r="A1411" s="675">
        <v>4</v>
      </c>
      <c r="B1411" s="675" t="s">
        <v>1481</v>
      </c>
      <c r="C1411" s="675">
        <v>2013</v>
      </c>
      <c r="D1411" s="675">
        <v>200</v>
      </c>
      <c r="E1411" s="675" t="s">
        <v>1295</v>
      </c>
      <c r="F1411" s="675">
        <v>2</v>
      </c>
      <c r="G1411" s="675" t="s">
        <v>1296</v>
      </c>
      <c r="H1411" s="675">
        <v>89</v>
      </c>
      <c r="I1411" s="675" t="s">
        <v>1182</v>
      </c>
      <c r="J1411" s="675" t="s">
        <v>1052</v>
      </c>
      <c r="K1411" s="741">
        <v>48682000000</v>
      </c>
      <c r="L1411" s="741">
        <v>58960706369.759102</v>
      </c>
      <c r="M1411" s="675">
        <v>1</v>
      </c>
      <c r="N1411" s="675" t="s">
        <v>1489</v>
      </c>
      <c r="O1411" s="675">
        <v>13</v>
      </c>
      <c r="P1411" s="675" t="s">
        <v>1574</v>
      </c>
      <c r="Q1411" s="675">
        <v>604</v>
      </c>
      <c r="R1411" s="675" t="s">
        <v>1667</v>
      </c>
      <c r="S1411" s="741">
        <v>4000000000</v>
      </c>
      <c r="T1411" s="741">
        <v>4844559087.117136</v>
      </c>
    </row>
    <row r="1412" spans="1:20">
      <c r="A1412" s="675">
        <v>4</v>
      </c>
      <c r="B1412" s="675" t="s">
        <v>1481</v>
      </c>
      <c r="C1412" s="675">
        <v>2013</v>
      </c>
      <c r="D1412" s="675">
        <v>200</v>
      </c>
      <c r="E1412" s="675" t="s">
        <v>1295</v>
      </c>
      <c r="F1412" s="675">
        <v>2</v>
      </c>
      <c r="G1412" s="675" t="s">
        <v>1296</v>
      </c>
      <c r="H1412" s="675">
        <v>89</v>
      </c>
      <c r="I1412" s="675" t="s">
        <v>1182</v>
      </c>
      <c r="J1412" s="675" t="s">
        <v>1052</v>
      </c>
      <c r="K1412" s="741">
        <v>48682000000</v>
      </c>
      <c r="L1412" s="741">
        <v>58960706369.759102</v>
      </c>
      <c r="M1412" s="675">
        <v>3</v>
      </c>
      <c r="N1412" s="675" t="s">
        <v>1482</v>
      </c>
      <c r="O1412" s="675">
        <v>26</v>
      </c>
      <c r="P1412" s="675" t="s">
        <v>1483</v>
      </c>
      <c r="Q1412" s="675">
        <v>947</v>
      </c>
      <c r="R1412" s="675" t="s">
        <v>1668</v>
      </c>
      <c r="S1412" s="741">
        <v>322000000</v>
      </c>
      <c r="T1412" s="741">
        <v>389987006.5129295</v>
      </c>
    </row>
    <row r="1413" spans="1:20">
      <c r="A1413" s="675">
        <v>4</v>
      </c>
      <c r="B1413" s="675" t="s">
        <v>1481</v>
      </c>
      <c r="C1413" s="675">
        <v>2013</v>
      </c>
      <c r="D1413" s="675">
        <v>200</v>
      </c>
      <c r="E1413" s="675" t="s">
        <v>1295</v>
      </c>
      <c r="F1413" s="675">
        <v>2</v>
      </c>
      <c r="G1413" s="675" t="s">
        <v>1296</v>
      </c>
      <c r="H1413" s="675">
        <v>89</v>
      </c>
      <c r="I1413" s="675" t="s">
        <v>1182</v>
      </c>
      <c r="J1413" s="675" t="s">
        <v>1052</v>
      </c>
      <c r="K1413" s="741">
        <v>48682000000</v>
      </c>
      <c r="L1413" s="741">
        <v>58960706369.759102</v>
      </c>
      <c r="M1413" s="675">
        <v>3</v>
      </c>
      <c r="N1413" s="675" t="s">
        <v>1482</v>
      </c>
      <c r="O1413" s="675">
        <v>31</v>
      </c>
      <c r="P1413" s="675" t="s">
        <v>1487</v>
      </c>
      <c r="Q1413" s="675">
        <v>611</v>
      </c>
      <c r="R1413" s="675" t="s">
        <v>994</v>
      </c>
      <c r="S1413" s="741">
        <v>2360000000</v>
      </c>
      <c r="T1413" s="741">
        <v>2858289861.3991098</v>
      </c>
    </row>
    <row r="1414" spans="1:20">
      <c r="A1414" s="675">
        <v>4</v>
      </c>
      <c r="B1414" s="675" t="s">
        <v>1481</v>
      </c>
      <c r="C1414" s="675">
        <v>2013</v>
      </c>
      <c r="D1414" s="675">
        <v>201</v>
      </c>
      <c r="E1414" s="675" t="s">
        <v>1303</v>
      </c>
      <c r="F1414" s="675">
        <v>2</v>
      </c>
      <c r="G1414" s="675" t="s">
        <v>1296</v>
      </c>
      <c r="H1414" s="675">
        <v>91</v>
      </c>
      <c r="I1414" s="675" t="s">
        <v>1304</v>
      </c>
      <c r="J1414" s="675" t="s">
        <v>1052</v>
      </c>
      <c r="K1414" s="741">
        <v>2195494001000</v>
      </c>
      <c r="L1414" s="741">
        <v>2659050103313.9272</v>
      </c>
      <c r="M1414" s="675">
        <v>1</v>
      </c>
      <c r="N1414" s="675" t="s">
        <v>1489</v>
      </c>
      <c r="O1414" s="675">
        <v>2</v>
      </c>
      <c r="P1414" s="675" t="s">
        <v>1669</v>
      </c>
      <c r="Q1414" s="675">
        <v>869</v>
      </c>
      <c r="R1414" s="675" t="s">
        <v>1670</v>
      </c>
      <c r="S1414" s="741">
        <v>337559145000</v>
      </c>
      <c r="T1414" s="741">
        <v>408831305837.31024</v>
      </c>
    </row>
    <row r="1415" spans="1:20">
      <c r="A1415" s="675">
        <v>4</v>
      </c>
      <c r="B1415" s="675" t="s">
        <v>1481</v>
      </c>
      <c r="C1415" s="675">
        <v>2013</v>
      </c>
      <c r="D1415" s="675">
        <v>201</v>
      </c>
      <c r="E1415" s="675" t="s">
        <v>1303</v>
      </c>
      <c r="F1415" s="675">
        <v>2</v>
      </c>
      <c r="G1415" s="675" t="s">
        <v>1296</v>
      </c>
      <c r="H1415" s="675">
        <v>91</v>
      </c>
      <c r="I1415" s="675" t="s">
        <v>1304</v>
      </c>
      <c r="J1415" s="675" t="s">
        <v>1052</v>
      </c>
      <c r="K1415" s="741">
        <v>2195494001000</v>
      </c>
      <c r="L1415" s="741">
        <v>2659050103313.9272</v>
      </c>
      <c r="M1415" s="675">
        <v>1</v>
      </c>
      <c r="N1415" s="675" t="s">
        <v>1489</v>
      </c>
      <c r="O1415" s="675">
        <v>2</v>
      </c>
      <c r="P1415" s="675" t="s">
        <v>1669</v>
      </c>
      <c r="Q1415" s="675">
        <v>872</v>
      </c>
      <c r="R1415" s="675" t="s">
        <v>1671</v>
      </c>
      <c r="S1415" s="741">
        <v>1600000000</v>
      </c>
      <c r="T1415" s="741">
        <v>1937823634.8468544</v>
      </c>
    </row>
    <row r="1416" spans="1:20">
      <c r="A1416" s="675">
        <v>4</v>
      </c>
      <c r="B1416" s="675" t="s">
        <v>1481</v>
      </c>
      <c r="C1416" s="675">
        <v>2013</v>
      </c>
      <c r="D1416" s="675">
        <v>201</v>
      </c>
      <c r="E1416" s="675" t="s">
        <v>1303</v>
      </c>
      <c r="F1416" s="675">
        <v>2</v>
      </c>
      <c r="G1416" s="675" t="s">
        <v>1296</v>
      </c>
      <c r="H1416" s="675">
        <v>91</v>
      </c>
      <c r="I1416" s="675" t="s">
        <v>1304</v>
      </c>
      <c r="J1416" s="675" t="s">
        <v>1052</v>
      </c>
      <c r="K1416" s="741">
        <v>2195494001000</v>
      </c>
      <c r="L1416" s="741">
        <v>2659050103313.9272</v>
      </c>
      <c r="M1416" s="675">
        <v>1</v>
      </c>
      <c r="N1416" s="675" t="s">
        <v>1489</v>
      </c>
      <c r="O1416" s="675">
        <v>2</v>
      </c>
      <c r="P1416" s="675" t="s">
        <v>1669</v>
      </c>
      <c r="Q1416" s="675">
        <v>874</v>
      </c>
      <c r="R1416" s="675" t="s">
        <v>1672</v>
      </c>
      <c r="S1416" s="741">
        <v>826292425000</v>
      </c>
      <c r="T1416" s="741">
        <v>1000755619037.4513</v>
      </c>
    </row>
    <row r="1417" spans="1:20">
      <c r="A1417" s="675">
        <v>4</v>
      </c>
      <c r="B1417" s="675" t="s">
        <v>1481</v>
      </c>
      <c r="C1417" s="675">
        <v>2013</v>
      </c>
      <c r="D1417" s="675">
        <v>201</v>
      </c>
      <c r="E1417" s="675" t="s">
        <v>1303</v>
      </c>
      <c r="F1417" s="675">
        <v>2</v>
      </c>
      <c r="G1417" s="675" t="s">
        <v>1296</v>
      </c>
      <c r="H1417" s="675">
        <v>91</v>
      </c>
      <c r="I1417" s="675" t="s">
        <v>1304</v>
      </c>
      <c r="J1417" s="675" t="s">
        <v>1052</v>
      </c>
      <c r="K1417" s="741">
        <v>2195494001000</v>
      </c>
      <c r="L1417" s="741">
        <v>2659050103313.9272</v>
      </c>
      <c r="M1417" s="675">
        <v>1</v>
      </c>
      <c r="N1417" s="675" t="s">
        <v>1489</v>
      </c>
      <c r="O1417" s="675">
        <v>2</v>
      </c>
      <c r="P1417" s="675" t="s">
        <v>1669</v>
      </c>
      <c r="Q1417" s="675">
        <v>875</v>
      </c>
      <c r="R1417" s="675" t="s">
        <v>1673</v>
      </c>
      <c r="S1417" s="741">
        <v>359788725000</v>
      </c>
      <c r="T1417" s="741">
        <v>435754434285.25952</v>
      </c>
    </row>
    <row r="1418" spans="1:20">
      <c r="A1418" s="675">
        <v>4</v>
      </c>
      <c r="B1418" s="675" t="s">
        <v>1481</v>
      </c>
      <c r="C1418" s="675">
        <v>2013</v>
      </c>
      <c r="D1418" s="675">
        <v>201</v>
      </c>
      <c r="E1418" s="675" t="s">
        <v>1303</v>
      </c>
      <c r="F1418" s="675">
        <v>2</v>
      </c>
      <c r="G1418" s="675" t="s">
        <v>1296</v>
      </c>
      <c r="H1418" s="675">
        <v>91</v>
      </c>
      <c r="I1418" s="675" t="s">
        <v>1304</v>
      </c>
      <c r="J1418" s="675" t="s">
        <v>1052</v>
      </c>
      <c r="K1418" s="741">
        <v>2195494001000</v>
      </c>
      <c r="L1418" s="741">
        <v>2659050103313.9272</v>
      </c>
      <c r="M1418" s="675">
        <v>1</v>
      </c>
      <c r="N1418" s="675" t="s">
        <v>1489</v>
      </c>
      <c r="O1418" s="675">
        <v>2</v>
      </c>
      <c r="P1418" s="675" t="s">
        <v>1669</v>
      </c>
      <c r="Q1418" s="675">
        <v>876</v>
      </c>
      <c r="R1418" s="675" t="s">
        <v>1674</v>
      </c>
      <c r="S1418" s="741">
        <v>271214327000</v>
      </c>
      <c r="T1418" s="741">
        <v>328478458106.05212</v>
      </c>
    </row>
    <row r="1419" spans="1:20">
      <c r="A1419" s="675">
        <v>4</v>
      </c>
      <c r="B1419" s="675" t="s">
        <v>1481</v>
      </c>
      <c r="C1419" s="675">
        <v>2013</v>
      </c>
      <c r="D1419" s="675">
        <v>201</v>
      </c>
      <c r="E1419" s="675" t="s">
        <v>1303</v>
      </c>
      <c r="F1419" s="675">
        <v>2</v>
      </c>
      <c r="G1419" s="675" t="s">
        <v>1296</v>
      </c>
      <c r="H1419" s="675">
        <v>91</v>
      </c>
      <c r="I1419" s="675" t="s">
        <v>1304</v>
      </c>
      <c r="J1419" s="675" t="s">
        <v>1052</v>
      </c>
      <c r="K1419" s="741">
        <v>2195494001000</v>
      </c>
      <c r="L1419" s="741">
        <v>2659050103313.9272</v>
      </c>
      <c r="M1419" s="675">
        <v>1</v>
      </c>
      <c r="N1419" s="675" t="s">
        <v>1489</v>
      </c>
      <c r="O1419" s="675">
        <v>2</v>
      </c>
      <c r="P1419" s="675" t="s">
        <v>1669</v>
      </c>
      <c r="Q1419" s="675">
        <v>877</v>
      </c>
      <c r="R1419" s="675" t="s">
        <v>1675</v>
      </c>
      <c r="S1419" s="741">
        <v>9500000000</v>
      </c>
      <c r="T1419" s="741">
        <v>11505827831.903196</v>
      </c>
    </row>
    <row r="1420" spans="1:20">
      <c r="A1420" s="675">
        <v>4</v>
      </c>
      <c r="B1420" s="675" t="s">
        <v>1481</v>
      </c>
      <c r="C1420" s="675">
        <v>2013</v>
      </c>
      <c r="D1420" s="675">
        <v>201</v>
      </c>
      <c r="E1420" s="675" t="s">
        <v>1303</v>
      </c>
      <c r="F1420" s="675">
        <v>2</v>
      </c>
      <c r="G1420" s="675" t="s">
        <v>1296</v>
      </c>
      <c r="H1420" s="675">
        <v>91</v>
      </c>
      <c r="I1420" s="675" t="s">
        <v>1304</v>
      </c>
      <c r="J1420" s="675" t="s">
        <v>1052</v>
      </c>
      <c r="K1420" s="741">
        <v>2195494001000</v>
      </c>
      <c r="L1420" s="741">
        <v>2659050103313.9272</v>
      </c>
      <c r="M1420" s="675">
        <v>1</v>
      </c>
      <c r="N1420" s="675" t="s">
        <v>1489</v>
      </c>
      <c r="O1420" s="675">
        <v>2</v>
      </c>
      <c r="P1420" s="675" t="s">
        <v>1669</v>
      </c>
      <c r="Q1420" s="675">
        <v>878</v>
      </c>
      <c r="R1420" s="675" t="s">
        <v>1676</v>
      </c>
      <c r="S1420" s="741">
        <v>46010000000</v>
      </c>
      <c r="T1420" s="741">
        <v>55724540899.56485</v>
      </c>
    </row>
    <row r="1421" spans="1:20">
      <c r="A1421" s="675">
        <v>4</v>
      </c>
      <c r="B1421" s="675" t="s">
        <v>1481</v>
      </c>
      <c r="C1421" s="675">
        <v>2013</v>
      </c>
      <c r="D1421" s="675">
        <v>201</v>
      </c>
      <c r="E1421" s="675" t="s">
        <v>1303</v>
      </c>
      <c r="F1421" s="675">
        <v>2</v>
      </c>
      <c r="G1421" s="675" t="s">
        <v>1296</v>
      </c>
      <c r="H1421" s="675">
        <v>91</v>
      </c>
      <c r="I1421" s="675" t="s">
        <v>1304</v>
      </c>
      <c r="J1421" s="675" t="s">
        <v>1052</v>
      </c>
      <c r="K1421" s="741">
        <v>2195494001000</v>
      </c>
      <c r="L1421" s="741">
        <v>2659050103313.9272</v>
      </c>
      <c r="M1421" s="675">
        <v>1</v>
      </c>
      <c r="N1421" s="675" t="s">
        <v>1489</v>
      </c>
      <c r="O1421" s="675">
        <v>2</v>
      </c>
      <c r="P1421" s="675" t="s">
        <v>1669</v>
      </c>
      <c r="Q1421" s="675">
        <v>879</v>
      </c>
      <c r="R1421" s="675" t="s">
        <v>1677</v>
      </c>
      <c r="S1421" s="741">
        <v>100000000</v>
      </c>
      <c r="T1421" s="741">
        <v>121113977.1779284</v>
      </c>
    </row>
    <row r="1422" spans="1:20">
      <c r="A1422" s="675">
        <v>4</v>
      </c>
      <c r="B1422" s="675" t="s">
        <v>1481</v>
      </c>
      <c r="C1422" s="675">
        <v>2013</v>
      </c>
      <c r="D1422" s="675">
        <v>201</v>
      </c>
      <c r="E1422" s="675" t="s">
        <v>1303</v>
      </c>
      <c r="F1422" s="675">
        <v>2</v>
      </c>
      <c r="G1422" s="675" t="s">
        <v>1296</v>
      </c>
      <c r="H1422" s="675">
        <v>91</v>
      </c>
      <c r="I1422" s="675" t="s">
        <v>1304</v>
      </c>
      <c r="J1422" s="675" t="s">
        <v>1052</v>
      </c>
      <c r="K1422" s="741">
        <v>2195494001000</v>
      </c>
      <c r="L1422" s="741">
        <v>2659050103313.9272</v>
      </c>
      <c r="M1422" s="675">
        <v>1</v>
      </c>
      <c r="N1422" s="675" t="s">
        <v>1489</v>
      </c>
      <c r="O1422" s="675">
        <v>2</v>
      </c>
      <c r="P1422" s="675" t="s">
        <v>1669</v>
      </c>
      <c r="Q1422" s="675">
        <v>880</v>
      </c>
      <c r="R1422" s="675" t="s">
        <v>1678</v>
      </c>
      <c r="S1422" s="741">
        <v>128827993000</v>
      </c>
      <c r="T1422" s="741">
        <v>156028706040.80319</v>
      </c>
    </row>
    <row r="1423" spans="1:20">
      <c r="A1423" s="675">
        <v>4</v>
      </c>
      <c r="B1423" s="675" t="s">
        <v>1481</v>
      </c>
      <c r="C1423" s="675">
        <v>2013</v>
      </c>
      <c r="D1423" s="675">
        <v>201</v>
      </c>
      <c r="E1423" s="675" t="s">
        <v>1303</v>
      </c>
      <c r="F1423" s="675">
        <v>2</v>
      </c>
      <c r="G1423" s="675" t="s">
        <v>1296</v>
      </c>
      <c r="H1423" s="675">
        <v>91</v>
      </c>
      <c r="I1423" s="675" t="s">
        <v>1304</v>
      </c>
      <c r="J1423" s="675" t="s">
        <v>1052</v>
      </c>
      <c r="K1423" s="741">
        <v>2195494001000</v>
      </c>
      <c r="L1423" s="741">
        <v>2659050103313.9272</v>
      </c>
      <c r="M1423" s="675">
        <v>1</v>
      </c>
      <c r="N1423" s="675" t="s">
        <v>1489</v>
      </c>
      <c r="O1423" s="675">
        <v>2</v>
      </c>
      <c r="P1423" s="675" t="s">
        <v>1669</v>
      </c>
      <c r="Q1423" s="675">
        <v>881</v>
      </c>
      <c r="R1423" s="675" t="s">
        <v>1322</v>
      </c>
      <c r="S1423" s="741">
        <v>67549000000</v>
      </c>
      <c r="T1423" s="741">
        <v>81811280443.918854</v>
      </c>
    </row>
    <row r="1424" spans="1:20">
      <c r="A1424" s="675">
        <v>4</v>
      </c>
      <c r="B1424" s="675" t="s">
        <v>1481</v>
      </c>
      <c r="C1424" s="675">
        <v>2013</v>
      </c>
      <c r="D1424" s="675">
        <v>201</v>
      </c>
      <c r="E1424" s="675" t="s">
        <v>1303</v>
      </c>
      <c r="F1424" s="675">
        <v>2</v>
      </c>
      <c r="G1424" s="675" t="s">
        <v>1296</v>
      </c>
      <c r="H1424" s="675">
        <v>91</v>
      </c>
      <c r="I1424" s="675" t="s">
        <v>1304</v>
      </c>
      <c r="J1424" s="675" t="s">
        <v>1052</v>
      </c>
      <c r="K1424" s="741">
        <v>2195494001000</v>
      </c>
      <c r="L1424" s="741">
        <v>2659050103313.9272</v>
      </c>
      <c r="M1424" s="675">
        <v>1</v>
      </c>
      <c r="N1424" s="675" t="s">
        <v>1489</v>
      </c>
      <c r="O1424" s="675">
        <v>2</v>
      </c>
      <c r="P1424" s="675" t="s">
        <v>1669</v>
      </c>
      <c r="Q1424" s="675">
        <v>882</v>
      </c>
      <c r="R1424" s="675" t="s">
        <v>1679</v>
      </c>
      <c r="S1424" s="741">
        <v>10000000000</v>
      </c>
      <c r="T1424" s="741">
        <v>12111397717.792839</v>
      </c>
    </row>
    <row r="1425" spans="1:20">
      <c r="A1425" s="675">
        <v>4</v>
      </c>
      <c r="B1425" s="675" t="s">
        <v>1481</v>
      </c>
      <c r="C1425" s="675">
        <v>2013</v>
      </c>
      <c r="D1425" s="675">
        <v>201</v>
      </c>
      <c r="E1425" s="675" t="s">
        <v>1303</v>
      </c>
      <c r="F1425" s="675">
        <v>2</v>
      </c>
      <c r="G1425" s="675" t="s">
        <v>1296</v>
      </c>
      <c r="H1425" s="675">
        <v>91</v>
      </c>
      <c r="I1425" s="675" t="s">
        <v>1304</v>
      </c>
      <c r="J1425" s="675" t="s">
        <v>1052</v>
      </c>
      <c r="K1425" s="741">
        <v>2195494001000</v>
      </c>
      <c r="L1425" s="741">
        <v>2659050103313.9272</v>
      </c>
      <c r="M1425" s="675">
        <v>1</v>
      </c>
      <c r="N1425" s="675" t="s">
        <v>1489</v>
      </c>
      <c r="O1425" s="675">
        <v>2</v>
      </c>
      <c r="P1425" s="675" t="s">
        <v>1669</v>
      </c>
      <c r="Q1425" s="675">
        <v>883</v>
      </c>
      <c r="R1425" s="675" t="s">
        <v>1680</v>
      </c>
      <c r="S1425" s="741">
        <v>35000000000</v>
      </c>
      <c r="T1425" s="741">
        <v>42389892012.27494</v>
      </c>
    </row>
    <row r="1426" spans="1:20">
      <c r="A1426" s="675">
        <v>4</v>
      </c>
      <c r="B1426" s="675" t="s">
        <v>1481</v>
      </c>
      <c r="C1426" s="675">
        <v>2013</v>
      </c>
      <c r="D1426" s="675">
        <v>201</v>
      </c>
      <c r="E1426" s="675" t="s">
        <v>1303</v>
      </c>
      <c r="F1426" s="675">
        <v>2</v>
      </c>
      <c r="G1426" s="675" t="s">
        <v>1296</v>
      </c>
      <c r="H1426" s="675">
        <v>91</v>
      </c>
      <c r="I1426" s="675" t="s">
        <v>1304</v>
      </c>
      <c r="J1426" s="675" t="s">
        <v>1052</v>
      </c>
      <c r="K1426" s="741">
        <v>2195494001000</v>
      </c>
      <c r="L1426" s="741">
        <v>2659050103313.9272</v>
      </c>
      <c r="M1426" s="675">
        <v>1</v>
      </c>
      <c r="N1426" s="675" t="s">
        <v>1489</v>
      </c>
      <c r="O1426" s="675">
        <v>2</v>
      </c>
      <c r="P1426" s="675" t="s">
        <v>1669</v>
      </c>
      <c r="Q1426" s="675">
        <v>948</v>
      </c>
      <c r="R1426" s="675" t="s">
        <v>1681</v>
      </c>
      <c r="S1426" s="741">
        <v>4000000000</v>
      </c>
      <c r="T1426" s="741">
        <v>4844559087.117136</v>
      </c>
    </row>
    <row r="1427" spans="1:20">
      <c r="A1427" s="675">
        <v>4</v>
      </c>
      <c r="B1427" s="675" t="s">
        <v>1481</v>
      </c>
      <c r="C1427" s="675">
        <v>2013</v>
      </c>
      <c r="D1427" s="675">
        <v>201</v>
      </c>
      <c r="E1427" s="675" t="s">
        <v>1303</v>
      </c>
      <c r="F1427" s="675">
        <v>2</v>
      </c>
      <c r="G1427" s="675" t="s">
        <v>1296</v>
      </c>
      <c r="H1427" s="675">
        <v>91</v>
      </c>
      <c r="I1427" s="675" t="s">
        <v>1304</v>
      </c>
      <c r="J1427" s="675" t="s">
        <v>1052</v>
      </c>
      <c r="K1427" s="741">
        <v>2195494001000</v>
      </c>
      <c r="L1427" s="741">
        <v>2659050103313.9272</v>
      </c>
      <c r="M1427" s="675">
        <v>1</v>
      </c>
      <c r="N1427" s="675" t="s">
        <v>1489</v>
      </c>
      <c r="O1427" s="675">
        <v>13</v>
      </c>
      <c r="P1427" s="675" t="s">
        <v>1574</v>
      </c>
      <c r="Q1427" s="675">
        <v>884</v>
      </c>
      <c r="R1427" s="675" t="s">
        <v>1682</v>
      </c>
      <c r="S1427" s="741">
        <v>47118272000</v>
      </c>
      <c r="T1427" s="741">
        <v>57066813196.714226</v>
      </c>
    </row>
    <row r="1428" spans="1:20">
      <c r="A1428" s="675">
        <v>4</v>
      </c>
      <c r="B1428" s="675" t="s">
        <v>1481</v>
      </c>
      <c r="C1428" s="675">
        <v>2013</v>
      </c>
      <c r="D1428" s="675">
        <v>201</v>
      </c>
      <c r="E1428" s="675" t="s">
        <v>1303</v>
      </c>
      <c r="F1428" s="675">
        <v>2</v>
      </c>
      <c r="G1428" s="675" t="s">
        <v>1296</v>
      </c>
      <c r="H1428" s="675">
        <v>91</v>
      </c>
      <c r="I1428" s="675" t="s">
        <v>1304</v>
      </c>
      <c r="J1428" s="675" t="s">
        <v>1052</v>
      </c>
      <c r="K1428" s="741">
        <v>2195494001000</v>
      </c>
      <c r="L1428" s="741">
        <v>2659050103313.9272</v>
      </c>
      <c r="M1428" s="675">
        <v>2</v>
      </c>
      <c r="N1428" s="675" t="s">
        <v>1561</v>
      </c>
      <c r="O1428" s="675">
        <v>22</v>
      </c>
      <c r="P1428" s="675" t="s">
        <v>1654</v>
      </c>
      <c r="Q1428" s="675">
        <v>885</v>
      </c>
      <c r="R1428" s="675" t="s">
        <v>1683</v>
      </c>
      <c r="S1428" s="741">
        <v>35312486000</v>
      </c>
      <c r="T1428" s="741">
        <v>42768356234.999161</v>
      </c>
    </row>
    <row r="1429" spans="1:20">
      <c r="A1429" s="675">
        <v>4</v>
      </c>
      <c r="B1429" s="675" t="s">
        <v>1481</v>
      </c>
      <c r="C1429" s="675">
        <v>2013</v>
      </c>
      <c r="D1429" s="675">
        <v>201</v>
      </c>
      <c r="E1429" s="675" t="s">
        <v>1303</v>
      </c>
      <c r="F1429" s="675">
        <v>2</v>
      </c>
      <c r="G1429" s="675" t="s">
        <v>1296</v>
      </c>
      <c r="H1429" s="675">
        <v>91</v>
      </c>
      <c r="I1429" s="675" t="s">
        <v>1304</v>
      </c>
      <c r="J1429" s="675" t="s">
        <v>1052</v>
      </c>
      <c r="K1429" s="741">
        <v>2195494001000</v>
      </c>
      <c r="L1429" s="741">
        <v>2659050103313.9272</v>
      </c>
      <c r="M1429" s="675">
        <v>3</v>
      </c>
      <c r="N1429" s="675" t="s">
        <v>1482</v>
      </c>
      <c r="O1429" s="675">
        <v>26</v>
      </c>
      <c r="P1429" s="675" t="s">
        <v>1483</v>
      </c>
      <c r="Q1429" s="675">
        <v>946</v>
      </c>
      <c r="R1429" s="675" t="s">
        <v>1684</v>
      </c>
      <c r="S1429" s="741">
        <v>2000000000</v>
      </c>
      <c r="T1429" s="741">
        <v>2422279543.558568</v>
      </c>
    </row>
    <row r="1430" spans="1:20">
      <c r="A1430" s="675">
        <v>4</v>
      </c>
      <c r="B1430" s="675" t="s">
        <v>1481</v>
      </c>
      <c r="C1430" s="675">
        <v>2013</v>
      </c>
      <c r="D1430" s="675">
        <v>201</v>
      </c>
      <c r="E1430" s="675" t="s">
        <v>1303</v>
      </c>
      <c r="F1430" s="675">
        <v>2</v>
      </c>
      <c r="G1430" s="675" t="s">
        <v>1296</v>
      </c>
      <c r="H1430" s="675">
        <v>91</v>
      </c>
      <c r="I1430" s="675" t="s">
        <v>1304</v>
      </c>
      <c r="J1430" s="675" t="s">
        <v>1052</v>
      </c>
      <c r="K1430" s="741">
        <v>2195494001000</v>
      </c>
      <c r="L1430" s="741">
        <v>2659050103313.9272</v>
      </c>
      <c r="M1430" s="675">
        <v>3</v>
      </c>
      <c r="N1430" s="675" t="s">
        <v>1482</v>
      </c>
      <c r="O1430" s="675">
        <v>30</v>
      </c>
      <c r="P1430" s="675" t="s">
        <v>1685</v>
      </c>
      <c r="Q1430" s="675">
        <v>886</v>
      </c>
      <c r="R1430" s="675" t="s">
        <v>1686</v>
      </c>
      <c r="S1430" s="741">
        <v>8000000000</v>
      </c>
      <c r="T1430" s="741">
        <v>9689118174.234272</v>
      </c>
    </row>
    <row r="1431" spans="1:20">
      <c r="A1431" s="675">
        <v>4</v>
      </c>
      <c r="B1431" s="675" t="s">
        <v>1481</v>
      </c>
      <c r="C1431" s="675">
        <v>2013</v>
      </c>
      <c r="D1431" s="675">
        <v>201</v>
      </c>
      <c r="E1431" s="675" t="s">
        <v>1303</v>
      </c>
      <c r="F1431" s="675">
        <v>2</v>
      </c>
      <c r="G1431" s="675" t="s">
        <v>1296</v>
      </c>
      <c r="H1431" s="675">
        <v>91</v>
      </c>
      <c r="I1431" s="675" t="s">
        <v>1304</v>
      </c>
      <c r="J1431" s="675" t="s">
        <v>1052</v>
      </c>
      <c r="K1431" s="741">
        <v>2195494001000</v>
      </c>
      <c r="L1431" s="741">
        <v>2659050103313.9272</v>
      </c>
      <c r="M1431" s="675">
        <v>3</v>
      </c>
      <c r="N1431" s="675" t="s">
        <v>1482</v>
      </c>
      <c r="O1431" s="675">
        <v>30</v>
      </c>
      <c r="P1431" s="675" t="s">
        <v>1685</v>
      </c>
      <c r="Q1431" s="675">
        <v>887</v>
      </c>
      <c r="R1431" s="675" t="s">
        <v>1687</v>
      </c>
      <c r="S1431" s="741">
        <v>5621628000</v>
      </c>
      <c r="T1431" s="741">
        <v>6808577252.9480324</v>
      </c>
    </row>
    <row r="1432" spans="1:20">
      <c r="A1432" s="675">
        <v>4</v>
      </c>
      <c r="B1432" s="675" t="s">
        <v>1481</v>
      </c>
      <c r="C1432" s="675">
        <v>2013</v>
      </c>
      <c r="D1432" s="675">
        <v>203</v>
      </c>
      <c r="E1432" s="675" t="s">
        <v>773</v>
      </c>
      <c r="F1432" s="675">
        <v>2</v>
      </c>
      <c r="G1432" s="675" t="s">
        <v>1296</v>
      </c>
      <c r="H1432" s="675">
        <v>94</v>
      </c>
      <c r="I1432" s="675" t="s">
        <v>1264</v>
      </c>
      <c r="J1432" s="675" t="s">
        <v>1052</v>
      </c>
      <c r="K1432" s="741">
        <v>34454077000</v>
      </c>
      <c r="L1432" s="741">
        <v>41728702954.645866</v>
      </c>
      <c r="M1432" s="675">
        <v>2</v>
      </c>
      <c r="N1432" s="675" t="s">
        <v>1561</v>
      </c>
      <c r="O1432" s="675">
        <v>20</v>
      </c>
      <c r="P1432" s="675" t="s">
        <v>1638</v>
      </c>
      <c r="Q1432" s="675">
        <v>729</v>
      </c>
      <c r="R1432" s="675" t="s">
        <v>1688</v>
      </c>
      <c r="S1432" s="741">
        <v>2895000000</v>
      </c>
      <c r="T1432" s="741">
        <v>3506249639.3010273</v>
      </c>
    </row>
    <row r="1433" spans="1:20">
      <c r="A1433" s="675">
        <v>4</v>
      </c>
      <c r="B1433" s="675" t="s">
        <v>1481</v>
      </c>
      <c r="C1433" s="675">
        <v>2013</v>
      </c>
      <c r="D1433" s="675">
        <v>203</v>
      </c>
      <c r="E1433" s="675" t="s">
        <v>773</v>
      </c>
      <c r="F1433" s="675">
        <v>2</v>
      </c>
      <c r="G1433" s="675" t="s">
        <v>1296</v>
      </c>
      <c r="H1433" s="675">
        <v>94</v>
      </c>
      <c r="I1433" s="675" t="s">
        <v>1264</v>
      </c>
      <c r="J1433" s="675" t="s">
        <v>1052</v>
      </c>
      <c r="K1433" s="741">
        <v>34454077000</v>
      </c>
      <c r="L1433" s="741">
        <v>41728702954.645866</v>
      </c>
      <c r="M1433" s="675">
        <v>2</v>
      </c>
      <c r="N1433" s="675" t="s">
        <v>1561</v>
      </c>
      <c r="O1433" s="675">
        <v>20</v>
      </c>
      <c r="P1433" s="675" t="s">
        <v>1638</v>
      </c>
      <c r="Q1433" s="675">
        <v>780</v>
      </c>
      <c r="R1433" s="675" t="s">
        <v>1689</v>
      </c>
      <c r="S1433" s="741">
        <v>4100000000</v>
      </c>
      <c r="T1433" s="741">
        <v>4965673064.2950649</v>
      </c>
    </row>
    <row r="1434" spans="1:20">
      <c r="A1434" s="675">
        <v>4</v>
      </c>
      <c r="B1434" s="675" t="s">
        <v>1481</v>
      </c>
      <c r="C1434" s="675">
        <v>2013</v>
      </c>
      <c r="D1434" s="675">
        <v>203</v>
      </c>
      <c r="E1434" s="675" t="s">
        <v>773</v>
      </c>
      <c r="F1434" s="675">
        <v>2</v>
      </c>
      <c r="G1434" s="675" t="s">
        <v>1296</v>
      </c>
      <c r="H1434" s="675">
        <v>94</v>
      </c>
      <c r="I1434" s="675" t="s">
        <v>1264</v>
      </c>
      <c r="J1434" s="675" t="s">
        <v>1052</v>
      </c>
      <c r="K1434" s="741">
        <v>34454077000</v>
      </c>
      <c r="L1434" s="741">
        <v>41728702954.645866</v>
      </c>
      <c r="M1434" s="675">
        <v>2</v>
      </c>
      <c r="N1434" s="675" t="s">
        <v>1561</v>
      </c>
      <c r="O1434" s="675">
        <v>20</v>
      </c>
      <c r="P1434" s="675" t="s">
        <v>1638</v>
      </c>
      <c r="Q1434" s="675">
        <v>785</v>
      </c>
      <c r="R1434" s="675" t="s">
        <v>1690</v>
      </c>
      <c r="S1434" s="741">
        <v>2800000000</v>
      </c>
      <c r="T1434" s="741">
        <v>3391191360.9819951</v>
      </c>
    </row>
    <row r="1435" spans="1:20">
      <c r="A1435" s="675">
        <v>4</v>
      </c>
      <c r="B1435" s="675" t="s">
        <v>1481</v>
      </c>
      <c r="C1435" s="675">
        <v>2013</v>
      </c>
      <c r="D1435" s="675">
        <v>203</v>
      </c>
      <c r="E1435" s="675" t="s">
        <v>773</v>
      </c>
      <c r="F1435" s="675">
        <v>2</v>
      </c>
      <c r="G1435" s="675" t="s">
        <v>1296</v>
      </c>
      <c r="H1435" s="675">
        <v>94</v>
      </c>
      <c r="I1435" s="675" t="s">
        <v>1264</v>
      </c>
      <c r="J1435" s="675" t="s">
        <v>1052</v>
      </c>
      <c r="K1435" s="741">
        <v>34454077000</v>
      </c>
      <c r="L1435" s="741">
        <v>41728702954.645866</v>
      </c>
      <c r="M1435" s="675">
        <v>2</v>
      </c>
      <c r="N1435" s="675" t="s">
        <v>1561</v>
      </c>
      <c r="O1435" s="675">
        <v>20</v>
      </c>
      <c r="P1435" s="675" t="s">
        <v>1638</v>
      </c>
      <c r="Q1435" s="675">
        <v>788</v>
      </c>
      <c r="R1435" s="675" t="s">
        <v>1691</v>
      </c>
      <c r="S1435" s="741">
        <v>1500000000</v>
      </c>
      <c r="T1435" s="741">
        <v>1816709657.6689258</v>
      </c>
    </row>
    <row r="1436" spans="1:20">
      <c r="A1436" s="675">
        <v>4</v>
      </c>
      <c r="B1436" s="675" t="s">
        <v>1481</v>
      </c>
      <c r="C1436" s="675">
        <v>2013</v>
      </c>
      <c r="D1436" s="675">
        <v>203</v>
      </c>
      <c r="E1436" s="675" t="s">
        <v>773</v>
      </c>
      <c r="F1436" s="675">
        <v>2</v>
      </c>
      <c r="G1436" s="675" t="s">
        <v>1296</v>
      </c>
      <c r="H1436" s="675">
        <v>94</v>
      </c>
      <c r="I1436" s="675" t="s">
        <v>1264</v>
      </c>
      <c r="J1436" s="675" t="s">
        <v>1052</v>
      </c>
      <c r="K1436" s="741">
        <v>34454077000</v>
      </c>
      <c r="L1436" s="741">
        <v>41728702954.645866</v>
      </c>
      <c r="M1436" s="675">
        <v>2</v>
      </c>
      <c r="N1436" s="675" t="s">
        <v>1561</v>
      </c>
      <c r="O1436" s="675">
        <v>20</v>
      </c>
      <c r="P1436" s="675" t="s">
        <v>1638</v>
      </c>
      <c r="Q1436" s="675">
        <v>789</v>
      </c>
      <c r="R1436" s="675" t="s">
        <v>1692</v>
      </c>
      <c r="S1436" s="741">
        <v>784000000</v>
      </c>
      <c r="T1436" s="741">
        <v>949533581.07495856</v>
      </c>
    </row>
    <row r="1437" spans="1:20">
      <c r="A1437" s="675">
        <v>4</v>
      </c>
      <c r="B1437" s="675" t="s">
        <v>1481</v>
      </c>
      <c r="C1437" s="675">
        <v>2013</v>
      </c>
      <c r="D1437" s="675">
        <v>203</v>
      </c>
      <c r="E1437" s="675" t="s">
        <v>773</v>
      </c>
      <c r="F1437" s="675">
        <v>2</v>
      </c>
      <c r="G1437" s="675" t="s">
        <v>1296</v>
      </c>
      <c r="H1437" s="675">
        <v>94</v>
      </c>
      <c r="I1437" s="675" t="s">
        <v>1264</v>
      </c>
      <c r="J1437" s="675" t="s">
        <v>1052</v>
      </c>
      <c r="K1437" s="741">
        <v>34454077000</v>
      </c>
      <c r="L1437" s="741">
        <v>41728702954.645866</v>
      </c>
      <c r="M1437" s="675">
        <v>2</v>
      </c>
      <c r="N1437" s="675" t="s">
        <v>1561</v>
      </c>
      <c r="O1437" s="675">
        <v>20</v>
      </c>
      <c r="P1437" s="675" t="s">
        <v>1638</v>
      </c>
      <c r="Q1437" s="675">
        <v>790</v>
      </c>
      <c r="R1437" s="675" t="s">
        <v>1693</v>
      </c>
      <c r="S1437" s="741">
        <v>4026000000</v>
      </c>
      <c r="T1437" s="741">
        <v>4876048721.1833973</v>
      </c>
    </row>
    <row r="1438" spans="1:20">
      <c r="A1438" s="675">
        <v>4</v>
      </c>
      <c r="B1438" s="675" t="s">
        <v>1481</v>
      </c>
      <c r="C1438" s="675">
        <v>2013</v>
      </c>
      <c r="D1438" s="675">
        <v>203</v>
      </c>
      <c r="E1438" s="675" t="s">
        <v>773</v>
      </c>
      <c r="F1438" s="675">
        <v>2</v>
      </c>
      <c r="G1438" s="675" t="s">
        <v>1296</v>
      </c>
      <c r="H1438" s="675">
        <v>94</v>
      </c>
      <c r="I1438" s="675" t="s">
        <v>1264</v>
      </c>
      <c r="J1438" s="675" t="s">
        <v>1052</v>
      </c>
      <c r="K1438" s="741">
        <v>34454077000</v>
      </c>
      <c r="L1438" s="741">
        <v>41728702954.645866</v>
      </c>
      <c r="M1438" s="675">
        <v>2</v>
      </c>
      <c r="N1438" s="675" t="s">
        <v>1561</v>
      </c>
      <c r="O1438" s="675">
        <v>20</v>
      </c>
      <c r="P1438" s="675" t="s">
        <v>1638</v>
      </c>
      <c r="Q1438" s="675">
        <v>793</v>
      </c>
      <c r="R1438" s="675" t="s">
        <v>1694</v>
      </c>
      <c r="S1438" s="741">
        <v>1400000000</v>
      </c>
      <c r="T1438" s="741">
        <v>1695595680.4909976</v>
      </c>
    </row>
    <row r="1439" spans="1:20">
      <c r="A1439" s="675">
        <v>4</v>
      </c>
      <c r="B1439" s="675" t="s">
        <v>1481</v>
      </c>
      <c r="C1439" s="675">
        <v>2013</v>
      </c>
      <c r="D1439" s="675">
        <v>203</v>
      </c>
      <c r="E1439" s="675" t="s">
        <v>773</v>
      </c>
      <c r="F1439" s="675">
        <v>2</v>
      </c>
      <c r="G1439" s="675" t="s">
        <v>1296</v>
      </c>
      <c r="H1439" s="675">
        <v>94</v>
      </c>
      <c r="I1439" s="675" t="s">
        <v>1264</v>
      </c>
      <c r="J1439" s="675" t="s">
        <v>1052</v>
      </c>
      <c r="K1439" s="741">
        <v>34454077000</v>
      </c>
      <c r="L1439" s="741">
        <v>41728702954.645866</v>
      </c>
      <c r="M1439" s="675">
        <v>2</v>
      </c>
      <c r="N1439" s="675" t="s">
        <v>1561</v>
      </c>
      <c r="O1439" s="675">
        <v>20</v>
      </c>
      <c r="P1439" s="675" t="s">
        <v>1638</v>
      </c>
      <c r="Q1439" s="675">
        <v>812</v>
      </c>
      <c r="R1439" s="675" t="s">
        <v>1695</v>
      </c>
      <c r="S1439" s="741">
        <v>8670000000</v>
      </c>
      <c r="T1439" s="741">
        <v>10500581821.326393</v>
      </c>
    </row>
    <row r="1440" spans="1:20">
      <c r="A1440" s="675">
        <v>4</v>
      </c>
      <c r="B1440" s="675" t="s">
        <v>1481</v>
      </c>
      <c r="C1440" s="675">
        <v>2013</v>
      </c>
      <c r="D1440" s="675">
        <v>203</v>
      </c>
      <c r="E1440" s="675" t="s">
        <v>773</v>
      </c>
      <c r="F1440" s="675">
        <v>2</v>
      </c>
      <c r="G1440" s="675" t="s">
        <v>1296</v>
      </c>
      <c r="H1440" s="675">
        <v>94</v>
      </c>
      <c r="I1440" s="675" t="s">
        <v>1264</v>
      </c>
      <c r="J1440" s="675" t="s">
        <v>1052</v>
      </c>
      <c r="K1440" s="741">
        <v>34454077000</v>
      </c>
      <c r="L1440" s="741">
        <v>41728702954.645866</v>
      </c>
      <c r="M1440" s="675">
        <v>2</v>
      </c>
      <c r="N1440" s="675" t="s">
        <v>1561</v>
      </c>
      <c r="O1440" s="675">
        <v>20</v>
      </c>
      <c r="P1440" s="675" t="s">
        <v>1638</v>
      </c>
      <c r="Q1440" s="675">
        <v>7240</v>
      </c>
      <c r="R1440" s="675" t="s">
        <v>1336</v>
      </c>
      <c r="S1440" s="741">
        <v>1400000000</v>
      </c>
      <c r="T1440" s="741">
        <v>1695595680.4909976</v>
      </c>
    </row>
    <row r="1441" spans="1:20">
      <c r="A1441" s="675">
        <v>4</v>
      </c>
      <c r="B1441" s="675" t="s">
        <v>1481</v>
      </c>
      <c r="C1441" s="675">
        <v>2013</v>
      </c>
      <c r="D1441" s="675">
        <v>203</v>
      </c>
      <c r="E1441" s="675" t="s">
        <v>773</v>
      </c>
      <c r="F1441" s="675">
        <v>2</v>
      </c>
      <c r="G1441" s="675" t="s">
        <v>1296</v>
      </c>
      <c r="H1441" s="675">
        <v>94</v>
      </c>
      <c r="I1441" s="675" t="s">
        <v>1264</v>
      </c>
      <c r="J1441" s="675" t="s">
        <v>1052</v>
      </c>
      <c r="K1441" s="741">
        <v>34454077000</v>
      </c>
      <c r="L1441" s="741">
        <v>41728702954.645866</v>
      </c>
      <c r="M1441" s="675">
        <v>3</v>
      </c>
      <c r="N1441" s="675" t="s">
        <v>1482</v>
      </c>
      <c r="O1441" s="675">
        <v>31</v>
      </c>
      <c r="P1441" s="675" t="s">
        <v>1487</v>
      </c>
      <c r="Q1441" s="675">
        <v>906</v>
      </c>
      <c r="R1441" s="675" t="s">
        <v>1696</v>
      </c>
      <c r="S1441" s="741">
        <v>6879077000</v>
      </c>
      <c r="T1441" s="741">
        <v>8331523747.8321218</v>
      </c>
    </row>
    <row r="1442" spans="1:20">
      <c r="A1442" s="675">
        <v>4</v>
      </c>
      <c r="B1442" s="675" t="s">
        <v>1481</v>
      </c>
      <c r="C1442" s="675">
        <v>2013</v>
      </c>
      <c r="D1442" s="675">
        <v>204</v>
      </c>
      <c r="E1442" s="675" t="s">
        <v>781</v>
      </c>
      <c r="F1442" s="675">
        <v>2</v>
      </c>
      <c r="G1442" s="675" t="s">
        <v>1296</v>
      </c>
      <c r="H1442" s="675">
        <v>95</v>
      </c>
      <c r="I1442" s="675" t="s">
        <v>1170</v>
      </c>
      <c r="J1442" s="675" t="s">
        <v>1052</v>
      </c>
      <c r="K1442" s="741">
        <v>1081377663000</v>
      </c>
      <c r="L1442" s="741">
        <v>1309699495973.0354</v>
      </c>
      <c r="M1442" s="675">
        <v>2</v>
      </c>
      <c r="N1442" s="675" t="s">
        <v>1561</v>
      </c>
      <c r="O1442" s="675">
        <v>19</v>
      </c>
      <c r="P1442" s="675" t="s">
        <v>1562</v>
      </c>
      <c r="Q1442" s="675">
        <v>543</v>
      </c>
      <c r="R1442" s="675" t="s">
        <v>1341</v>
      </c>
      <c r="S1442" s="741">
        <v>142418565000</v>
      </c>
      <c r="T1442" s="741">
        <v>172488788311.23312</v>
      </c>
    </row>
    <row r="1443" spans="1:20">
      <c r="A1443" s="675">
        <v>4</v>
      </c>
      <c r="B1443" s="675" t="s">
        <v>1481</v>
      </c>
      <c r="C1443" s="675">
        <v>2013</v>
      </c>
      <c r="D1443" s="675">
        <v>204</v>
      </c>
      <c r="E1443" s="675" t="s">
        <v>781</v>
      </c>
      <c r="F1443" s="675">
        <v>2</v>
      </c>
      <c r="G1443" s="675" t="s">
        <v>1296</v>
      </c>
      <c r="H1443" s="675">
        <v>95</v>
      </c>
      <c r="I1443" s="675" t="s">
        <v>1170</v>
      </c>
      <c r="J1443" s="675" t="s">
        <v>1052</v>
      </c>
      <c r="K1443" s="741">
        <v>1081377663000</v>
      </c>
      <c r="L1443" s="741">
        <v>1309699495973.0354</v>
      </c>
      <c r="M1443" s="675">
        <v>2</v>
      </c>
      <c r="N1443" s="675" t="s">
        <v>1561</v>
      </c>
      <c r="O1443" s="675">
        <v>19</v>
      </c>
      <c r="P1443" s="675" t="s">
        <v>1562</v>
      </c>
      <c r="Q1443" s="675">
        <v>809</v>
      </c>
      <c r="R1443" s="675" t="s">
        <v>1697</v>
      </c>
      <c r="S1443" s="741">
        <v>592409460000</v>
      </c>
      <c r="T1443" s="741">
        <v>717490658184.28882</v>
      </c>
    </row>
    <row r="1444" spans="1:20">
      <c r="A1444" s="675">
        <v>4</v>
      </c>
      <c r="B1444" s="675" t="s">
        <v>1481</v>
      </c>
      <c r="C1444" s="675">
        <v>2013</v>
      </c>
      <c r="D1444" s="675">
        <v>204</v>
      </c>
      <c r="E1444" s="675" t="s">
        <v>781</v>
      </c>
      <c r="F1444" s="675">
        <v>2</v>
      </c>
      <c r="G1444" s="675" t="s">
        <v>1296</v>
      </c>
      <c r="H1444" s="675">
        <v>95</v>
      </c>
      <c r="I1444" s="675" t="s">
        <v>1170</v>
      </c>
      <c r="J1444" s="675" t="s">
        <v>1052</v>
      </c>
      <c r="K1444" s="741">
        <v>1081377663000</v>
      </c>
      <c r="L1444" s="741">
        <v>1309699495973.0354</v>
      </c>
      <c r="M1444" s="675">
        <v>2</v>
      </c>
      <c r="N1444" s="675" t="s">
        <v>1561</v>
      </c>
      <c r="O1444" s="675">
        <v>19</v>
      </c>
      <c r="P1444" s="675" t="s">
        <v>1562</v>
      </c>
      <c r="Q1444" s="675">
        <v>810</v>
      </c>
      <c r="R1444" s="675" t="s">
        <v>1698</v>
      </c>
      <c r="S1444" s="741">
        <v>247044912000</v>
      </c>
      <c r="T1444" s="741">
        <v>299205918338.91333</v>
      </c>
    </row>
    <row r="1445" spans="1:20">
      <c r="A1445" s="675">
        <v>4</v>
      </c>
      <c r="B1445" s="675" t="s">
        <v>1481</v>
      </c>
      <c r="C1445" s="675">
        <v>2013</v>
      </c>
      <c r="D1445" s="675">
        <v>204</v>
      </c>
      <c r="E1445" s="675" t="s">
        <v>781</v>
      </c>
      <c r="F1445" s="675">
        <v>2</v>
      </c>
      <c r="G1445" s="675" t="s">
        <v>1296</v>
      </c>
      <c r="H1445" s="675">
        <v>95</v>
      </c>
      <c r="I1445" s="675" t="s">
        <v>1170</v>
      </c>
      <c r="J1445" s="675" t="s">
        <v>1052</v>
      </c>
      <c r="K1445" s="741">
        <v>1081377663000</v>
      </c>
      <c r="L1445" s="741">
        <v>1309699495973.0354</v>
      </c>
      <c r="M1445" s="675">
        <v>2</v>
      </c>
      <c r="N1445" s="675" t="s">
        <v>1561</v>
      </c>
      <c r="O1445" s="675">
        <v>20</v>
      </c>
      <c r="P1445" s="675" t="s">
        <v>1638</v>
      </c>
      <c r="Q1445" s="675">
        <v>762</v>
      </c>
      <c r="R1445" s="675" t="s">
        <v>1699</v>
      </c>
      <c r="S1445" s="741">
        <v>18065100000</v>
      </c>
      <c r="T1445" s="741">
        <v>21879361091.169945</v>
      </c>
    </row>
    <row r="1446" spans="1:20">
      <c r="A1446" s="675">
        <v>4</v>
      </c>
      <c r="B1446" s="675" t="s">
        <v>1481</v>
      </c>
      <c r="C1446" s="675">
        <v>2013</v>
      </c>
      <c r="D1446" s="675">
        <v>204</v>
      </c>
      <c r="E1446" s="675" t="s">
        <v>781</v>
      </c>
      <c r="F1446" s="675">
        <v>2</v>
      </c>
      <c r="G1446" s="675" t="s">
        <v>1296</v>
      </c>
      <c r="H1446" s="675">
        <v>95</v>
      </c>
      <c r="I1446" s="675" t="s">
        <v>1170</v>
      </c>
      <c r="J1446" s="675" t="s">
        <v>1052</v>
      </c>
      <c r="K1446" s="741">
        <v>1081377663000</v>
      </c>
      <c r="L1446" s="741">
        <v>1309699495973.0354</v>
      </c>
      <c r="M1446" s="675">
        <v>3</v>
      </c>
      <c r="N1446" s="675" t="s">
        <v>1482</v>
      </c>
      <c r="O1446" s="675">
        <v>26</v>
      </c>
      <c r="P1446" s="675" t="s">
        <v>1483</v>
      </c>
      <c r="Q1446" s="675">
        <v>955</v>
      </c>
      <c r="R1446" s="675" t="s">
        <v>1700</v>
      </c>
      <c r="S1446" s="741">
        <v>808000000</v>
      </c>
      <c r="T1446" s="741">
        <v>978600935.5976615</v>
      </c>
    </row>
    <row r="1447" spans="1:20">
      <c r="A1447" s="675">
        <v>4</v>
      </c>
      <c r="B1447" s="675" t="s">
        <v>1481</v>
      </c>
      <c r="C1447" s="675">
        <v>2013</v>
      </c>
      <c r="D1447" s="675">
        <v>204</v>
      </c>
      <c r="E1447" s="675" t="s">
        <v>781</v>
      </c>
      <c r="F1447" s="675">
        <v>2</v>
      </c>
      <c r="G1447" s="675" t="s">
        <v>1296</v>
      </c>
      <c r="H1447" s="675">
        <v>95</v>
      </c>
      <c r="I1447" s="675" t="s">
        <v>1170</v>
      </c>
      <c r="J1447" s="675" t="s">
        <v>1052</v>
      </c>
      <c r="K1447" s="741">
        <v>1081377663000</v>
      </c>
      <c r="L1447" s="741">
        <v>1309699495973.0354</v>
      </c>
      <c r="M1447" s="675">
        <v>3</v>
      </c>
      <c r="N1447" s="675" t="s">
        <v>1482</v>
      </c>
      <c r="O1447" s="675">
        <v>31</v>
      </c>
      <c r="P1447" s="675" t="s">
        <v>1487</v>
      </c>
      <c r="Q1447" s="675">
        <v>232</v>
      </c>
      <c r="R1447" s="675" t="s">
        <v>1347</v>
      </c>
      <c r="S1447" s="741">
        <v>73874626000</v>
      </c>
      <c r="T1447" s="741">
        <v>89472497673.919968</v>
      </c>
    </row>
    <row r="1448" spans="1:20">
      <c r="A1448" s="675">
        <v>4</v>
      </c>
      <c r="B1448" s="675" t="s">
        <v>1481</v>
      </c>
      <c r="C1448" s="675">
        <v>2013</v>
      </c>
      <c r="D1448" s="675">
        <v>204</v>
      </c>
      <c r="E1448" s="675" t="s">
        <v>781</v>
      </c>
      <c r="F1448" s="675">
        <v>2</v>
      </c>
      <c r="G1448" s="675" t="s">
        <v>1296</v>
      </c>
      <c r="H1448" s="675">
        <v>95</v>
      </c>
      <c r="I1448" s="675" t="s">
        <v>1170</v>
      </c>
      <c r="J1448" s="675" t="s">
        <v>1052</v>
      </c>
      <c r="K1448" s="741">
        <v>1081377663000</v>
      </c>
      <c r="L1448" s="741">
        <v>1309699495973.0354</v>
      </c>
      <c r="M1448" s="675">
        <v>3</v>
      </c>
      <c r="N1448" s="675" t="s">
        <v>1482</v>
      </c>
      <c r="O1448" s="675">
        <v>32</v>
      </c>
      <c r="P1448" s="675" t="s">
        <v>1504</v>
      </c>
      <c r="Q1448" s="675">
        <v>954</v>
      </c>
      <c r="R1448" s="675" t="s">
        <v>1701</v>
      </c>
      <c r="S1448" s="741">
        <v>6757000000</v>
      </c>
      <c r="T1448" s="741">
        <v>8183671437.9126215</v>
      </c>
    </row>
    <row r="1449" spans="1:20">
      <c r="A1449" s="675">
        <v>4</v>
      </c>
      <c r="B1449" s="675" t="s">
        <v>1481</v>
      </c>
      <c r="C1449" s="675">
        <v>2013</v>
      </c>
      <c r="D1449" s="675">
        <v>206</v>
      </c>
      <c r="E1449" s="675" t="s">
        <v>1348</v>
      </c>
      <c r="F1449" s="675">
        <v>2</v>
      </c>
      <c r="G1449" s="675" t="s">
        <v>1296</v>
      </c>
      <c r="H1449" s="675">
        <v>87</v>
      </c>
      <c r="I1449" s="675" t="s">
        <v>1131</v>
      </c>
      <c r="J1449" s="675" t="s">
        <v>1052</v>
      </c>
      <c r="K1449" s="741">
        <v>8785458000</v>
      </c>
      <c r="L1449" s="741">
        <v>10640417597.096485</v>
      </c>
      <c r="M1449" s="675">
        <v>3</v>
      </c>
      <c r="N1449" s="675" t="s">
        <v>1482</v>
      </c>
      <c r="O1449" s="675">
        <v>31</v>
      </c>
      <c r="P1449" s="675" t="s">
        <v>1487</v>
      </c>
      <c r="Q1449" s="675">
        <v>710</v>
      </c>
      <c r="R1449" s="675" t="s">
        <v>1702</v>
      </c>
      <c r="S1449" s="741">
        <v>8785458000</v>
      </c>
      <c r="T1449" s="741">
        <v>10640417597.096485</v>
      </c>
    </row>
    <row r="1450" spans="1:20">
      <c r="A1450" s="675">
        <v>4</v>
      </c>
      <c r="B1450" s="675" t="s">
        <v>1481</v>
      </c>
      <c r="C1450" s="675">
        <v>2013</v>
      </c>
      <c r="D1450" s="675">
        <v>208</v>
      </c>
      <c r="E1450" s="675" t="s">
        <v>83</v>
      </c>
      <c r="F1450" s="675">
        <v>2</v>
      </c>
      <c r="G1450" s="675" t="s">
        <v>1296</v>
      </c>
      <c r="H1450" s="675">
        <v>96</v>
      </c>
      <c r="I1450" s="675" t="s">
        <v>1199</v>
      </c>
      <c r="J1450" s="675" t="s">
        <v>1052</v>
      </c>
      <c r="K1450" s="741">
        <v>104256384000</v>
      </c>
      <c r="L1450" s="741">
        <v>126269053124.29341</v>
      </c>
      <c r="M1450" s="675">
        <v>1</v>
      </c>
      <c r="N1450" s="675" t="s">
        <v>1489</v>
      </c>
      <c r="O1450" s="675">
        <v>15</v>
      </c>
      <c r="P1450" s="675" t="s">
        <v>1578</v>
      </c>
      <c r="Q1450" s="675">
        <v>208</v>
      </c>
      <c r="R1450" s="675" t="s">
        <v>1703</v>
      </c>
      <c r="S1450" s="741">
        <v>899196000</v>
      </c>
      <c r="T1450" s="741">
        <v>1089052038.2248449</v>
      </c>
    </row>
    <row r="1451" spans="1:20">
      <c r="A1451" s="675">
        <v>4</v>
      </c>
      <c r="B1451" s="675" t="s">
        <v>1481</v>
      </c>
      <c r="C1451" s="675">
        <v>2013</v>
      </c>
      <c r="D1451" s="675">
        <v>208</v>
      </c>
      <c r="E1451" s="675" t="s">
        <v>83</v>
      </c>
      <c r="F1451" s="675">
        <v>2</v>
      </c>
      <c r="G1451" s="675" t="s">
        <v>1296</v>
      </c>
      <c r="H1451" s="675">
        <v>96</v>
      </c>
      <c r="I1451" s="675" t="s">
        <v>1199</v>
      </c>
      <c r="J1451" s="675" t="s">
        <v>1052</v>
      </c>
      <c r="K1451" s="741">
        <v>104256384000</v>
      </c>
      <c r="L1451" s="741">
        <v>126269053124.29341</v>
      </c>
      <c r="M1451" s="675">
        <v>1</v>
      </c>
      <c r="N1451" s="675" t="s">
        <v>1489</v>
      </c>
      <c r="O1451" s="675">
        <v>15</v>
      </c>
      <c r="P1451" s="675" t="s">
        <v>1578</v>
      </c>
      <c r="Q1451" s="675">
        <v>471</v>
      </c>
      <c r="R1451" s="675" t="s">
        <v>1704</v>
      </c>
      <c r="S1451" s="741">
        <v>2593125000</v>
      </c>
      <c r="T1451" s="741">
        <v>3140636820.6951561</v>
      </c>
    </row>
    <row r="1452" spans="1:20">
      <c r="A1452" s="675">
        <v>4</v>
      </c>
      <c r="B1452" s="675" t="s">
        <v>1481</v>
      </c>
      <c r="C1452" s="675">
        <v>2013</v>
      </c>
      <c r="D1452" s="675">
        <v>208</v>
      </c>
      <c r="E1452" s="675" t="s">
        <v>83</v>
      </c>
      <c r="F1452" s="675">
        <v>2</v>
      </c>
      <c r="G1452" s="675" t="s">
        <v>1296</v>
      </c>
      <c r="H1452" s="675">
        <v>96</v>
      </c>
      <c r="I1452" s="675" t="s">
        <v>1199</v>
      </c>
      <c r="J1452" s="675" t="s">
        <v>1052</v>
      </c>
      <c r="K1452" s="741">
        <v>104256384000</v>
      </c>
      <c r="L1452" s="741">
        <v>126269053124.29341</v>
      </c>
      <c r="M1452" s="675">
        <v>1</v>
      </c>
      <c r="N1452" s="675" t="s">
        <v>1489</v>
      </c>
      <c r="O1452" s="675">
        <v>15</v>
      </c>
      <c r="P1452" s="675" t="s">
        <v>1578</v>
      </c>
      <c r="Q1452" s="675">
        <v>691</v>
      </c>
      <c r="R1452" s="675" t="s">
        <v>1705</v>
      </c>
      <c r="S1452" s="741">
        <v>16849544000</v>
      </c>
      <c r="T1452" s="741">
        <v>20407152874.745003</v>
      </c>
    </row>
    <row r="1453" spans="1:20">
      <c r="A1453" s="675">
        <v>4</v>
      </c>
      <c r="B1453" s="675" t="s">
        <v>1481</v>
      </c>
      <c r="C1453" s="675">
        <v>2013</v>
      </c>
      <c r="D1453" s="675">
        <v>208</v>
      </c>
      <c r="E1453" s="675" t="s">
        <v>83</v>
      </c>
      <c r="F1453" s="675">
        <v>2</v>
      </c>
      <c r="G1453" s="675" t="s">
        <v>1296</v>
      </c>
      <c r="H1453" s="675">
        <v>96</v>
      </c>
      <c r="I1453" s="675" t="s">
        <v>1199</v>
      </c>
      <c r="J1453" s="675" t="s">
        <v>1052</v>
      </c>
      <c r="K1453" s="741">
        <v>104256384000</v>
      </c>
      <c r="L1453" s="741">
        <v>126269053124.29341</v>
      </c>
      <c r="M1453" s="675">
        <v>1</v>
      </c>
      <c r="N1453" s="675" t="s">
        <v>1489</v>
      </c>
      <c r="O1453" s="675">
        <v>15</v>
      </c>
      <c r="P1453" s="675" t="s">
        <v>1578</v>
      </c>
      <c r="Q1453" s="675">
        <v>7328</v>
      </c>
      <c r="R1453" s="675" t="s">
        <v>1463</v>
      </c>
      <c r="S1453" s="741">
        <v>2559771000</v>
      </c>
      <c r="T1453" s="741">
        <v>3100240464.7472296</v>
      </c>
    </row>
    <row r="1454" spans="1:20">
      <c r="A1454" s="675">
        <v>4</v>
      </c>
      <c r="B1454" s="675" t="s">
        <v>1481</v>
      </c>
      <c r="C1454" s="675">
        <v>2013</v>
      </c>
      <c r="D1454" s="675">
        <v>208</v>
      </c>
      <c r="E1454" s="675" t="s">
        <v>83</v>
      </c>
      <c r="F1454" s="675">
        <v>2</v>
      </c>
      <c r="G1454" s="675" t="s">
        <v>1296</v>
      </c>
      <c r="H1454" s="675">
        <v>96</v>
      </c>
      <c r="I1454" s="675" t="s">
        <v>1199</v>
      </c>
      <c r="J1454" s="675" t="s">
        <v>1052</v>
      </c>
      <c r="K1454" s="741">
        <v>104256384000</v>
      </c>
      <c r="L1454" s="741">
        <v>126269053124.29341</v>
      </c>
      <c r="M1454" s="675">
        <v>2</v>
      </c>
      <c r="N1454" s="675" t="s">
        <v>1561</v>
      </c>
      <c r="O1454" s="675">
        <v>20</v>
      </c>
      <c r="P1454" s="675" t="s">
        <v>1638</v>
      </c>
      <c r="Q1454" s="675">
        <v>3075</v>
      </c>
      <c r="R1454" s="675" t="s">
        <v>1351</v>
      </c>
      <c r="S1454" s="741">
        <v>80060595000</v>
      </c>
      <c r="T1454" s="741">
        <v>96964570756.813675</v>
      </c>
    </row>
    <row r="1455" spans="1:20">
      <c r="A1455" s="675">
        <v>4</v>
      </c>
      <c r="B1455" s="675" t="s">
        <v>1481</v>
      </c>
      <c r="C1455" s="675">
        <v>2013</v>
      </c>
      <c r="D1455" s="675">
        <v>208</v>
      </c>
      <c r="E1455" s="675" t="s">
        <v>83</v>
      </c>
      <c r="F1455" s="675">
        <v>2</v>
      </c>
      <c r="G1455" s="675" t="s">
        <v>1296</v>
      </c>
      <c r="H1455" s="675">
        <v>96</v>
      </c>
      <c r="I1455" s="675" t="s">
        <v>1199</v>
      </c>
      <c r="J1455" s="675" t="s">
        <v>1052</v>
      </c>
      <c r="K1455" s="741">
        <v>104256384000</v>
      </c>
      <c r="L1455" s="741">
        <v>126269053124.29341</v>
      </c>
      <c r="M1455" s="675">
        <v>3</v>
      </c>
      <c r="N1455" s="675" t="s">
        <v>1482</v>
      </c>
      <c r="O1455" s="675">
        <v>26</v>
      </c>
      <c r="P1455" s="675" t="s">
        <v>1483</v>
      </c>
      <c r="Q1455" s="675">
        <v>943</v>
      </c>
      <c r="R1455" s="675" t="s">
        <v>1706</v>
      </c>
      <c r="S1455" s="741">
        <v>157296000</v>
      </c>
      <c r="T1455" s="741">
        <v>190507441.54179427</v>
      </c>
    </row>
    <row r="1456" spans="1:20">
      <c r="A1456" s="675">
        <v>4</v>
      </c>
      <c r="B1456" s="675" t="s">
        <v>1481</v>
      </c>
      <c r="C1456" s="675">
        <v>2013</v>
      </c>
      <c r="D1456" s="675">
        <v>208</v>
      </c>
      <c r="E1456" s="675" t="s">
        <v>83</v>
      </c>
      <c r="F1456" s="675">
        <v>2</v>
      </c>
      <c r="G1456" s="675" t="s">
        <v>1296</v>
      </c>
      <c r="H1456" s="675">
        <v>96</v>
      </c>
      <c r="I1456" s="675" t="s">
        <v>1199</v>
      </c>
      <c r="J1456" s="675" t="s">
        <v>1052</v>
      </c>
      <c r="K1456" s="741">
        <v>104256384000</v>
      </c>
      <c r="L1456" s="741">
        <v>126269053124.29341</v>
      </c>
      <c r="M1456" s="675">
        <v>3</v>
      </c>
      <c r="N1456" s="675" t="s">
        <v>1482</v>
      </c>
      <c r="O1456" s="675">
        <v>31</v>
      </c>
      <c r="P1456" s="675" t="s">
        <v>1487</v>
      </c>
      <c r="Q1456" s="675">
        <v>404</v>
      </c>
      <c r="R1456" s="675" t="s">
        <v>1354</v>
      </c>
      <c r="S1456" s="741">
        <v>1136857000</v>
      </c>
      <c r="T1456" s="741">
        <v>1376892727.5256815</v>
      </c>
    </row>
    <row r="1457" spans="1:20">
      <c r="A1457" s="675">
        <v>4</v>
      </c>
      <c r="B1457" s="675" t="s">
        <v>1481</v>
      </c>
      <c r="C1457" s="675">
        <v>2013</v>
      </c>
      <c r="D1457" s="675">
        <v>211</v>
      </c>
      <c r="E1457" s="675" t="s">
        <v>1355</v>
      </c>
      <c r="F1457" s="675">
        <v>2</v>
      </c>
      <c r="G1457" s="675" t="s">
        <v>1296</v>
      </c>
      <c r="H1457" s="675">
        <v>93</v>
      </c>
      <c r="I1457" s="675" t="s">
        <v>1211</v>
      </c>
      <c r="J1457" s="675" t="s">
        <v>1052</v>
      </c>
      <c r="K1457" s="741">
        <v>140670166000</v>
      </c>
      <c r="L1457" s="741">
        <v>170371232745.39401</v>
      </c>
      <c r="M1457" s="675">
        <v>1</v>
      </c>
      <c r="N1457" s="675" t="s">
        <v>1489</v>
      </c>
      <c r="O1457" s="675">
        <v>3</v>
      </c>
      <c r="P1457" s="675" t="s">
        <v>1545</v>
      </c>
      <c r="Q1457" s="675">
        <v>928</v>
      </c>
      <c r="R1457" s="675" t="s">
        <v>1707</v>
      </c>
      <c r="S1457" s="741">
        <v>30191000000</v>
      </c>
      <c r="T1457" s="741">
        <v>36565520849.788361</v>
      </c>
    </row>
    <row r="1458" spans="1:20">
      <c r="A1458" s="675">
        <v>4</v>
      </c>
      <c r="B1458" s="675" t="s">
        <v>1481</v>
      </c>
      <c r="C1458" s="675">
        <v>2013</v>
      </c>
      <c r="D1458" s="675">
        <v>211</v>
      </c>
      <c r="E1458" s="675" t="s">
        <v>1355</v>
      </c>
      <c r="F1458" s="675">
        <v>2</v>
      </c>
      <c r="G1458" s="675" t="s">
        <v>1296</v>
      </c>
      <c r="H1458" s="675">
        <v>93</v>
      </c>
      <c r="I1458" s="675" t="s">
        <v>1211</v>
      </c>
      <c r="J1458" s="675" t="s">
        <v>1052</v>
      </c>
      <c r="K1458" s="741">
        <v>140670166000</v>
      </c>
      <c r="L1458" s="741">
        <v>170371232745.39401</v>
      </c>
      <c r="M1458" s="675">
        <v>1</v>
      </c>
      <c r="N1458" s="675" t="s">
        <v>1489</v>
      </c>
      <c r="O1458" s="675">
        <v>5</v>
      </c>
      <c r="P1458" s="675" t="s">
        <v>1511</v>
      </c>
      <c r="Q1458" s="675">
        <v>847</v>
      </c>
      <c r="R1458" s="675" t="s">
        <v>1708</v>
      </c>
      <c r="S1458" s="741">
        <v>5129000000</v>
      </c>
      <c r="T1458" s="741">
        <v>6211935889.4559479</v>
      </c>
    </row>
    <row r="1459" spans="1:20">
      <c r="A1459" s="675">
        <v>4</v>
      </c>
      <c r="B1459" s="675" t="s">
        <v>1481</v>
      </c>
      <c r="C1459" s="675">
        <v>2013</v>
      </c>
      <c r="D1459" s="675">
        <v>211</v>
      </c>
      <c r="E1459" s="675" t="s">
        <v>1355</v>
      </c>
      <c r="F1459" s="675">
        <v>2</v>
      </c>
      <c r="G1459" s="675" t="s">
        <v>1296</v>
      </c>
      <c r="H1459" s="675">
        <v>93</v>
      </c>
      <c r="I1459" s="675" t="s">
        <v>1211</v>
      </c>
      <c r="J1459" s="675" t="s">
        <v>1052</v>
      </c>
      <c r="K1459" s="741">
        <v>140670166000</v>
      </c>
      <c r="L1459" s="741">
        <v>170371232745.39401</v>
      </c>
      <c r="M1459" s="675">
        <v>1</v>
      </c>
      <c r="N1459" s="675" t="s">
        <v>1489</v>
      </c>
      <c r="O1459" s="675">
        <v>8</v>
      </c>
      <c r="P1459" s="675" t="s">
        <v>1597</v>
      </c>
      <c r="Q1459" s="675">
        <v>708</v>
      </c>
      <c r="R1459" s="675" t="s">
        <v>1709</v>
      </c>
      <c r="S1459" s="741">
        <v>31020501000</v>
      </c>
      <c r="T1459" s="741">
        <v>37570162501.619049</v>
      </c>
    </row>
    <row r="1460" spans="1:20">
      <c r="A1460" s="675">
        <v>4</v>
      </c>
      <c r="B1460" s="675" t="s">
        <v>1481</v>
      </c>
      <c r="C1460" s="675">
        <v>2013</v>
      </c>
      <c r="D1460" s="675">
        <v>211</v>
      </c>
      <c r="E1460" s="675" t="s">
        <v>1355</v>
      </c>
      <c r="F1460" s="675">
        <v>2</v>
      </c>
      <c r="G1460" s="675" t="s">
        <v>1296</v>
      </c>
      <c r="H1460" s="675">
        <v>93</v>
      </c>
      <c r="I1460" s="675" t="s">
        <v>1211</v>
      </c>
      <c r="J1460" s="675" t="s">
        <v>1052</v>
      </c>
      <c r="K1460" s="741">
        <v>140670166000</v>
      </c>
      <c r="L1460" s="741">
        <v>170371232745.39401</v>
      </c>
      <c r="M1460" s="675">
        <v>1</v>
      </c>
      <c r="N1460" s="675" t="s">
        <v>1489</v>
      </c>
      <c r="O1460" s="675">
        <v>8</v>
      </c>
      <c r="P1460" s="675" t="s">
        <v>1597</v>
      </c>
      <c r="Q1460" s="675">
        <v>814</v>
      </c>
      <c r="R1460" s="675" t="s">
        <v>1710</v>
      </c>
      <c r="S1460" s="741">
        <v>7175765000</v>
      </c>
      <c r="T1460" s="741">
        <v>8690854384.4417725</v>
      </c>
    </row>
    <row r="1461" spans="1:20">
      <c r="A1461" s="675">
        <v>4</v>
      </c>
      <c r="B1461" s="675" t="s">
        <v>1481</v>
      </c>
      <c r="C1461" s="675">
        <v>2013</v>
      </c>
      <c r="D1461" s="675">
        <v>211</v>
      </c>
      <c r="E1461" s="675" t="s">
        <v>1355</v>
      </c>
      <c r="F1461" s="675">
        <v>2</v>
      </c>
      <c r="G1461" s="675" t="s">
        <v>1296</v>
      </c>
      <c r="H1461" s="675">
        <v>93</v>
      </c>
      <c r="I1461" s="675" t="s">
        <v>1211</v>
      </c>
      <c r="J1461" s="675" t="s">
        <v>1052</v>
      </c>
      <c r="K1461" s="741">
        <v>140670166000</v>
      </c>
      <c r="L1461" s="741">
        <v>170371232745.39401</v>
      </c>
      <c r="M1461" s="675">
        <v>1</v>
      </c>
      <c r="N1461" s="675" t="s">
        <v>1489</v>
      </c>
      <c r="O1461" s="675">
        <v>8</v>
      </c>
      <c r="P1461" s="675" t="s">
        <v>1597</v>
      </c>
      <c r="Q1461" s="675">
        <v>816</v>
      </c>
      <c r="R1461" s="675" t="s">
        <v>1711</v>
      </c>
      <c r="S1461" s="741">
        <v>10398000000</v>
      </c>
      <c r="T1461" s="741">
        <v>12593431346.960995</v>
      </c>
    </row>
    <row r="1462" spans="1:20">
      <c r="A1462" s="675">
        <v>4</v>
      </c>
      <c r="B1462" s="675" t="s">
        <v>1481</v>
      </c>
      <c r="C1462" s="675">
        <v>2013</v>
      </c>
      <c r="D1462" s="675">
        <v>211</v>
      </c>
      <c r="E1462" s="675" t="s">
        <v>1355</v>
      </c>
      <c r="F1462" s="675">
        <v>2</v>
      </c>
      <c r="G1462" s="675" t="s">
        <v>1296</v>
      </c>
      <c r="H1462" s="675">
        <v>93</v>
      </c>
      <c r="I1462" s="675" t="s">
        <v>1211</v>
      </c>
      <c r="J1462" s="675" t="s">
        <v>1052</v>
      </c>
      <c r="K1462" s="741">
        <v>140670166000</v>
      </c>
      <c r="L1462" s="741">
        <v>170371232745.39401</v>
      </c>
      <c r="M1462" s="675">
        <v>1</v>
      </c>
      <c r="N1462" s="675" t="s">
        <v>1489</v>
      </c>
      <c r="O1462" s="675">
        <v>8</v>
      </c>
      <c r="P1462" s="675" t="s">
        <v>1597</v>
      </c>
      <c r="Q1462" s="675">
        <v>842</v>
      </c>
      <c r="R1462" s="675" t="s">
        <v>1712</v>
      </c>
      <c r="S1462" s="741">
        <v>39822900000</v>
      </c>
      <c r="T1462" s="741">
        <v>48231098017.589256</v>
      </c>
    </row>
    <row r="1463" spans="1:20">
      <c r="A1463" s="675">
        <v>4</v>
      </c>
      <c r="B1463" s="675" t="s">
        <v>1481</v>
      </c>
      <c r="C1463" s="675">
        <v>2013</v>
      </c>
      <c r="D1463" s="675">
        <v>211</v>
      </c>
      <c r="E1463" s="675" t="s">
        <v>1355</v>
      </c>
      <c r="F1463" s="675">
        <v>2</v>
      </c>
      <c r="G1463" s="675" t="s">
        <v>1296</v>
      </c>
      <c r="H1463" s="675">
        <v>93</v>
      </c>
      <c r="I1463" s="675" t="s">
        <v>1211</v>
      </c>
      <c r="J1463" s="675" t="s">
        <v>1052</v>
      </c>
      <c r="K1463" s="741">
        <v>140670166000</v>
      </c>
      <c r="L1463" s="741">
        <v>170371232745.39401</v>
      </c>
      <c r="M1463" s="675">
        <v>1</v>
      </c>
      <c r="N1463" s="675" t="s">
        <v>1489</v>
      </c>
      <c r="O1463" s="675">
        <v>8</v>
      </c>
      <c r="P1463" s="675" t="s">
        <v>1597</v>
      </c>
      <c r="Q1463" s="675">
        <v>846</v>
      </c>
      <c r="R1463" s="675" t="s">
        <v>1713</v>
      </c>
      <c r="S1463" s="741">
        <v>9914000000</v>
      </c>
      <c r="T1463" s="741">
        <v>12007239697.419821</v>
      </c>
    </row>
    <row r="1464" spans="1:20">
      <c r="A1464" s="675">
        <v>4</v>
      </c>
      <c r="B1464" s="675" t="s">
        <v>1481</v>
      </c>
      <c r="C1464" s="675">
        <v>2013</v>
      </c>
      <c r="D1464" s="675">
        <v>211</v>
      </c>
      <c r="E1464" s="675" t="s">
        <v>1355</v>
      </c>
      <c r="F1464" s="675">
        <v>2</v>
      </c>
      <c r="G1464" s="675" t="s">
        <v>1296</v>
      </c>
      <c r="H1464" s="675">
        <v>93</v>
      </c>
      <c r="I1464" s="675" t="s">
        <v>1211</v>
      </c>
      <c r="J1464" s="675" t="s">
        <v>1052</v>
      </c>
      <c r="K1464" s="741">
        <v>140670166000</v>
      </c>
      <c r="L1464" s="741">
        <v>170371232745.39401</v>
      </c>
      <c r="M1464" s="675">
        <v>1</v>
      </c>
      <c r="N1464" s="675" t="s">
        <v>1489</v>
      </c>
      <c r="O1464" s="675">
        <v>8</v>
      </c>
      <c r="P1464" s="675" t="s">
        <v>1597</v>
      </c>
      <c r="Q1464" s="675">
        <v>862</v>
      </c>
      <c r="R1464" s="675" t="s">
        <v>1714</v>
      </c>
      <c r="S1464" s="741">
        <v>120000000</v>
      </c>
      <c r="T1464" s="741">
        <v>145336772.61351407</v>
      </c>
    </row>
    <row r="1465" spans="1:20">
      <c r="A1465" s="675">
        <v>4</v>
      </c>
      <c r="B1465" s="675" t="s">
        <v>1481</v>
      </c>
      <c r="C1465" s="675">
        <v>2013</v>
      </c>
      <c r="D1465" s="675">
        <v>211</v>
      </c>
      <c r="E1465" s="675" t="s">
        <v>1355</v>
      </c>
      <c r="F1465" s="675">
        <v>2</v>
      </c>
      <c r="G1465" s="675" t="s">
        <v>1296</v>
      </c>
      <c r="H1465" s="675">
        <v>93</v>
      </c>
      <c r="I1465" s="675" t="s">
        <v>1211</v>
      </c>
      <c r="J1465" s="675" t="s">
        <v>1052</v>
      </c>
      <c r="K1465" s="741">
        <v>140670166000</v>
      </c>
      <c r="L1465" s="741">
        <v>170371232745.39401</v>
      </c>
      <c r="M1465" s="675">
        <v>1</v>
      </c>
      <c r="N1465" s="675" t="s">
        <v>1489</v>
      </c>
      <c r="O1465" s="675">
        <v>8</v>
      </c>
      <c r="P1465" s="675" t="s">
        <v>1597</v>
      </c>
      <c r="Q1465" s="675">
        <v>867</v>
      </c>
      <c r="R1465" s="675" t="s">
        <v>1715</v>
      </c>
      <c r="S1465" s="741">
        <v>400000000</v>
      </c>
      <c r="T1465" s="741">
        <v>484455908.71171361</v>
      </c>
    </row>
    <row r="1466" spans="1:20">
      <c r="A1466" s="675">
        <v>4</v>
      </c>
      <c r="B1466" s="675" t="s">
        <v>1481</v>
      </c>
      <c r="C1466" s="675">
        <v>2013</v>
      </c>
      <c r="D1466" s="675">
        <v>211</v>
      </c>
      <c r="E1466" s="675" t="s">
        <v>1355</v>
      </c>
      <c r="F1466" s="675">
        <v>2</v>
      </c>
      <c r="G1466" s="675" t="s">
        <v>1296</v>
      </c>
      <c r="H1466" s="675">
        <v>93</v>
      </c>
      <c r="I1466" s="675" t="s">
        <v>1211</v>
      </c>
      <c r="J1466" s="675" t="s">
        <v>1052</v>
      </c>
      <c r="K1466" s="741">
        <v>140670166000</v>
      </c>
      <c r="L1466" s="741">
        <v>170371232745.39401</v>
      </c>
      <c r="M1466" s="675">
        <v>2</v>
      </c>
      <c r="N1466" s="675" t="s">
        <v>1561</v>
      </c>
      <c r="O1466" s="675">
        <v>19</v>
      </c>
      <c r="P1466" s="675" t="s">
        <v>1562</v>
      </c>
      <c r="Q1466" s="675">
        <v>845</v>
      </c>
      <c r="R1466" s="675" t="s">
        <v>1716</v>
      </c>
      <c r="S1466" s="741">
        <v>2506000000</v>
      </c>
      <c r="T1466" s="741">
        <v>3035116268.0788856</v>
      </c>
    </row>
    <row r="1467" spans="1:20">
      <c r="A1467" s="675">
        <v>4</v>
      </c>
      <c r="B1467" s="675" t="s">
        <v>1481</v>
      </c>
      <c r="C1467" s="675">
        <v>2013</v>
      </c>
      <c r="D1467" s="675">
        <v>211</v>
      </c>
      <c r="E1467" s="675" t="s">
        <v>1355</v>
      </c>
      <c r="F1467" s="675">
        <v>2</v>
      </c>
      <c r="G1467" s="675" t="s">
        <v>1296</v>
      </c>
      <c r="H1467" s="675">
        <v>93</v>
      </c>
      <c r="I1467" s="675" t="s">
        <v>1211</v>
      </c>
      <c r="J1467" s="675" t="s">
        <v>1052</v>
      </c>
      <c r="K1467" s="741">
        <v>140670166000</v>
      </c>
      <c r="L1467" s="741">
        <v>170371232745.39401</v>
      </c>
      <c r="M1467" s="675">
        <v>3</v>
      </c>
      <c r="N1467" s="675" t="s">
        <v>1482</v>
      </c>
      <c r="O1467" s="675">
        <v>26</v>
      </c>
      <c r="P1467" s="675" t="s">
        <v>1483</v>
      </c>
      <c r="Q1467" s="675">
        <v>949</v>
      </c>
      <c r="R1467" s="675" t="s">
        <v>1717</v>
      </c>
      <c r="S1467" s="741">
        <v>100000000</v>
      </c>
      <c r="T1467" s="741">
        <v>121113977.1779284</v>
      </c>
    </row>
    <row r="1468" spans="1:20">
      <c r="A1468" s="675">
        <v>4</v>
      </c>
      <c r="B1468" s="675" t="s">
        <v>1481</v>
      </c>
      <c r="C1468" s="675">
        <v>2013</v>
      </c>
      <c r="D1468" s="675">
        <v>211</v>
      </c>
      <c r="E1468" s="675" t="s">
        <v>1355</v>
      </c>
      <c r="F1468" s="675">
        <v>2</v>
      </c>
      <c r="G1468" s="675" t="s">
        <v>1296</v>
      </c>
      <c r="H1468" s="675">
        <v>93</v>
      </c>
      <c r="I1468" s="675" t="s">
        <v>1211</v>
      </c>
      <c r="J1468" s="675" t="s">
        <v>1052</v>
      </c>
      <c r="K1468" s="741">
        <v>140670166000</v>
      </c>
      <c r="L1468" s="741">
        <v>170371232745.39401</v>
      </c>
      <c r="M1468" s="675">
        <v>3</v>
      </c>
      <c r="N1468" s="675" t="s">
        <v>1482</v>
      </c>
      <c r="O1468" s="675">
        <v>31</v>
      </c>
      <c r="P1468" s="675" t="s">
        <v>1487</v>
      </c>
      <c r="Q1468" s="675">
        <v>818</v>
      </c>
      <c r="R1468" s="675" t="s">
        <v>1718</v>
      </c>
      <c r="S1468" s="741">
        <v>3893000000</v>
      </c>
      <c r="T1468" s="741">
        <v>4714967131.5367527</v>
      </c>
    </row>
    <row r="1469" spans="1:20">
      <c r="A1469" s="675">
        <v>4</v>
      </c>
      <c r="B1469" s="675" t="s">
        <v>1481</v>
      </c>
      <c r="C1469" s="675">
        <v>2013</v>
      </c>
      <c r="D1469" s="675">
        <v>213</v>
      </c>
      <c r="E1469" s="675" t="s">
        <v>1362</v>
      </c>
      <c r="F1469" s="675">
        <v>2</v>
      </c>
      <c r="G1469" s="675" t="s">
        <v>1296</v>
      </c>
      <c r="H1469" s="675">
        <v>93</v>
      </c>
      <c r="I1469" s="675" t="s">
        <v>1211</v>
      </c>
      <c r="J1469" s="675" t="s">
        <v>1052</v>
      </c>
      <c r="K1469" s="741">
        <v>16208696000</v>
      </c>
      <c r="L1469" s="741">
        <v>19630996374.279793</v>
      </c>
      <c r="M1469" s="675">
        <v>1</v>
      </c>
      <c r="N1469" s="675" t="s">
        <v>1489</v>
      </c>
      <c r="O1469" s="675">
        <v>3</v>
      </c>
      <c r="P1469" s="675" t="s">
        <v>1545</v>
      </c>
      <c r="Q1469" s="675">
        <v>911</v>
      </c>
      <c r="R1469" s="675" t="s">
        <v>1719</v>
      </c>
      <c r="S1469" s="741">
        <v>893000000</v>
      </c>
      <c r="T1469" s="741">
        <v>1081547816.1989007</v>
      </c>
    </row>
    <row r="1470" spans="1:20">
      <c r="A1470" s="675">
        <v>4</v>
      </c>
      <c r="B1470" s="675" t="s">
        <v>1481</v>
      </c>
      <c r="C1470" s="675">
        <v>2013</v>
      </c>
      <c r="D1470" s="675">
        <v>213</v>
      </c>
      <c r="E1470" s="675" t="s">
        <v>1362</v>
      </c>
      <c r="F1470" s="675">
        <v>2</v>
      </c>
      <c r="G1470" s="675" t="s">
        <v>1296</v>
      </c>
      <c r="H1470" s="675">
        <v>93</v>
      </c>
      <c r="I1470" s="675" t="s">
        <v>1211</v>
      </c>
      <c r="J1470" s="675" t="s">
        <v>1052</v>
      </c>
      <c r="K1470" s="741">
        <v>16208696000</v>
      </c>
      <c r="L1470" s="741">
        <v>19630996374.279793</v>
      </c>
      <c r="M1470" s="675">
        <v>1</v>
      </c>
      <c r="N1470" s="675" t="s">
        <v>1489</v>
      </c>
      <c r="O1470" s="675">
        <v>5</v>
      </c>
      <c r="P1470" s="675" t="s">
        <v>1511</v>
      </c>
      <c r="Q1470" s="675">
        <v>439</v>
      </c>
      <c r="R1470" s="675" t="s">
        <v>1720</v>
      </c>
      <c r="S1470" s="741">
        <v>125000000</v>
      </c>
      <c r="T1470" s="741">
        <v>151392471.4724105</v>
      </c>
    </row>
    <row r="1471" spans="1:20">
      <c r="A1471" s="675">
        <v>4</v>
      </c>
      <c r="B1471" s="675" t="s">
        <v>1481</v>
      </c>
      <c r="C1471" s="675">
        <v>2013</v>
      </c>
      <c r="D1471" s="675">
        <v>213</v>
      </c>
      <c r="E1471" s="675" t="s">
        <v>1362</v>
      </c>
      <c r="F1471" s="675">
        <v>2</v>
      </c>
      <c r="G1471" s="675" t="s">
        <v>1296</v>
      </c>
      <c r="H1471" s="675">
        <v>93</v>
      </c>
      <c r="I1471" s="675" t="s">
        <v>1211</v>
      </c>
      <c r="J1471" s="675" t="s">
        <v>1052</v>
      </c>
      <c r="K1471" s="741">
        <v>16208696000</v>
      </c>
      <c r="L1471" s="741">
        <v>19630996374.279793</v>
      </c>
      <c r="M1471" s="675">
        <v>1</v>
      </c>
      <c r="N1471" s="675" t="s">
        <v>1489</v>
      </c>
      <c r="O1471" s="675">
        <v>8</v>
      </c>
      <c r="P1471" s="675" t="s">
        <v>1597</v>
      </c>
      <c r="Q1471" s="675">
        <v>498</v>
      </c>
      <c r="R1471" s="675" t="s">
        <v>1721</v>
      </c>
      <c r="S1471" s="741">
        <v>4282696000</v>
      </c>
      <c r="T1471" s="741">
        <v>5186943456.0400515</v>
      </c>
    </row>
    <row r="1472" spans="1:20">
      <c r="A1472" s="675">
        <v>4</v>
      </c>
      <c r="B1472" s="675" t="s">
        <v>1481</v>
      </c>
      <c r="C1472" s="675">
        <v>2013</v>
      </c>
      <c r="D1472" s="675">
        <v>213</v>
      </c>
      <c r="E1472" s="675" t="s">
        <v>1362</v>
      </c>
      <c r="F1472" s="675">
        <v>2</v>
      </c>
      <c r="G1472" s="675" t="s">
        <v>1296</v>
      </c>
      <c r="H1472" s="675">
        <v>93</v>
      </c>
      <c r="I1472" s="675" t="s">
        <v>1211</v>
      </c>
      <c r="J1472" s="675" t="s">
        <v>1052</v>
      </c>
      <c r="K1472" s="741">
        <v>16208696000</v>
      </c>
      <c r="L1472" s="741">
        <v>19630996374.279793</v>
      </c>
      <c r="M1472" s="675">
        <v>1</v>
      </c>
      <c r="N1472" s="675" t="s">
        <v>1489</v>
      </c>
      <c r="O1472" s="675">
        <v>8</v>
      </c>
      <c r="P1472" s="675" t="s">
        <v>1597</v>
      </c>
      <c r="Q1472" s="675">
        <v>746</v>
      </c>
      <c r="R1472" s="675" t="s">
        <v>1722</v>
      </c>
      <c r="S1472" s="741">
        <v>2432000000</v>
      </c>
      <c r="T1472" s="741">
        <v>2945491924.9672189</v>
      </c>
    </row>
    <row r="1473" spans="1:20">
      <c r="A1473" s="675">
        <v>4</v>
      </c>
      <c r="B1473" s="675" t="s">
        <v>1481</v>
      </c>
      <c r="C1473" s="675">
        <v>2013</v>
      </c>
      <c r="D1473" s="675">
        <v>213</v>
      </c>
      <c r="E1473" s="675" t="s">
        <v>1362</v>
      </c>
      <c r="F1473" s="675">
        <v>2</v>
      </c>
      <c r="G1473" s="675" t="s">
        <v>1296</v>
      </c>
      <c r="H1473" s="675">
        <v>93</v>
      </c>
      <c r="I1473" s="675" t="s">
        <v>1211</v>
      </c>
      <c r="J1473" s="675" t="s">
        <v>1052</v>
      </c>
      <c r="K1473" s="741">
        <v>16208696000</v>
      </c>
      <c r="L1473" s="741">
        <v>19630996374.279793</v>
      </c>
      <c r="M1473" s="675">
        <v>1</v>
      </c>
      <c r="N1473" s="675" t="s">
        <v>1489</v>
      </c>
      <c r="O1473" s="675">
        <v>16</v>
      </c>
      <c r="P1473" s="675" t="s">
        <v>1583</v>
      </c>
      <c r="Q1473" s="675">
        <v>440</v>
      </c>
      <c r="R1473" s="675" t="s">
        <v>1723</v>
      </c>
      <c r="S1473" s="741">
        <v>8118000000</v>
      </c>
      <c r="T1473" s="741">
        <v>9832032667.3042278</v>
      </c>
    </row>
    <row r="1474" spans="1:20">
      <c r="A1474" s="675">
        <v>4</v>
      </c>
      <c r="B1474" s="675" t="s">
        <v>1481</v>
      </c>
      <c r="C1474" s="675">
        <v>2013</v>
      </c>
      <c r="D1474" s="675">
        <v>213</v>
      </c>
      <c r="E1474" s="675" t="s">
        <v>1362</v>
      </c>
      <c r="F1474" s="675">
        <v>2</v>
      </c>
      <c r="G1474" s="675" t="s">
        <v>1296</v>
      </c>
      <c r="H1474" s="675">
        <v>93</v>
      </c>
      <c r="I1474" s="675" t="s">
        <v>1211</v>
      </c>
      <c r="J1474" s="675" t="s">
        <v>1052</v>
      </c>
      <c r="K1474" s="741">
        <v>16208696000</v>
      </c>
      <c r="L1474" s="741">
        <v>19630996374.279793</v>
      </c>
      <c r="M1474" s="675">
        <v>3</v>
      </c>
      <c r="N1474" s="675" t="s">
        <v>1482</v>
      </c>
      <c r="O1474" s="675">
        <v>26</v>
      </c>
      <c r="P1474" s="675" t="s">
        <v>1483</v>
      </c>
      <c r="Q1474" s="675">
        <v>942</v>
      </c>
      <c r="R1474" s="675" t="s">
        <v>1724</v>
      </c>
      <c r="S1474" s="741">
        <v>94000000</v>
      </c>
      <c r="T1474" s="741">
        <v>113847138.54725268</v>
      </c>
    </row>
    <row r="1475" spans="1:20">
      <c r="A1475" s="675">
        <v>4</v>
      </c>
      <c r="B1475" s="675" t="s">
        <v>1481</v>
      </c>
      <c r="C1475" s="675">
        <v>2013</v>
      </c>
      <c r="D1475" s="675">
        <v>213</v>
      </c>
      <c r="E1475" s="675" t="s">
        <v>1362</v>
      </c>
      <c r="F1475" s="675">
        <v>2</v>
      </c>
      <c r="G1475" s="675" t="s">
        <v>1296</v>
      </c>
      <c r="H1475" s="675">
        <v>93</v>
      </c>
      <c r="I1475" s="675" t="s">
        <v>1211</v>
      </c>
      <c r="J1475" s="675" t="s">
        <v>1052</v>
      </c>
      <c r="K1475" s="741">
        <v>16208696000</v>
      </c>
      <c r="L1475" s="741">
        <v>19630996374.279793</v>
      </c>
      <c r="M1475" s="675">
        <v>3</v>
      </c>
      <c r="N1475" s="675" t="s">
        <v>1482</v>
      </c>
      <c r="O1475" s="675">
        <v>31</v>
      </c>
      <c r="P1475" s="675" t="s">
        <v>1487</v>
      </c>
      <c r="Q1475" s="675">
        <v>733</v>
      </c>
      <c r="R1475" s="675" t="s">
        <v>1725</v>
      </c>
      <c r="S1475" s="741">
        <v>264000000</v>
      </c>
      <c r="T1475" s="741">
        <v>319740899.74973089</v>
      </c>
    </row>
    <row r="1476" spans="1:20">
      <c r="A1476" s="675">
        <v>4</v>
      </c>
      <c r="B1476" s="675" t="s">
        <v>1481</v>
      </c>
      <c r="C1476" s="675">
        <v>2013</v>
      </c>
      <c r="D1476" s="675">
        <v>214</v>
      </c>
      <c r="E1476" s="675" t="s">
        <v>1366</v>
      </c>
      <c r="F1476" s="675">
        <v>2</v>
      </c>
      <c r="G1476" s="675" t="s">
        <v>1296</v>
      </c>
      <c r="H1476" s="675">
        <v>92</v>
      </c>
      <c r="I1476" s="675" t="s">
        <v>1248</v>
      </c>
      <c r="J1476" s="675" t="s">
        <v>1052</v>
      </c>
      <c r="K1476" s="741">
        <v>56733000000</v>
      </c>
      <c r="L1476" s="741">
        <v>68711592672.354111</v>
      </c>
      <c r="M1476" s="675">
        <v>1</v>
      </c>
      <c r="N1476" s="675" t="s">
        <v>1489</v>
      </c>
      <c r="O1476" s="675">
        <v>5</v>
      </c>
      <c r="P1476" s="675" t="s">
        <v>1511</v>
      </c>
      <c r="Q1476" s="675">
        <v>640</v>
      </c>
      <c r="R1476" s="675" t="s">
        <v>1374</v>
      </c>
      <c r="S1476" s="741">
        <v>1000428000</v>
      </c>
      <c r="T1476" s="741">
        <v>1211658139.6016054</v>
      </c>
    </row>
    <row r="1477" spans="1:20">
      <c r="A1477" s="675">
        <v>4</v>
      </c>
      <c r="B1477" s="675" t="s">
        <v>1481</v>
      </c>
      <c r="C1477" s="675">
        <v>2013</v>
      </c>
      <c r="D1477" s="675">
        <v>214</v>
      </c>
      <c r="E1477" s="675" t="s">
        <v>1366</v>
      </c>
      <c r="F1477" s="675">
        <v>2</v>
      </c>
      <c r="G1477" s="675" t="s">
        <v>1296</v>
      </c>
      <c r="H1477" s="675">
        <v>92</v>
      </c>
      <c r="I1477" s="675" t="s">
        <v>1248</v>
      </c>
      <c r="J1477" s="675" t="s">
        <v>1052</v>
      </c>
      <c r="K1477" s="741">
        <v>56733000000</v>
      </c>
      <c r="L1477" s="741">
        <v>68711592672.354111</v>
      </c>
      <c r="M1477" s="675">
        <v>1</v>
      </c>
      <c r="N1477" s="675" t="s">
        <v>1489</v>
      </c>
      <c r="O1477" s="675">
        <v>5</v>
      </c>
      <c r="P1477" s="675" t="s">
        <v>1511</v>
      </c>
      <c r="Q1477" s="675">
        <v>722</v>
      </c>
      <c r="R1477" s="675" t="s">
        <v>1726</v>
      </c>
      <c r="S1477" s="741">
        <v>25001431000</v>
      </c>
      <c r="T1477" s="741">
        <v>30280227435.495514</v>
      </c>
    </row>
    <row r="1478" spans="1:20">
      <c r="A1478" s="675">
        <v>4</v>
      </c>
      <c r="B1478" s="675" t="s">
        <v>1481</v>
      </c>
      <c r="C1478" s="675">
        <v>2013</v>
      </c>
      <c r="D1478" s="675">
        <v>214</v>
      </c>
      <c r="E1478" s="675" t="s">
        <v>1366</v>
      </c>
      <c r="F1478" s="675">
        <v>2</v>
      </c>
      <c r="G1478" s="675" t="s">
        <v>1296</v>
      </c>
      <c r="H1478" s="675">
        <v>92</v>
      </c>
      <c r="I1478" s="675" t="s">
        <v>1248</v>
      </c>
      <c r="J1478" s="675" t="s">
        <v>1052</v>
      </c>
      <c r="K1478" s="741">
        <v>56733000000</v>
      </c>
      <c r="L1478" s="741">
        <v>68711592672.354111</v>
      </c>
      <c r="M1478" s="675">
        <v>1</v>
      </c>
      <c r="N1478" s="675" t="s">
        <v>1489</v>
      </c>
      <c r="O1478" s="675">
        <v>5</v>
      </c>
      <c r="P1478" s="675" t="s">
        <v>1511</v>
      </c>
      <c r="Q1478" s="675">
        <v>724</v>
      </c>
      <c r="R1478" s="675" t="s">
        <v>1727</v>
      </c>
      <c r="S1478" s="741">
        <v>11503000000</v>
      </c>
      <c r="T1478" s="741">
        <v>13931740794.777105</v>
      </c>
    </row>
    <row r="1479" spans="1:20">
      <c r="A1479" s="675">
        <v>4</v>
      </c>
      <c r="B1479" s="675" t="s">
        <v>1481</v>
      </c>
      <c r="C1479" s="675">
        <v>2013</v>
      </c>
      <c r="D1479" s="675">
        <v>214</v>
      </c>
      <c r="E1479" s="675" t="s">
        <v>1366</v>
      </c>
      <c r="F1479" s="675">
        <v>2</v>
      </c>
      <c r="G1479" s="675" t="s">
        <v>1296</v>
      </c>
      <c r="H1479" s="675">
        <v>92</v>
      </c>
      <c r="I1479" s="675" t="s">
        <v>1248</v>
      </c>
      <c r="J1479" s="675" t="s">
        <v>1052</v>
      </c>
      <c r="K1479" s="741">
        <v>56733000000</v>
      </c>
      <c r="L1479" s="741">
        <v>68711592672.354111</v>
      </c>
      <c r="M1479" s="675">
        <v>1</v>
      </c>
      <c r="N1479" s="675" t="s">
        <v>1489</v>
      </c>
      <c r="O1479" s="675">
        <v>5</v>
      </c>
      <c r="P1479" s="675" t="s">
        <v>1511</v>
      </c>
      <c r="Q1479" s="675">
        <v>4006</v>
      </c>
      <c r="R1479" s="675" t="s">
        <v>1375</v>
      </c>
      <c r="S1479" s="741">
        <v>6918141000</v>
      </c>
      <c r="T1479" s="741">
        <v>8378835711.8769083</v>
      </c>
    </row>
    <row r="1480" spans="1:20">
      <c r="A1480" s="675">
        <v>4</v>
      </c>
      <c r="B1480" s="675" t="s">
        <v>1481</v>
      </c>
      <c r="C1480" s="675">
        <v>2013</v>
      </c>
      <c r="D1480" s="675">
        <v>214</v>
      </c>
      <c r="E1480" s="675" t="s">
        <v>1366</v>
      </c>
      <c r="F1480" s="675">
        <v>2</v>
      </c>
      <c r="G1480" s="675" t="s">
        <v>1296</v>
      </c>
      <c r="H1480" s="675">
        <v>92</v>
      </c>
      <c r="I1480" s="675" t="s">
        <v>1248</v>
      </c>
      <c r="J1480" s="675" t="s">
        <v>1052</v>
      </c>
      <c r="K1480" s="741">
        <v>56733000000</v>
      </c>
      <c r="L1480" s="741">
        <v>68711592672.354111</v>
      </c>
      <c r="M1480" s="675">
        <v>1</v>
      </c>
      <c r="N1480" s="675" t="s">
        <v>1489</v>
      </c>
      <c r="O1480" s="675">
        <v>5</v>
      </c>
      <c r="P1480" s="675" t="s">
        <v>1511</v>
      </c>
      <c r="Q1480" s="675">
        <v>7243</v>
      </c>
      <c r="R1480" s="675" t="s">
        <v>1376</v>
      </c>
      <c r="S1480" s="741">
        <v>12310000000</v>
      </c>
      <c r="T1480" s="741">
        <v>14909130590.602985</v>
      </c>
    </row>
    <row r="1481" spans="1:20">
      <c r="A1481" s="675">
        <v>4</v>
      </c>
      <c r="B1481" s="675" t="s">
        <v>1481</v>
      </c>
      <c r="C1481" s="675">
        <v>2013</v>
      </c>
      <c r="D1481" s="675">
        <v>215</v>
      </c>
      <c r="E1481" s="675" t="s">
        <v>66</v>
      </c>
      <c r="F1481" s="675">
        <v>2</v>
      </c>
      <c r="G1481" s="675" t="s">
        <v>1296</v>
      </c>
      <c r="H1481" s="675">
        <v>93</v>
      </c>
      <c r="I1481" s="675" t="s">
        <v>1211</v>
      </c>
      <c r="J1481" s="675" t="s">
        <v>1052</v>
      </c>
      <c r="K1481" s="741">
        <v>4900000000</v>
      </c>
      <c r="L1481" s="741">
        <v>5934584881.7184916</v>
      </c>
      <c r="M1481" s="675">
        <v>1</v>
      </c>
      <c r="N1481" s="675" t="s">
        <v>1489</v>
      </c>
      <c r="O1481" s="675">
        <v>3</v>
      </c>
      <c r="P1481" s="675" t="s">
        <v>1545</v>
      </c>
      <c r="Q1481" s="675">
        <v>910</v>
      </c>
      <c r="R1481" s="675" t="s">
        <v>1728</v>
      </c>
      <c r="S1481" s="741">
        <v>2000000000</v>
      </c>
      <c r="T1481" s="741">
        <v>2422279543.558568</v>
      </c>
    </row>
    <row r="1482" spans="1:20">
      <c r="A1482" s="675">
        <v>4</v>
      </c>
      <c r="B1482" s="675" t="s">
        <v>1481</v>
      </c>
      <c r="C1482" s="675">
        <v>2013</v>
      </c>
      <c r="D1482" s="675">
        <v>215</v>
      </c>
      <c r="E1482" s="675" t="s">
        <v>66</v>
      </c>
      <c r="F1482" s="675">
        <v>2</v>
      </c>
      <c r="G1482" s="675" t="s">
        <v>1296</v>
      </c>
      <c r="H1482" s="675">
        <v>93</v>
      </c>
      <c r="I1482" s="675" t="s">
        <v>1211</v>
      </c>
      <c r="J1482" s="675" t="s">
        <v>1052</v>
      </c>
      <c r="K1482" s="741">
        <v>4900000000</v>
      </c>
      <c r="L1482" s="741">
        <v>5934584881.7184916</v>
      </c>
      <c r="M1482" s="675">
        <v>1</v>
      </c>
      <c r="N1482" s="675" t="s">
        <v>1489</v>
      </c>
      <c r="O1482" s="675">
        <v>5</v>
      </c>
      <c r="P1482" s="675" t="s">
        <v>1511</v>
      </c>
      <c r="Q1482" s="675">
        <v>912</v>
      </c>
      <c r="R1482" s="675" t="s">
        <v>1729</v>
      </c>
      <c r="S1482" s="741">
        <v>95000000</v>
      </c>
      <c r="T1482" s="741">
        <v>115058278.31903198</v>
      </c>
    </row>
    <row r="1483" spans="1:20">
      <c r="A1483" s="675">
        <v>4</v>
      </c>
      <c r="B1483" s="675" t="s">
        <v>1481</v>
      </c>
      <c r="C1483" s="675">
        <v>2013</v>
      </c>
      <c r="D1483" s="675">
        <v>215</v>
      </c>
      <c r="E1483" s="675" t="s">
        <v>66</v>
      </c>
      <c r="F1483" s="675">
        <v>2</v>
      </c>
      <c r="G1483" s="675" t="s">
        <v>1296</v>
      </c>
      <c r="H1483" s="675">
        <v>93</v>
      </c>
      <c r="I1483" s="675" t="s">
        <v>1211</v>
      </c>
      <c r="J1483" s="675" t="s">
        <v>1052</v>
      </c>
      <c r="K1483" s="741">
        <v>4900000000</v>
      </c>
      <c r="L1483" s="741">
        <v>5934584881.7184916</v>
      </c>
      <c r="M1483" s="675">
        <v>1</v>
      </c>
      <c r="N1483" s="675" t="s">
        <v>1489</v>
      </c>
      <c r="O1483" s="675">
        <v>8</v>
      </c>
      <c r="P1483" s="675" t="s">
        <v>1597</v>
      </c>
      <c r="Q1483" s="675">
        <v>477</v>
      </c>
      <c r="R1483" s="675" t="s">
        <v>1379</v>
      </c>
      <c r="S1483" s="741">
        <v>200000000</v>
      </c>
      <c r="T1483" s="741">
        <v>242227954.35585681</v>
      </c>
    </row>
    <row r="1484" spans="1:20">
      <c r="A1484" s="675">
        <v>4</v>
      </c>
      <c r="B1484" s="675" t="s">
        <v>1481</v>
      </c>
      <c r="C1484" s="675">
        <v>2013</v>
      </c>
      <c r="D1484" s="675">
        <v>215</v>
      </c>
      <c r="E1484" s="675" t="s">
        <v>66</v>
      </c>
      <c r="F1484" s="675">
        <v>2</v>
      </c>
      <c r="G1484" s="675" t="s">
        <v>1296</v>
      </c>
      <c r="H1484" s="675">
        <v>93</v>
      </c>
      <c r="I1484" s="675" t="s">
        <v>1211</v>
      </c>
      <c r="J1484" s="675" t="s">
        <v>1052</v>
      </c>
      <c r="K1484" s="741">
        <v>4900000000</v>
      </c>
      <c r="L1484" s="741">
        <v>5934584881.7184916</v>
      </c>
      <c r="M1484" s="675">
        <v>1</v>
      </c>
      <c r="N1484" s="675" t="s">
        <v>1489</v>
      </c>
      <c r="O1484" s="675">
        <v>8</v>
      </c>
      <c r="P1484" s="675" t="s">
        <v>1597</v>
      </c>
      <c r="Q1484" s="675">
        <v>656</v>
      </c>
      <c r="R1484" s="675" t="s">
        <v>1465</v>
      </c>
      <c r="S1484" s="741">
        <v>2140000000</v>
      </c>
      <c r="T1484" s="741">
        <v>2591839111.6076679</v>
      </c>
    </row>
    <row r="1485" spans="1:20">
      <c r="A1485" s="675">
        <v>4</v>
      </c>
      <c r="B1485" s="675" t="s">
        <v>1481</v>
      </c>
      <c r="C1485" s="675">
        <v>2013</v>
      </c>
      <c r="D1485" s="675">
        <v>215</v>
      </c>
      <c r="E1485" s="675" t="s">
        <v>66</v>
      </c>
      <c r="F1485" s="675">
        <v>2</v>
      </c>
      <c r="G1485" s="675" t="s">
        <v>1296</v>
      </c>
      <c r="H1485" s="675">
        <v>93</v>
      </c>
      <c r="I1485" s="675" t="s">
        <v>1211</v>
      </c>
      <c r="J1485" s="675" t="s">
        <v>1052</v>
      </c>
      <c r="K1485" s="741">
        <v>4900000000</v>
      </c>
      <c r="L1485" s="741">
        <v>5934584881.7184916</v>
      </c>
      <c r="M1485" s="675">
        <v>3</v>
      </c>
      <c r="N1485" s="675" t="s">
        <v>1482</v>
      </c>
      <c r="O1485" s="675">
        <v>31</v>
      </c>
      <c r="P1485" s="675" t="s">
        <v>1487</v>
      </c>
      <c r="Q1485" s="675">
        <v>475</v>
      </c>
      <c r="R1485" s="675" t="s">
        <v>994</v>
      </c>
      <c r="S1485" s="741">
        <v>60000000</v>
      </c>
      <c r="T1485" s="741">
        <v>72668386.306757033</v>
      </c>
    </row>
    <row r="1486" spans="1:20">
      <c r="A1486" s="675">
        <v>4</v>
      </c>
      <c r="B1486" s="675" t="s">
        <v>1481</v>
      </c>
      <c r="C1486" s="675">
        <v>2013</v>
      </c>
      <c r="D1486" s="675">
        <v>215</v>
      </c>
      <c r="E1486" s="675" t="s">
        <v>66</v>
      </c>
      <c r="F1486" s="675">
        <v>2</v>
      </c>
      <c r="G1486" s="675" t="s">
        <v>1296</v>
      </c>
      <c r="H1486" s="675">
        <v>93</v>
      </c>
      <c r="I1486" s="675" t="s">
        <v>1211</v>
      </c>
      <c r="J1486" s="675" t="s">
        <v>1052</v>
      </c>
      <c r="K1486" s="741">
        <v>4900000000</v>
      </c>
      <c r="L1486" s="741">
        <v>5934584881.7184916</v>
      </c>
      <c r="M1486" s="675">
        <v>3</v>
      </c>
      <c r="N1486" s="675" t="s">
        <v>1482</v>
      </c>
      <c r="O1486" s="675">
        <v>31</v>
      </c>
      <c r="P1486" s="675" t="s">
        <v>1487</v>
      </c>
      <c r="Q1486" s="675">
        <v>7032</v>
      </c>
      <c r="R1486" s="675" t="s">
        <v>1378</v>
      </c>
      <c r="S1486" s="741">
        <v>405000000</v>
      </c>
      <c r="T1486" s="741">
        <v>490511607.57061005</v>
      </c>
    </row>
    <row r="1487" spans="1:20">
      <c r="A1487" s="675">
        <v>4</v>
      </c>
      <c r="B1487" s="675" t="s">
        <v>1481</v>
      </c>
      <c r="C1487" s="675">
        <v>2013</v>
      </c>
      <c r="D1487" s="675">
        <v>216</v>
      </c>
      <c r="E1487" s="675" t="s">
        <v>63</v>
      </c>
      <c r="F1487" s="675">
        <v>2</v>
      </c>
      <c r="G1487" s="675" t="s">
        <v>1296</v>
      </c>
      <c r="H1487" s="675">
        <v>93</v>
      </c>
      <c r="I1487" s="675" t="s">
        <v>1211</v>
      </c>
      <c r="J1487" s="675" t="s">
        <v>1052</v>
      </c>
      <c r="K1487" s="741">
        <v>11614000000</v>
      </c>
      <c r="L1487" s="741">
        <v>14066177309.444603</v>
      </c>
      <c r="M1487" s="675">
        <v>1</v>
      </c>
      <c r="N1487" s="675" t="s">
        <v>1489</v>
      </c>
      <c r="O1487" s="675">
        <v>3</v>
      </c>
      <c r="P1487" s="675" t="s">
        <v>1545</v>
      </c>
      <c r="Q1487" s="675">
        <v>919</v>
      </c>
      <c r="R1487" s="675" t="s">
        <v>1730</v>
      </c>
      <c r="S1487" s="741">
        <v>5520000000</v>
      </c>
      <c r="T1487" s="741">
        <v>6685491540.2216473</v>
      </c>
    </row>
    <row r="1488" spans="1:20">
      <c r="A1488" s="675">
        <v>4</v>
      </c>
      <c r="B1488" s="675" t="s">
        <v>1481</v>
      </c>
      <c r="C1488" s="675">
        <v>2013</v>
      </c>
      <c r="D1488" s="675">
        <v>216</v>
      </c>
      <c r="E1488" s="675" t="s">
        <v>63</v>
      </c>
      <c r="F1488" s="675">
        <v>2</v>
      </c>
      <c r="G1488" s="675" t="s">
        <v>1296</v>
      </c>
      <c r="H1488" s="675">
        <v>93</v>
      </c>
      <c r="I1488" s="675" t="s">
        <v>1211</v>
      </c>
      <c r="J1488" s="675" t="s">
        <v>1052</v>
      </c>
      <c r="K1488" s="741">
        <v>11614000000</v>
      </c>
      <c r="L1488" s="741">
        <v>14066177309.444603</v>
      </c>
      <c r="M1488" s="675">
        <v>1</v>
      </c>
      <c r="N1488" s="675" t="s">
        <v>1489</v>
      </c>
      <c r="O1488" s="675">
        <v>5</v>
      </c>
      <c r="P1488" s="675" t="s">
        <v>1511</v>
      </c>
      <c r="Q1488" s="675">
        <v>920</v>
      </c>
      <c r="R1488" s="675" t="s">
        <v>1731</v>
      </c>
      <c r="S1488" s="741">
        <v>303694000</v>
      </c>
      <c r="T1488" s="741">
        <v>367815881.85073787</v>
      </c>
    </row>
    <row r="1489" spans="1:20">
      <c r="A1489" s="675">
        <v>4</v>
      </c>
      <c r="B1489" s="675" t="s">
        <v>1481</v>
      </c>
      <c r="C1489" s="675">
        <v>2013</v>
      </c>
      <c r="D1489" s="675">
        <v>216</v>
      </c>
      <c r="E1489" s="675" t="s">
        <v>63</v>
      </c>
      <c r="F1489" s="675">
        <v>2</v>
      </c>
      <c r="G1489" s="675" t="s">
        <v>1296</v>
      </c>
      <c r="H1489" s="675">
        <v>93</v>
      </c>
      <c r="I1489" s="675" t="s">
        <v>1211</v>
      </c>
      <c r="J1489" s="675" t="s">
        <v>1052</v>
      </c>
      <c r="K1489" s="741">
        <v>11614000000</v>
      </c>
      <c r="L1489" s="741">
        <v>14066177309.444603</v>
      </c>
      <c r="M1489" s="675">
        <v>1</v>
      </c>
      <c r="N1489" s="675" t="s">
        <v>1489</v>
      </c>
      <c r="O1489" s="675">
        <v>8</v>
      </c>
      <c r="P1489" s="675" t="s">
        <v>1597</v>
      </c>
      <c r="Q1489" s="675">
        <v>450</v>
      </c>
      <c r="R1489" s="675" t="s">
        <v>1382</v>
      </c>
      <c r="S1489" s="741">
        <v>70240000</v>
      </c>
      <c r="T1489" s="741">
        <v>85070457.569776922</v>
      </c>
    </row>
    <row r="1490" spans="1:20">
      <c r="A1490" s="675">
        <v>4</v>
      </c>
      <c r="B1490" s="675" t="s">
        <v>1481</v>
      </c>
      <c r="C1490" s="675">
        <v>2013</v>
      </c>
      <c r="D1490" s="675">
        <v>216</v>
      </c>
      <c r="E1490" s="675" t="s">
        <v>63</v>
      </c>
      <c r="F1490" s="675">
        <v>2</v>
      </c>
      <c r="G1490" s="675" t="s">
        <v>1296</v>
      </c>
      <c r="H1490" s="675">
        <v>93</v>
      </c>
      <c r="I1490" s="675" t="s">
        <v>1211</v>
      </c>
      <c r="J1490" s="675" t="s">
        <v>1052</v>
      </c>
      <c r="K1490" s="741">
        <v>11614000000</v>
      </c>
      <c r="L1490" s="741">
        <v>14066177309.444603</v>
      </c>
      <c r="M1490" s="675">
        <v>1</v>
      </c>
      <c r="N1490" s="675" t="s">
        <v>1489</v>
      </c>
      <c r="O1490" s="675">
        <v>8</v>
      </c>
      <c r="P1490" s="675" t="s">
        <v>1597</v>
      </c>
      <c r="Q1490" s="675">
        <v>513</v>
      </c>
      <c r="R1490" s="675" t="s">
        <v>1381</v>
      </c>
      <c r="S1490" s="741">
        <v>5230306000</v>
      </c>
      <c r="T1490" s="741">
        <v>6334631615.1758204</v>
      </c>
    </row>
    <row r="1491" spans="1:20">
      <c r="A1491" s="675">
        <v>4</v>
      </c>
      <c r="B1491" s="675" t="s">
        <v>1481</v>
      </c>
      <c r="C1491" s="675">
        <v>2013</v>
      </c>
      <c r="D1491" s="675">
        <v>216</v>
      </c>
      <c r="E1491" s="675" t="s">
        <v>63</v>
      </c>
      <c r="F1491" s="675">
        <v>2</v>
      </c>
      <c r="G1491" s="675" t="s">
        <v>1296</v>
      </c>
      <c r="H1491" s="675">
        <v>93</v>
      </c>
      <c r="I1491" s="675" t="s">
        <v>1211</v>
      </c>
      <c r="J1491" s="675" t="s">
        <v>1052</v>
      </c>
      <c r="K1491" s="741">
        <v>11614000000</v>
      </c>
      <c r="L1491" s="741">
        <v>14066177309.444603</v>
      </c>
      <c r="M1491" s="675">
        <v>3</v>
      </c>
      <c r="N1491" s="675" t="s">
        <v>1482</v>
      </c>
      <c r="O1491" s="675">
        <v>26</v>
      </c>
      <c r="P1491" s="675" t="s">
        <v>1483</v>
      </c>
      <c r="Q1491" s="675">
        <v>952</v>
      </c>
      <c r="R1491" s="675" t="s">
        <v>1732</v>
      </c>
      <c r="S1491" s="741">
        <v>20000000</v>
      </c>
      <c r="T1491" s="741">
        <v>24222795.435585678</v>
      </c>
    </row>
    <row r="1492" spans="1:20">
      <c r="A1492" s="675">
        <v>4</v>
      </c>
      <c r="B1492" s="675" t="s">
        <v>1481</v>
      </c>
      <c r="C1492" s="675">
        <v>2013</v>
      </c>
      <c r="D1492" s="675">
        <v>216</v>
      </c>
      <c r="E1492" s="675" t="s">
        <v>63</v>
      </c>
      <c r="F1492" s="675">
        <v>2</v>
      </c>
      <c r="G1492" s="675" t="s">
        <v>1296</v>
      </c>
      <c r="H1492" s="675">
        <v>93</v>
      </c>
      <c r="I1492" s="675" t="s">
        <v>1211</v>
      </c>
      <c r="J1492" s="675" t="s">
        <v>1052</v>
      </c>
      <c r="K1492" s="741">
        <v>11614000000</v>
      </c>
      <c r="L1492" s="741">
        <v>14066177309.444603</v>
      </c>
      <c r="M1492" s="675">
        <v>3</v>
      </c>
      <c r="N1492" s="675" t="s">
        <v>1482</v>
      </c>
      <c r="O1492" s="675">
        <v>31</v>
      </c>
      <c r="P1492" s="675" t="s">
        <v>1487</v>
      </c>
      <c r="Q1492" s="675">
        <v>518</v>
      </c>
      <c r="R1492" s="675" t="s">
        <v>994</v>
      </c>
      <c r="S1492" s="741">
        <v>469760000</v>
      </c>
      <c r="T1492" s="741">
        <v>568945019.19103634</v>
      </c>
    </row>
    <row r="1493" spans="1:20">
      <c r="A1493" s="675">
        <v>4</v>
      </c>
      <c r="B1493" s="675" t="s">
        <v>1481</v>
      </c>
      <c r="C1493" s="675">
        <v>2013</v>
      </c>
      <c r="D1493" s="675">
        <v>217</v>
      </c>
      <c r="E1493" s="675" t="s">
        <v>1383</v>
      </c>
      <c r="F1493" s="675">
        <v>2</v>
      </c>
      <c r="G1493" s="675" t="s">
        <v>1296</v>
      </c>
      <c r="H1493" s="675">
        <v>86</v>
      </c>
      <c r="I1493" s="675" t="s">
        <v>1088</v>
      </c>
      <c r="J1493" s="675" t="s">
        <v>1052</v>
      </c>
      <c r="K1493" s="741">
        <v>140410000000</v>
      </c>
      <c r="L1493" s="741">
        <v>170056135355.52924</v>
      </c>
      <c r="M1493" s="675">
        <v>3</v>
      </c>
      <c r="N1493" s="675" t="s">
        <v>1482</v>
      </c>
      <c r="O1493" s="675">
        <v>26</v>
      </c>
      <c r="P1493" s="675" t="s">
        <v>1483</v>
      </c>
      <c r="Q1493" s="675">
        <v>937</v>
      </c>
      <c r="R1493" s="675" t="s">
        <v>1733</v>
      </c>
      <c r="S1493" s="741">
        <v>30000000</v>
      </c>
      <c r="T1493" s="741">
        <v>36334193.153378516</v>
      </c>
    </row>
    <row r="1494" spans="1:20">
      <c r="A1494" s="675">
        <v>4</v>
      </c>
      <c r="B1494" s="675" t="s">
        <v>1481</v>
      </c>
      <c r="C1494" s="675">
        <v>2013</v>
      </c>
      <c r="D1494" s="675">
        <v>217</v>
      </c>
      <c r="E1494" s="675" t="s">
        <v>1383</v>
      </c>
      <c r="F1494" s="675">
        <v>2</v>
      </c>
      <c r="G1494" s="675" t="s">
        <v>1296</v>
      </c>
      <c r="H1494" s="675">
        <v>86</v>
      </c>
      <c r="I1494" s="675" t="s">
        <v>1088</v>
      </c>
      <c r="J1494" s="675" t="s">
        <v>1052</v>
      </c>
      <c r="K1494" s="741">
        <v>140410000000</v>
      </c>
      <c r="L1494" s="741">
        <v>170056135355.52924</v>
      </c>
      <c r="M1494" s="675">
        <v>3</v>
      </c>
      <c r="N1494" s="675" t="s">
        <v>1482</v>
      </c>
      <c r="O1494" s="675">
        <v>27</v>
      </c>
      <c r="P1494" s="675" t="s">
        <v>1523</v>
      </c>
      <c r="Q1494" s="675">
        <v>685</v>
      </c>
      <c r="R1494" s="675" t="s">
        <v>1734</v>
      </c>
      <c r="S1494" s="741">
        <v>5555766000</v>
      </c>
      <c r="T1494" s="741">
        <v>6728809165.2991066</v>
      </c>
    </row>
    <row r="1495" spans="1:20">
      <c r="A1495" s="675">
        <v>4</v>
      </c>
      <c r="B1495" s="675" t="s">
        <v>1481</v>
      </c>
      <c r="C1495" s="675">
        <v>2013</v>
      </c>
      <c r="D1495" s="675">
        <v>217</v>
      </c>
      <c r="E1495" s="675" t="s">
        <v>1383</v>
      </c>
      <c r="F1495" s="675">
        <v>2</v>
      </c>
      <c r="G1495" s="675" t="s">
        <v>1296</v>
      </c>
      <c r="H1495" s="675">
        <v>86</v>
      </c>
      <c r="I1495" s="675" t="s">
        <v>1088</v>
      </c>
      <c r="J1495" s="675" t="s">
        <v>1052</v>
      </c>
      <c r="K1495" s="741">
        <v>140410000000</v>
      </c>
      <c r="L1495" s="741">
        <v>170056135355.52924</v>
      </c>
      <c r="M1495" s="675">
        <v>3</v>
      </c>
      <c r="N1495" s="675" t="s">
        <v>1482</v>
      </c>
      <c r="O1495" s="675">
        <v>28</v>
      </c>
      <c r="P1495" s="675" t="s">
        <v>1527</v>
      </c>
      <c r="Q1495" s="675">
        <v>383</v>
      </c>
      <c r="R1495" s="675" t="s">
        <v>1398</v>
      </c>
      <c r="S1495" s="741">
        <v>22463186000</v>
      </c>
      <c r="T1495" s="741">
        <v>27206057965.475609</v>
      </c>
    </row>
    <row r="1496" spans="1:20">
      <c r="A1496" s="675">
        <v>4</v>
      </c>
      <c r="B1496" s="675" t="s">
        <v>1481</v>
      </c>
      <c r="C1496" s="675">
        <v>2013</v>
      </c>
      <c r="D1496" s="675">
        <v>217</v>
      </c>
      <c r="E1496" s="675" t="s">
        <v>1383</v>
      </c>
      <c r="F1496" s="675">
        <v>2</v>
      </c>
      <c r="G1496" s="675" t="s">
        <v>1296</v>
      </c>
      <c r="H1496" s="675">
        <v>86</v>
      </c>
      <c r="I1496" s="675" t="s">
        <v>1088</v>
      </c>
      <c r="J1496" s="675" t="s">
        <v>1052</v>
      </c>
      <c r="K1496" s="741">
        <v>140410000000</v>
      </c>
      <c r="L1496" s="741">
        <v>170056135355.52924</v>
      </c>
      <c r="M1496" s="675">
        <v>3</v>
      </c>
      <c r="N1496" s="675" t="s">
        <v>1482</v>
      </c>
      <c r="O1496" s="675">
        <v>28</v>
      </c>
      <c r="P1496" s="675" t="s">
        <v>1527</v>
      </c>
      <c r="Q1496" s="675">
        <v>681</v>
      </c>
      <c r="R1496" s="675" t="s">
        <v>1735</v>
      </c>
      <c r="S1496" s="741">
        <v>21954391000</v>
      </c>
      <c r="T1496" s="741">
        <v>26589836105.293163</v>
      </c>
    </row>
    <row r="1497" spans="1:20">
      <c r="A1497" s="675">
        <v>4</v>
      </c>
      <c r="B1497" s="675" t="s">
        <v>1481</v>
      </c>
      <c r="C1497" s="675">
        <v>2013</v>
      </c>
      <c r="D1497" s="675">
        <v>217</v>
      </c>
      <c r="E1497" s="675" t="s">
        <v>1383</v>
      </c>
      <c r="F1497" s="675">
        <v>2</v>
      </c>
      <c r="G1497" s="675" t="s">
        <v>1296</v>
      </c>
      <c r="H1497" s="675">
        <v>86</v>
      </c>
      <c r="I1497" s="675" t="s">
        <v>1088</v>
      </c>
      <c r="J1497" s="675" t="s">
        <v>1052</v>
      </c>
      <c r="K1497" s="741">
        <v>140410000000</v>
      </c>
      <c r="L1497" s="741">
        <v>170056135355.52924</v>
      </c>
      <c r="M1497" s="675">
        <v>3</v>
      </c>
      <c r="N1497" s="675" t="s">
        <v>1482</v>
      </c>
      <c r="O1497" s="675">
        <v>28</v>
      </c>
      <c r="P1497" s="675" t="s">
        <v>1527</v>
      </c>
      <c r="Q1497" s="675">
        <v>682</v>
      </c>
      <c r="R1497" s="675" t="s">
        <v>1736</v>
      </c>
      <c r="S1497" s="741">
        <v>79788050000</v>
      </c>
      <c r="T1497" s="741">
        <v>96634480667.714111</v>
      </c>
    </row>
    <row r="1498" spans="1:20">
      <c r="A1498" s="675">
        <v>4</v>
      </c>
      <c r="B1498" s="675" t="s">
        <v>1481</v>
      </c>
      <c r="C1498" s="675">
        <v>2013</v>
      </c>
      <c r="D1498" s="675">
        <v>217</v>
      </c>
      <c r="E1498" s="675" t="s">
        <v>1383</v>
      </c>
      <c r="F1498" s="675">
        <v>2</v>
      </c>
      <c r="G1498" s="675" t="s">
        <v>1296</v>
      </c>
      <c r="H1498" s="675">
        <v>86</v>
      </c>
      <c r="I1498" s="675" t="s">
        <v>1088</v>
      </c>
      <c r="J1498" s="675" t="s">
        <v>1052</v>
      </c>
      <c r="K1498" s="741">
        <v>140410000000</v>
      </c>
      <c r="L1498" s="741">
        <v>170056135355.52924</v>
      </c>
      <c r="M1498" s="675">
        <v>3</v>
      </c>
      <c r="N1498" s="675" t="s">
        <v>1482</v>
      </c>
      <c r="O1498" s="675">
        <v>28</v>
      </c>
      <c r="P1498" s="675" t="s">
        <v>1527</v>
      </c>
      <c r="Q1498" s="675">
        <v>683</v>
      </c>
      <c r="R1498" s="675" t="s">
        <v>1737</v>
      </c>
      <c r="S1498" s="741">
        <v>6380205000</v>
      </c>
      <c r="T1498" s="741">
        <v>7727320027.6050463</v>
      </c>
    </row>
    <row r="1499" spans="1:20">
      <c r="A1499" s="675">
        <v>4</v>
      </c>
      <c r="B1499" s="675" t="s">
        <v>1481</v>
      </c>
      <c r="C1499" s="675">
        <v>2013</v>
      </c>
      <c r="D1499" s="675">
        <v>217</v>
      </c>
      <c r="E1499" s="675" t="s">
        <v>1383</v>
      </c>
      <c r="F1499" s="675">
        <v>2</v>
      </c>
      <c r="G1499" s="675" t="s">
        <v>1296</v>
      </c>
      <c r="H1499" s="675">
        <v>86</v>
      </c>
      <c r="I1499" s="675" t="s">
        <v>1088</v>
      </c>
      <c r="J1499" s="675" t="s">
        <v>1052</v>
      </c>
      <c r="K1499" s="741">
        <v>140410000000</v>
      </c>
      <c r="L1499" s="741">
        <v>170056135355.52924</v>
      </c>
      <c r="M1499" s="675">
        <v>3</v>
      </c>
      <c r="N1499" s="675" t="s">
        <v>1482</v>
      </c>
      <c r="O1499" s="675">
        <v>31</v>
      </c>
      <c r="P1499" s="675" t="s">
        <v>1487</v>
      </c>
      <c r="Q1499" s="675">
        <v>684</v>
      </c>
      <c r="R1499" s="675" t="s">
        <v>1738</v>
      </c>
      <c r="S1499" s="741">
        <v>4238402000</v>
      </c>
      <c r="T1499" s="741">
        <v>5133297230.9888601</v>
      </c>
    </row>
    <row r="1500" spans="1:20">
      <c r="A1500" s="675">
        <v>4</v>
      </c>
      <c r="B1500" s="675" t="s">
        <v>1481</v>
      </c>
      <c r="C1500" s="675">
        <v>2013</v>
      </c>
      <c r="D1500" s="675">
        <v>218</v>
      </c>
      <c r="E1500" s="675" t="s">
        <v>1401</v>
      </c>
      <c r="F1500" s="675">
        <v>2</v>
      </c>
      <c r="G1500" s="675" t="s">
        <v>1296</v>
      </c>
      <c r="H1500" s="675">
        <v>94</v>
      </c>
      <c r="I1500" s="675" t="s">
        <v>1264</v>
      </c>
      <c r="J1500" s="675" t="s">
        <v>1052</v>
      </c>
      <c r="K1500" s="741">
        <v>20881063000</v>
      </c>
      <c r="L1500" s="741">
        <v>25289885876.32885</v>
      </c>
      <c r="M1500" s="675">
        <v>2</v>
      </c>
      <c r="N1500" s="675" t="s">
        <v>1561</v>
      </c>
      <c r="O1500" s="675">
        <v>17</v>
      </c>
      <c r="P1500" s="675" t="s">
        <v>1585</v>
      </c>
      <c r="Q1500" s="675">
        <v>863</v>
      </c>
      <c r="R1500" s="675" t="s">
        <v>1739</v>
      </c>
      <c r="S1500" s="741">
        <v>8000000000</v>
      </c>
      <c r="T1500" s="741">
        <v>9689118174.234272</v>
      </c>
    </row>
    <row r="1501" spans="1:20">
      <c r="A1501" s="675">
        <v>4</v>
      </c>
      <c r="B1501" s="675" t="s">
        <v>1481</v>
      </c>
      <c r="C1501" s="675">
        <v>2013</v>
      </c>
      <c r="D1501" s="675">
        <v>218</v>
      </c>
      <c r="E1501" s="675" t="s">
        <v>1401</v>
      </c>
      <c r="F1501" s="675">
        <v>2</v>
      </c>
      <c r="G1501" s="675" t="s">
        <v>1296</v>
      </c>
      <c r="H1501" s="675">
        <v>94</v>
      </c>
      <c r="I1501" s="675" t="s">
        <v>1264</v>
      </c>
      <c r="J1501" s="675" t="s">
        <v>1052</v>
      </c>
      <c r="K1501" s="741">
        <v>20881063000</v>
      </c>
      <c r="L1501" s="741">
        <v>25289885876.32885</v>
      </c>
      <c r="M1501" s="675">
        <v>2</v>
      </c>
      <c r="N1501" s="675" t="s">
        <v>1561</v>
      </c>
      <c r="O1501" s="675">
        <v>17</v>
      </c>
      <c r="P1501" s="675" t="s">
        <v>1585</v>
      </c>
      <c r="Q1501" s="675">
        <v>864</v>
      </c>
      <c r="R1501" s="675" t="s">
        <v>1740</v>
      </c>
      <c r="S1501" s="741">
        <v>6094000000</v>
      </c>
      <c r="T1501" s="741">
        <v>7380685769.2229567</v>
      </c>
    </row>
    <row r="1502" spans="1:20">
      <c r="A1502" s="675">
        <v>4</v>
      </c>
      <c r="B1502" s="675" t="s">
        <v>1481</v>
      </c>
      <c r="C1502" s="675">
        <v>2013</v>
      </c>
      <c r="D1502" s="675">
        <v>218</v>
      </c>
      <c r="E1502" s="675" t="s">
        <v>1401</v>
      </c>
      <c r="F1502" s="675">
        <v>2</v>
      </c>
      <c r="G1502" s="675" t="s">
        <v>1296</v>
      </c>
      <c r="H1502" s="675">
        <v>94</v>
      </c>
      <c r="I1502" s="675" t="s">
        <v>1264</v>
      </c>
      <c r="J1502" s="675" t="s">
        <v>1052</v>
      </c>
      <c r="K1502" s="741">
        <v>20881063000</v>
      </c>
      <c r="L1502" s="741">
        <v>25289885876.32885</v>
      </c>
      <c r="M1502" s="675">
        <v>2</v>
      </c>
      <c r="N1502" s="675" t="s">
        <v>1561</v>
      </c>
      <c r="O1502" s="675">
        <v>17</v>
      </c>
      <c r="P1502" s="675" t="s">
        <v>1585</v>
      </c>
      <c r="Q1502" s="675">
        <v>865</v>
      </c>
      <c r="R1502" s="675" t="s">
        <v>1741</v>
      </c>
      <c r="S1502" s="741">
        <v>3800000000</v>
      </c>
      <c r="T1502" s="741">
        <v>4602331132.7612791</v>
      </c>
    </row>
    <row r="1503" spans="1:20">
      <c r="A1503" s="675">
        <v>4</v>
      </c>
      <c r="B1503" s="675" t="s">
        <v>1481</v>
      </c>
      <c r="C1503" s="675">
        <v>2013</v>
      </c>
      <c r="D1503" s="675">
        <v>218</v>
      </c>
      <c r="E1503" s="675" t="s">
        <v>1401</v>
      </c>
      <c r="F1503" s="675">
        <v>2</v>
      </c>
      <c r="G1503" s="675" t="s">
        <v>1296</v>
      </c>
      <c r="H1503" s="675">
        <v>94</v>
      </c>
      <c r="I1503" s="675" t="s">
        <v>1264</v>
      </c>
      <c r="J1503" s="675" t="s">
        <v>1052</v>
      </c>
      <c r="K1503" s="741">
        <v>20881063000</v>
      </c>
      <c r="L1503" s="741">
        <v>25289885876.32885</v>
      </c>
      <c r="M1503" s="675">
        <v>3</v>
      </c>
      <c r="N1503" s="675" t="s">
        <v>1482</v>
      </c>
      <c r="O1503" s="675">
        <v>31</v>
      </c>
      <c r="P1503" s="675" t="s">
        <v>1487</v>
      </c>
      <c r="Q1503" s="675">
        <v>866</v>
      </c>
      <c r="R1503" s="675" t="s">
        <v>1742</v>
      </c>
      <c r="S1503" s="741">
        <v>2987063000</v>
      </c>
      <c r="T1503" s="741">
        <v>3617750800.1103435</v>
      </c>
    </row>
    <row r="1504" spans="1:20">
      <c r="A1504" s="675">
        <v>4</v>
      </c>
      <c r="B1504" s="675" t="s">
        <v>1481</v>
      </c>
      <c r="C1504" s="675">
        <v>2013</v>
      </c>
      <c r="D1504" s="675">
        <v>219</v>
      </c>
      <c r="E1504" s="675" t="s">
        <v>1410</v>
      </c>
      <c r="F1504" s="675">
        <v>2</v>
      </c>
      <c r="G1504" s="675" t="s">
        <v>1296</v>
      </c>
      <c r="H1504" s="675">
        <v>90</v>
      </c>
      <c r="I1504" s="675" t="s">
        <v>1147</v>
      </c>
      <c r="J1504" s="675" t="s">
        <v>1052</v>
      </c>
      <c r="K1504" s="741">
        <v>5620000000</v>
      </c>
      <c r="L1504" s="741">
        <v>6806605517.3995762</v>
      </c>
      <c r="M1504" s="675">
        <v>1</v>
      </c>
      <c r="N1504" s="675" t="s">
        <v>1489</v>
      </c>
      <c r="O1504" s="675">
        <v>3</v>
      </c>
      <c r="P1504" s="675" t="s">
        <v>1545</v>
      </c>
      <c r="Q1504" s="675">
        <v>702</v>
      </c>
      <c r="R1504" s="675" t="s">
        <v>1743</v>
      </c>
      <c r="S1504" s="741">
        <v>5082000000</v>
      </c>
      <c r="T1504" s="741">
        <v>6155012320.1823215</v>
      </c>
    </row>
    <row r="1505" spans="1:20">
      <c r="A1505" s="675">
        <v>4</v>
      </c>
      <c r="B1505" s="675" t="s">
        <v>1481</v>
      </c>
      <c r="C1505" s="675">
        <v>2013</v>
      </c>
      <c r="D1505" s="675">
        <v>219</v>
      </c>
      <c r="E1505" s="675" t="s">
        <v>1410</v>
      </c>
      <c r="F1505" s="675">
        <v>2</v>
      </c>
      <c r="G1505" s="675" t="s">
        <v>1296</v>
      </c>
      <c r="H1505" s="675">
        <v>90</v>
      </c>
      <c r="I1505" s="675" t="s">
        <v>1147</v>
      </c>
      <c r="J1505" s="675" t="s">
        <v>1052</v>
      </c>
      <c r="K1505" s="741">
        <v>5620000000</v>
      </c>
      <c r="L1505" s="741">
        <v>6806605517.3995762</v>
      </c>
      <c r="M1505" s="675">
        <v>3</v>
      </c>
      <c r="N1505" s="675" t="s">
        <v>1482</v>
      </c>
      <c r="O1505" s="675">
        <v>31</v>
      </c>
      <c r="P1505" s="675" t="s">
        <v>1487</v>
      </c>
      <c r="Q1505" s="675">
        <v>907</v>
      </c>
      <c r="R1505" s="675" t="s">
        <v>994</v>
      </c>
      <c r="S1505" s="741">
        <v>538000000</v>
      </c>
      <c r="T1505" s="741">
        <v>651593197.21725476</v>
      </c>
    </row>
    <row r="1506" spans="1:20">
      <c r="A1506" s="675">
        <v>4</v>
      </c>
      <c r="B1506" s="675" t="s">
        <v>1481</v>
      </c>
      <c r="C1506" s="675">
        <v>2013</v>
      </c>
      <c r="D1506" s="675">
        <v>220</v>
      </c>
      <c r="E1506" s="675" t="s">
        <v>1412</v>
      </c>
      <c r="F1506" s="675">
        <v>2</v>
      </c>
      <c r="G1506" s="675" t="s">
        <v>1296</v>
      </c>
      <c r="H1506" s="675">
        <v>86</v>
      </c>
      <c r="I1506" s="675" t="s">
        <v>1088</v>
      </c>
      <c r="J1506" s="675" t="s">
        <v>1052</v>
      </c>
      <c r="K1506" s="741">
        <v>13181000000</v>
      </c>
      <c r="L1506" s="741">
        <v>15964033331.822742</v>
      </c>
      <c r="M1506" s="675">
        <v>3</v>
      </c>
      <c r="N1506" s="675" t="s">
        <v>1482</v>
      </c>
      <c r="O1506" s="675">
        <v>24</v>
      </c>
      <c r="P1506" s="675" t="s">
        <v>1604</v>
      </c>
      <c r="Q1506" s="675">
        <v>446</v>
      </c>
      <c r="R1506" s="675" t="s">
        <v>1414</v>
      </c>
      <c r="S1506" s="741">
        <v>1500000000</v>
      </c>
      <c r="T1506" s="741">
        <v>1816709657.6689258</v>
      </c>
    </row>
    <row r="1507" spans="1:20">
      <c r="A1507" s="675">
        <v>4</v>
      </c>
      <c r="B1507" s="675" t="s">
        <v>1481</v>
      </c>
      <c r="C1507" s="675">
        <v>2013</v>
      </c>
      <c r="D1507" s="675">
        <v>220</v>
      </c>
      <c r="E1507" s="675" t="s">
        <v>1412</v>
      </c>
      <c r="F1507" s="675">
        <v>2</v>
      </c>
      <c r="G1507" s="675" t="s">
        <v>1296</v>
      </c>
      <c r="H1507" s="675">
        <v>86</v>
      </c>
      <c r="I1507" s="675" t="s">
        <v>1088</v>
      </c>
      <c r="J1507" s="675" t="s">
        <v>1052</v>
      </c>
      <c r="K1507" s="741">
        <v>13181000000</v>
      </c>
      <c r="L1507" s="741">
        <v>15964033331.822742</v>
      </c>
      <c r="M1507" s="675">
        <v>3</v>
      </c>
      <c r="N1507" s="675" t="s">
        <v>1482</v>
      </c>
      <c r="O1507" s="675">
        <v>24</v>
      </c>
      <c r="P1507" s="675" t="s">
        <v>1604</v>
      </c>
      <c r="Q1507" s="675">
        <v>853</v>
      </c>
      <c r="R1507" s="675" t="s">
        <v>1744</v>
      </c>
      <c r="S1507" s="741">
        <v>3500000000</v>
      </c>
      <c r="T1507" s="741">
        <v>4238989201.2274938</v>
      </c>
    </row>
    <row r="1508" spans="1:20">
      <c r="A1508" s="675">
        <v>4</v>
      </c>
      <c r="B1508" s="675" t="s">
        <v>1481</v>
      </c>
      <c r="C1508" s="675">
        <v>2013</v>
      </c>
      <c r="D1508" s="675">
        <v>220</v>
      </c>
      <c r="E1508" s="675" t="s">
        <v>1412</v>
      </c>
      <c r="F1508" s="675">
        <v>2</v>
      </c>
      <c r="G1508" s="675" t="s">
        <v>1296</v>
      </c>
      <c r="H1508" s="675">
        <v>86</v>
      </c>
      <c r="I1508" s="675" t="s">
        <v>1088</v>
      </c>
      <c r="J1508" s="675" t="s">
        <v>1052</v>
      </c>
      <c r="K1508" s="741">
        <v>13181000000</v>
      </c>
      <c r="L1508" s="741">
        <v>15964033331.822742</v>
      </c>
      <c r="M1508" s="675">
        <v>3</v>
      </c>
      <c r="N1508" s="675" t="s">
        <v>1482</v>
      </c>
      <c r="O1508" s="675">
        <v>24</v>
      </c>
      <c r="P1508" s="675" t="s">
        <v>1604</v>
      </c>
      <c r="Q1508" s="675">
        <v>857</v>
      </c>
      <c r="R1508" s="675" t="s">
        <v>1745</v>
      </c>
      <c r="S1508" s="741">
        <v>1081000000</v>
      </c>
      <c r="T1508" s="741">
        <v>1309242093.2934058</v>
      </c>
    </row>
    <row r="1509" spans="1:20">
      <c r="A1509" s="675">
        <v>4</v>
      </c>
      <c r="B1509" s="675" t="s">
        <v>1481</v>
      </c>
      <c r="C1509" s="675">
        <v>2013</v>
      </c>
      <c r="D1509" s="675">
        <v>220</v>
      </c>
      <c r="E1509" s="675" t="s">
        <v>1412</v>
      </c>
      <c r="F1509" s="675">
        <v>2</v>
      </c>
      <c r="G1509" s="675" t="s">
        <v>1296</v>
      </c>
      <c r="H1509" s="675">
        <v>86</v>
      </c>
      <c r="I1509" s="675" t="s">
        <v>1088</v>
      </c>
      <c r="J1509" s="675" t="s">
        <v>1052</v>
      </c>
      <c r="K1509" s="741">
        <v>13181000000</v>
      </c>
      <c r="L1509" s="741">
        <v>15964033331.822742</v>
      </c>
      <c r="M1509" s="675">
        <v>3</v>
      </c>
      <c r="N1509" s="675" t="s">
        <v>1482</v>
      </c>
      <c r="O1509" s="675">
        <v>24</v>
      </c>
      <c r="P1509" s="675" t="s">
        <v>1604</v>
      </c>
      <c r="Q1509" s="675">
        <v>870</v>
      </c>
      <c r="R1509" s="675" t="s">
        <v>1746</v>
      </c>
      <c r="S1509" s="741">
        <v>5900000000</v>
      </c>
      <c r="T1509" s="741">
        <v>7145724653.4977751</v>
      </c>
    </row>
    <row r="1510" spans="1:20">
      <c r="A1510" s="675">
        <v>4</v>
      </c>
      <c r="B1510" s="675" t="s">
        <v>1481</v>
      </c>
      <c r="C1510" s="675">
        <v>2013</v>
      </c>
      <c r="D1510" s="675">
        <v>220</v>
      </c>
      <c r="E1510" s="675" t="s">
        <v>1412</v>
      </c>
      <c r="F1510" s="675">
        <v>2</v>
      </c>
      <c r="G1510" s="675" t="s">
        <v>1296</v>
      </c>
      <c r="H1510" s="675">
        <v>86</v>
      </c>
      <c r="I1510" s="675" t="s">
        <v>1088</v>
      </c>
      <c r="J1510" s="675" t="s">
        <v>1052</v>
      </c>
      <c r="K1510" s="741">
        <v>13181000000</v>
      </c>
      <c r="L1510" s="741">
        <v>15964033331.822742</v>
      </c>
      <c r="M1510" s="675">
        <v>3</v>
      </c>
      <c r="N1510" s="675" t="s">
        <v>1482</v>
      </c>
      <c r="O1510" s="675">
        <v>31</v>
      </c>
      <c r="P1510" s="675" t="s">
        <v>1487</v>
      </c>
      <c r="Q1510" s="675">
        <v>873</v>
      </c>
      <c r="R1510" s="675" t="s">
        <v>1747</v>
      </c>
      <c r="S1510" s="741">
        <v>1200000000</v>
      </c>
      <c r="T1510" s="741">
        <v>1453367726.1351407</v>
      </c>
    </row>
    <row r="1511" spans="1:20">
      <c r="A1511" s="675">
        <v>4</v>
      </c>
      <c r="B1511" s="675" t="s">
        <v>1481</v>
      </c>
      <c r="C1511" s="675">
        <v>2013</v>
      </c>
      <c r="D1511" s="675">
        <v>221</v>
      </c>
      <c r="E1511" s="675" t="s">
        <v>54</v>
      </c>
      <c r="F1511" s="675">
        <v>2</v>
      </c>
      <c r="G1511" s="675" t="s">
        <v>1296</v>
      </c>
      <c r="H1511" s="675">
        <v>89</v>
      </c>
      <c r="I1511" s="675" t="s">
        <v>1182</v>
      </c>
      <c r="J1511" s="675" t="s">
        <v>1052</v>
      </c>
      <c r="K1511" s="741">
        <v>7570000000</v>
      </c>
      <c r="L1511" s="741">
        <v>9168328072.3691807</v>
      </c>
      <c r="M1511" s="675">
        <v>1</v>
      </c>
      <c r="N1511" s="675" t="s">
        <v>1489</v>
      </c>
      <c r="O1511" s="675">
        <v>12</v>
      </c>
      <c r="P1511" s="675" t="s">
        <v>1569</v>
      </c>
      <c r="Q1511" s="675">
        <v>731</v>
      </c>
      <c r="R1511" s="675" t="s">
        <v>1748</v>
      </c>
      <c r="S1511" s="741">
        <v>3429000000</v>
      </c>
      <c r="T1511" s="741">
        <v>4152998277.4311647</v>
      </c>
    </row>
    <row r="1512" spans="1:20">
      <c r="A1512" s="675">
        <v>4</v>
      </c>
      <c r="B1512" s="675" t="s">
        <v>1481</v>
      </c>
      <c r="C1512" s="675">
        <v>2013</v>
      </c>
      <c r="D1512" s="675">
        <v>221</v>
      </c>
      <c r="E1512" s="675" t="s">
        <v>54</v>
      </c>
      <c r="F1512" s="675">
        <v>2</v>
      </c>
      <c r="G1512" s="675" t="s">
        <v>1296</v>
      </c>
      <c r="H1512" s="675">
        <v>89</v>
      </c>
      <c r="I1512" s="675" t="s">
        <v>1182</v>
      </c>
      <c r="J1512" s="675" t="s">
        <v>1052</v>
      </c>
      <c r="K1512" s="741">
        <v>7570000000</v>
      </c>
      <c r="L1512" s="741">
        <v>9168328072.3691807</v>
      </c>
      <c r="M1512" s="675">
        <v>1</v>
      </c>
      <c r="N1512" s="675" t="s">
        <v>1489</v>
      </c>
      <c r="O1512" s="675">
        <v>12</v>
      </c>
      <c r="P1512" s="675" t="s">
        <v>1569</v>
      </c>
      <c r="Q1512" s="675">
        <v>740</v>
      </c>
      <c r="R1512" s="675" t="s">
        <v>1749</v>
      </c>
      <c r="S1512" s="741">
        <v>3257000000</v>
      </c>
      <c r="T1512" s="741">
        <v>3944682236.6851282</v>
      </c>
    </row>
    <row r="1513" spans="1:20">
      <c r="A1513" s="675">
        <v>4</v>
      </c>
      <c r="B1513" s="675" t="s">
        <v>1481</v>
      </c>
      <c r="C1513" s="675">
        <v>2013</v>
      </c>
      <c r="D1513" s="675">
        <v>221</v>
      </c>
      <c r="E1513" s="675" t="s">
        <v>54</v>
      </c>
      <c r="F1513" s="675">
        <v>2</v>
      </c>
      <c r="G1513" s="675" t="s">
        <v>1296</v>
      </c>
      <c r="H1513" s="675">
        <v>89</v>
      </c>
      <c r="I1513" s="675" t="s">
        <v>1182</v>
      </c>
      <c r="J1513" s="675" t="s">
        <v>1052</v>
      </c>
      <c r="K1513" s="741">
        <v>7570000000</v>
      </c>
      <c r="L1513" s="741">
        <v>9168328072.3691807</v>
      </c>
      <c r="M1513" s="675">
        <v>3</v>
      </c>
      <c r="N1513" s="675" t="s">
        <v>1482</v>
      </c>
      <c r="O1513" s="675">
        <v>31</v>
      </c>
      <c r="P1513" s="675" t="s">
        <v>1487</v>
      </c>
      <c r="Q1513" s="675">
        <v>712</v>
      </c>
      <c r="R1513" s="675" t="s">
        <v>1750</v>
      </c>
      <c r="S1513" s="741">
        <v>884000000</v>
      </c>
      <c r="T1513" s="741">
        <v>1070647558.252887</v>
      </c>
    </row>
    <row r="1514" spans="1:20">
      <c r="A1514" s="675">
        <v>4</v>
      </c>
      <c r="B1514" s="675" t="s">
        <v>1481</v>
      </c>
      <c r="C1514" s="675">
        <v>2013</v>
      </c>
      <c r="D1514" s="675">
        <v>222</v>
      </c>
      <c r="E1514" s="675" t="s">
        <v>1471</v>
      </c>
      <c r="F1514" s="675">
        <v>2</v>
      </c>
      <c r="G1514" s="675" t="s">
        <v>1296</v>
      </c>
      <c r="H1514" s="675">
        <v>93</v>
      </c>
      <c r="I1514" s="675" t="s">
        <v>1211</v>
      </c>
      <c r="J1514" s="675" t="s">
        <v>1052</v>
      </c>
      <c r="K1514" s="741">
        <v>49728063000</v>
      </c>
      <c r="L1514" s="741">
        <v>60227634872.845856</v>
      </c>
      <c r="M1514" s="675">
        <v>1</v>
      </c>
      <c r="N1514" s="675" t="s">
        <v>1489</v>
      </c>
      <c r="O1514" s="675">
        <v>1</v>
      </c>
      <c r="P1514" s="675" t="s">
        <v>1543</v>
      </c>
      <c r="Q1514" s="675">
        <v>914</v>
      </c>
      <c r="R1514" s="675" t="s">
        <v>1751</v>
      </c>
      <c r="S1514" s="741">
        <v>6000000000</v>
      </c>
      <c r="T1514" s="741">
        <v>7266838630.675703</v>
      </c>
    </row>
    <row r="1515" spans="1:20">
      <c r="A1515" s="675">
        <v>4</v>
      </c>
      <c r="B1515" s="675" t="s">
        <v>1481</v>
      </c>
      <c r="C1515" s="675">
        <v>2013</v>
      </c>
      <c r="D1515" s="675">
        <v>222</v>
      </c>
      <c r="E1515" s="675" t="s">
        <v>1471</v>
      </c>
      <c r="F1515" s="675">
        <v>2</v>
      </c>
      <c r="G1515" s="675" t="s">
        <v>1296</v>
      </c>
      <c r="H1515" s="675">
        <v>93</v>
      </c>
      <c r="I1515" s="675" t="s">
        <v>1211</v>
      </c>
      <c r="J1515" s="675" t="s">
        <v>1052</v>
      </c>
      <c r="K1515" s="741">
        <v>49728063000</v>
      </c>
      <c r="L1515" s="741">
        <v>60227634872.845856</v>
      </c>
      <c r="M1515" s="675">
        <v>1</v>
      </c>
      <c r="N1515" s="675" t="s">
        <v>1489</v>
      </c>
      <c r="O1515" s="675">
        <v>3</v>
      </c>
      <c r="P1515" s="675" t="s">
        <v>1545</v>
      </c>
      <c r="Q1515" s="675">
        <v>915</v>
      </c>
      <c r="R1515" s="675" t="s">
        <v>1752</v>
      </c>
      <c r="S1515" s="741">
        <v>10000000000</v>
      </c>
      <c r="T1515" s="741">
        <v>12111397717.792839</v>
      </c>
    </row>
    <row r="1516" spans="1:20">
      <c r="A1516" s="675">
        <v>4</v>
      </c>
      <c r="B1516" s="675" t="s">
        <v>1481</v>
      </c>
      <c r="C1516" s="675">
        <v>2013</v>
      </c>
      <c r="D1516" s="675">
        <v>222</v>
      </c>
      <c r="E1516" s="675" t="s">
        <v>1471</v>
      </c>
      <c r="F1516" s="675">
        <v>2</v>
      </c>
      <c r="G1516" s="675" t="s">
        <v>1296</v>
      </c>
      <c r="H1516" s="675">
        <v>93</v>
      </c>
      <c r="I1516" s="675" t="s">
        <v>1211</v>
      </c>
      <c r="J1516" s="675" t="s">
        <v>1052</v>
      </c>
      <c r="K1516" s="741">
        <v>49728063000</v>
      </c>
      <c r="L1516" s="741">
        <v>60227634872.845856</v>
      </c>
      <c r="M1516" s="675">
        <v>1</v>
      </c>
      <c r="N1516" s="675" t="s">
        <v>1489</v>
      </c>
      <c r="O1516" s="675">
        <v>5</v>
      </c>
      <c r="P1516" s="675" t="s">
        <v>1511</v>
      </c>
      <c r="Q1516" s="675">
        <v>772</v>
      </c>
      <c r="R1516" s="675" t="s">
        <v>1753</v>
      </c>
      <c r="S1516" s="741">
        <v>300000000</v>
      </c>
      <c r="T1516" s="741">
        <v>363341931.53378516</v>
      </c>
    </row>
    <row r="1517" spans="1:20">
      <c r="A1517" s="675">
        <v>4</v>
      </c>
      <c r="B1517" s="675" t="s">
        <v>1481</v>
      </c>
      <c r="C1517" s="675">
        <v>2013</v>
      </c>
      <c r="D1517" s="675">
        <v>222</v>
      </c>
      <c r="E1517" s="675" t="s">
        <v>1471</v>
      </c>
      <c r="F1517" s="675">
        <v>2</v>
      </c>
      <c r="G1517" s="675" t="s">
        <v>1296</v>
      </c>
      <c r="H1517" s="675">
        <v>93</v>
      </c>
      <c r="I1517" s="675" t="s">
        <v>1211</v>
      </c>
      <c r="J1517" s="675" t="s">
        <v>1052</v>
      </c>
      <c r="K1517" s="741">
        <v>49728063000</v>
      </c>
      <c r="L1517" s="741">
        <v>60227634872.845856</v>
      </c>
      <c r="M1517" s="675">
        <v>1</v>
      </c>
      <c r="N1517" s="675" t="s">
        <v>1489</v>
      </c>
      <c r="O1517" s="675">
        <v>8</v>
      </c>
      <c r="P1517" s="675" t="s">
        <v>1597</v>
      </c>
      <c r="Q1517" s="675">
        <v>783</v>
      </c>
      <c r="R1517" s="675" t="s">
        <v>1754</v>
      </c>
      <c r="S1517" s="741">
        <v>13139000000</v>
      </c>
      <c r="T1517" s="741">
        <v>15913165461.408012</v>
      </c>
    </row>
    <row r="1518" spans="1:20">
      <c r="A1518" s="675">
        <v>4</v>
      </c>
      <c r="B1518" s="675" t="s">
        <v>1481</v>
      </c>
      <c r="C1518" s="675">
        <v>2013</v>
      </c>
      <c r="D1518" s="675">
        <v>222</v>
      </c>
      <c r="E1518" s="675" t="s">
        <v>1471</v>
      </c>
      <c r="F1518" s="675">
        <v>2</v>
      </c>
      <c r="G1518" s="675" t="s">
        <v>1296</v>
      </c>
      <c r="H1518" s="675">
        <v>93</v>
      </c>
      <c r="I1518" s="675" t="s">
        <v>1211</v>
      </c>
      <c r="J1518" s="675" t="s">
        <v>1052</v>
      </c>
      <c r="K1518" s="741">
        <v>49728063000</v>
      </c>
      <c r="L1518" s="741">
        <v>60227634872.845856</v>
      </c>
      <c r="M1518" s="675">
        <v>1</v>
      </c>
      <c r="N1518" s="675" t="s">
        <v>1489</v>
      </c>
      <c r="O1518" s="675">
        <v>8</v>
      </c>
      <c r="P1518" s="675" t="s">
        <v>1597</v>
      </c>
      <c r="Q1518" s="675">
        <v>792</v>
      </c>
      <c r="R1518" s="675" t="s">
        <v>1755</v>
      </c>
      <c r="S1518" s="741">
        <v>2421000000</v>
      </c>
      <c r="T1518" s="741">
        <v>2932169387.4776464</v>
      </c>
    </row>
    <row r="1519" spans="1:20">
      <c r="A1519" s="675">
        <v>4</v>
      </c>
      <c r="B1519" s="675" t="s">
        <v>1481</v>
      </c>
      <c r="C1519" s="675">
        <v>2013</v>
      </c>
      <c r="D1519" s="675">
        <v>222</v>
      </c>
      <c r="E1519" s="675" t="s">
        <v>1471</v>
      </c>
      <c r="F1519" s="675">
        <v>2</v>
      </c>
      <c r="G1519" s="675" t="s">
        <v>1296</v>
      </c>
      <c r="H1519" s="675">
        <v>93</v>
      </c>
      <c r="I1519" s="675" t="s">
        <v>1211</v>
      </c>
      <c r="J1519" s="675" t="s">
        <v>1052</v>
      </c>
      <c r="K1519" s="741">
        <v>49728063000</v>
      </c>
      <c r="L1519" s="741">
        <v>60227634872.845856</v>
      </c>
      <c r="M1519" s="675">
        <v>1</v>
      </c>
      <c r="N1519" s="675" t="s">
        <v>1489</v>
      </c>
      <c r="O1519" s="675">
        <v>8</v>
      </c>
      <c r="P1519" s="675" t="s">
        <v>1597</v>
      </c>
      <c r="Q1519" s="675">
        <v>795</v>
      </c>
      <c r="R1519" s="675" t="s">
        <v>1756</v>
      </c>
      <c r="S1519" s="741">
        <v>16328063000</v>
      </c>
      <c r="T1519" s="741">
        <v>19775566495.41777</v>
      </c>
    </row>
    <row r="1520" spans="1:20">
      <c r="A1520" s="675">
        <v>4</v>
      </c>
      <c r="B1520" s="675" t="s">
        <v>1481</v>
      </c>
      <c r="C1520" s="675">
        <v>2013</v>
      </c>
      <c r="D1520" s="675">
        <v>222</v>
      </c>
      <c r="E1520" s="675" t="s">
        <v>1471</v>
      </c>
      <c r="F1520" s="675">
        <v>2</v>
      </c>
      <c r="G1520" s="675" t="s">
        <v>1296</v>
      </c>
      <c r="H1520" s="675">
        <v>93</v>
      </c>
      <c r="I1520" s="675" t="s">
        <v>1211</v>
      </c>
      <c r="J1520" s="675" t="s">
        <v>1052</v>
      </c>
      <c r="K1520" s="741">
        <v>49728063000</v>
      </c>
      <c r="L1520" s="741">
        <v>60227634872.845856</v>
      </c>
      <c r="M1520" s="675">
        <v>1</v>
      </c>
      <c r="N1520" s="675" t="s">
        <v>1489</v>
      </c>
      <c r="O1520" s="675">
        <v>16</v>
      </c>
      <c r="P1520" s="675" t="s">
        <v>1583</v>
      </c>
      <c r="Q1520" s="675">
        <v>787</v>
      </c>
      <c r="R1520" s="675" t="s">
        <v>1757</v>
      </c>
      <c r="S1520" s="741">
        <v>150000000</v>
      </c>
      <c r="T1520" s="741">
        <v>181670965.76689258</v>
      </c>
    </row>
    <row r="1521" spans="1:20">
      <c r="A1521" s="675">
        <v>4</v>
      </c>
      <c r="B1521" s="675" t="s">
        <v>1481</v>
      </c>
      <c r="C1521" s="675">
        <v>2013</v>
      </c>
      <c r="D1521" s="675">
        <v>222</v>
      </c>
      <c r="E1521" s="675" t="s">
        <v>1471</v>
      </c>
      <c r="F1521" s="675">
        <v>2</v>
      </c>
      <c r="G1521" s="675" t="s">
        <v>1296</v>
      </c>
      <c r="H1521" s="675">
        <v>93</v>
      </c>
      <c r="I1521" s="675" t="s">
        <v>1211</v>
      </c>
      <c r="J1521" s="675" t="s">
        <v>1052</v>
      </c>
      <c r="K1521" s="741">
        <v>49728063000</v>
      </c>
      <c r="L1521" s="741">
        <v>60227634872.845856</v>
      </c>
      <c r="M1521" s="675">
        <v>3</v>
      </c>
      <c r="N1521" s="675" t="s">
        <v>1482</v>
      </c>
      <c r="O1521" s="675">
        <v>26</v>
      </c>
      <c r="P1521" s="675" t="s">
        <v>1483</v>
      </c>
      <c r="Q1521" s="675">
        <v>944</v>
      </c>
      <c r="R1521" s="675" t="s">
        <v>1758</v>
      </c>
      <c r="S1521" s="741">
        <v>100000000</v>
      </c>
      <c r="T1521" s="741">
        <v>121113977.1779284</v>
      </c>
    </row>
    <row r="1522" spans="1:20">
      <c r="A1522" s="675">
        <v>4</v>
      </c>
      <c r="B1522" s="675" t="s">
        <v>1481</v>
      </c>
      <c r="C1522" s="675">
        <v>2013</v>
      </c>
      <c r="D1522" s="675">
        <v>222</v>
      </c>
      <c r="E1522" s="675" t="s">
        <v>1471</v>
      </c>
      <c r="F1522" s="675">
        <v>2</v>
      </c>
      <c r="G1522" s="675" t="s">
        <v>1296</v>
      </c>
      <c r="H1522" s="675">
        <v>93</v>
      </c>
      <c r="I1522" s="675" t="s">
        <v>1211</v>
      </c>
      <c r="J1522" s="675" t="s">
        <v>1052</v>
      </c>
      <c r="K1522" s="741">
        <v>49728063000</v>
      </c>
      <c r="L1522" s="741">
        <v>60227634872.845856</v>
      </c>
      <c r="M1522" s="675">
        <v>3</v>
      </c>
      <c r="N1522" s="675" t="s">
        <v>1482</v>
      </c>
      <c r="O1522" s="675">
        <v>31</v>
      </c>
      <c r="P1522" s="675" t="s">
        <v>1487</v>
      </c>
      <c r="Q1522" s="675">
        <v>784</v>
      </c>
      <c r="R1522" s="675" t="s">
        <v>1759</v>
      </c>
      <c r="S1522" s="741">
        <v>1116000000</v>
      </c>
      <c r="T1522" s="741">
        <v>1351631985.3056808</v>
      </c>
    </row>
    <row r="1523" spans="1:20">
      <c r="A1523" s="675">
        <v>4</v>
      </c>
      <c r="B1523" s="675" t="s">
        <v>1481</v>
      </c>
      <c r="C1523" s="675">
        <v>2013</v>
      </c>
      <c r="D1523" s="675">
        <v>222</v>
      </c>
      <c r="E1523" s="675" t="s">
        <v>1471</v>
      </c>
      <c r="F1523" s="675">
        <v>2</v>
      </c>
      <c r="G1523" s="675" t="s">
        <v>1296</v>
      </c>
      <c r="H1523" s="675">
        <v>93</v>
      </c>
      <c r="I1523" s="675" t="s">
        <v>1211</v>
      </c>
      <c r="J1523" s="675" t="s">
        <v>1052</v>
      </c>
      <c r="K1523" s="741">
        <v>49728063000</v>
      </c>
      <c r="L1523" s="741">
        <v>60227634872.845856</v>
      </c>
      <c r="M1523" s="675">
        <v>3</v>
      </c>
      <c r="N1523" s="675" t="s">
        <v>1482</v>
      </c>
      <c r="O1523" s="675">
        <v>31</v>
      </c>
      <c r="P1523" s="675" t="s">
        <v>1487</v>
      </c>
      <c r="Q1523" s="675">
        <v>794</v>
      </c>
      <c r="R1523" s="675" t="s">
        <v>1760</v>
      </c>
      <c r="S1523" s="741">
        <v>174000000</v>
      </c>
      <c r="T1523" s="741">
        <v>210738320.28959543</v>
      </c>
    </row>
    <row r="1524" spans="1:20">
      <c r="A1524" s="675">
        <v>4</v>
      </c>
      <c r="B1524" s="675" t="s">
        <v>1481</v>
      </c>
      <c r="C1524" s="675">
        <v>2013</v>
      </c>
      <c r="D1524" s="675">
        <v>226</v>
      </c>
      <c r="E1524" s="675" t="s">
        <v>45</v>
      </c>
      <c r="F1524" s="675">
        <v>2</v>
      </c>
      <c r="G1524" s="675" t="s">
        <v>1296</v>
      </c>
      <c r="H1524" s="675">
        <v>87</v>
      </c>
      <c r="I1524" s="675" t="s">
        <v>1131</v>
      </c>
      <c r="J1524" s="675" t="s">
        <v>1052</v>
      </c>
      <c r="K1524" s="741">
        <v>12810500000</v>
      </c>
      <c r="L1524" s="741">
        <v>15515306046.378517</v>
      </c>
      <c r="M1524" s="675">
        <v>3</v>
      </c>
      <c r="N1524" s="675" t="s">
        <v>1482</v>
      </c>
      <c r="O1524" s="675">
        <v>26</v>
      </c>
      <c r="P1524" s="675" t="s">
        <v>1483</v>
      </c>
      <c r="Q1524" s="675">
        <v>364</v>
      </c>
      <c r="R1524" s="675" t="s">
        <v>1761</v>
      </c>
      <c r="S1524" s="741">
        <v>92000000</v>
      </c>
      <c r="T1524" s="741">
        <v>111424859.00369412</v>
      </c>
    </row>
    <row r="1525" spans="1:20">
      <c r="A1525" s="675">
        <v>4</v>
      </c>
      <c r="B1525" s="675" t="s">
        <v>1481</v>
      </c>
      <c r="C1525" s="675">
        <v>2013</v>
      </c>
      <c r="D1525" s="675">
        <v>226</v>
      </c>
      <c r="E1525" s="675" t="s">
        <v>45</v>
      </c>
      <c r="F1525" s="675">
        <v>2</v>
      </c>
      <c r="G1525" s="675" t="s">
        <v>1296</v>
      </c>
      <c r="H1525" s="675">
        <v>87</v>
      </c>
      <c r="I1525" s="675" t="s">
        <v>1131</v>
      </c>
      <c r="J1525" s="675" t="s">
        <v>1052</v>
      </c>
      <c r="K1525" s="741">
        <v>12810500000</v>
      </c>
      <c r="L1525" s="741">
        <v>15515306046.378517</v>
      </c>
      <c r="M1525" s="675">
        <v>3</v>
      </c>
      <c r="N1525" s="675" t="s">
        <v>1482</v>
      </c>
      <c r="O1525" s="675">
        <v>31</v>
      </c>
      <c r="P1525" s="675" t="s">
        <v>1487</v>
      </c>
      <c r="Q1525" s="675">
        <v>143</v>
      </c>
      <c r="R1525" s="675" t="s">
        <v>1762</v>
      </c>
      <c r="S1525" s="741">
        <v>1950000000</v>
      </c>
      <c r="T1525" s="741">
        <v>2361722554.9696035</v>
      </c>
    </row>
    <row r="1526" spans="1:20">
      <c r="A1526" s="675">
        <v>4</v>
      </c>
      <c r="B1526" s="675" t="s">
        <v>1481</v>
      </c>
      <c r="C1526" s="675">
        <v>2013</v>
      </c>
      <c r="D1526" s="675">
        <v>226</v>
      </c>
      <c r="E1526" s="675" t="s">
        <v>45</v>
      </c>
      <c r="F1526" s="675">
        <v>2</v>
      </c>
      <c r="G1526" s="675" t="s">
        <v>1296</v>
      </c>
      <c r="H1526" s="675">
        <v>87</v>
      </c>
      <c r="I1526" s="675" t="s">
        <v>1131</v>
      </c>
      <c r="J1526" s="675" t="s">
        <v>1052</v>
      </c>
      <c r="K1526" s="741">
        <v>12810500000</v>
      </c>
      <c r="L1526" s="741">
        <v>15515306046.378517</v>
      </c>
      <c r="M1526" s="675">
        <v>3</v>
      </c>
      <c r="N1526" s="675" t="s">
        <v>1482</v>
      </c>
      <c r="O1526" s="675">
        <v>31</v>
      </c>
      <c r="P1526" s="675" t="s">
        <v>1487</v>
      </c>
      <c r="Q1526" s="675">
        <v>353</v>
      </c>
      <c r="R1526" s="675" t="s">
        <v>1763</v>
      </c>
      <c r="S1526" s="741">
        <v>1560800000</v>
      </c>
      <c r="T1526" s="741">
        <v>1890346955.7931066</v>
      </c>
    </row>
    <row r="1527" spans="1:20">
      <c r="A1527" s="675">
        <v>4</v>
      </c>
      <c r="B1527" s="675" t="s">
        <v>1481</v>
      </c>
      <c r="C1527" s="675">
        <v>2013</v>
      </c>
      <c r="D1527" s="675">
        <v>226</v>
      </c>
      <c r="E1527" s="675" t="s">
        <v>45</v>
      </c>
      <c r="F1527" s="675">
        <v>2</v>
      </c>
      <c r="G1527" s="675" t="s">
        <v>1296</v>
      </c>
      <c r="H1527" s="675">
        <v>87</v>
      </c>
      <c r="I1527" s="675" t="s">
        <v>1131</v>
      </c>
      <c r="J1527" s="675" t="s">
        <v>1052</v>
      </c>
      <c r="K1527" s="741">
        <v>12810500000</v>
      </c>
      <c r="L1527" s="741">
        <v>15515306046.378517</v>
      </c>
      <c r="M1527" s="675">
        <v>3</v>
      </c>
      <c r="N1527" s="675" t="s">
        <v>1482</v>
      </c>
      <c r="O1527" s="675">
        <v>31</v>
      </c>
      <c r="P1527" s="675" t="s">
        <v>1487</v>
      </c>
      <c r="Q1527" s="675">
        <v>358</v>
      </c>
      <c r="R1527" s="675" t="s">
        <v>1764</v>
      </c>
      <c r="S1527" s="741">
        <v>5785200000</v>
      </c>
      <c r="T1527" s="741">
        <v>7006685807.6975136</v>
      </c>
    </row>
    <row r="1528" spans="1:20">
      <c r="A1528" s="675">
        <v>4</v>
      </c>
      <c r="B1528" s="675" t="s">
        <v>1481</v>
      </c>
      <c r="C1528" s="675">
        <v>2013</v>
      </c>
      <c r="D1528" s="675">
        <v>226</v>
      </c>
      <c r="E1528" s="675" t="s">
        <v>45</v>
      </c>
      <c r="F1528" s="675">
        <v>2</v>
      </c>
      <c r="G1528" s="675" t="s">
        <v>1296</v>
      </c>
      <c r="H1528" s="675">
        <v>87</v>
      </c>
      <c r="I1528" s="675" t="s">
        <v>1131</v>
      </c>
      <c r="J1528" s="675" t="s">
        <v>1052</v>
      </c>
      <c r="K1528" s="741">
        <v>12810500000</v>
      </c>
      <c r="L1528" s="741">
        <v>15515306046.378517</v>
      </c>
      <c r="M1528" s="675">
        <v>3</v>
      </c>
      <c r="N1528" s="675" t="s">
        <v>1482</v>
      </c>
      <c r="O1528" s="675">
        <v>31</v>
      </c>
      <c r="P1528" s="675" t="s">
        <v>1487</v>
      </c>
      <c r="Q1528" s="675">
        <v>586</v>
      </c>
      <c r="R1528" s="675" t="s">
        <v>1430</v>
      </c>
      <c r="S1528" s="741">
        <v>3422500000</v>
      </c>
      <c r="T1528" s="741">
        <v>4145125868.9145989</v>
      </c>
    </row>
    <row r="1529" spans="1:20">
      <c r="A1529" s="675">
        <v>4</v>
      </c>
      <c r="B1529" s="675" t="s">
        <v>1481</v>
      </c>
      <c r="C1529" s="675">
        <v>2013</v>
      </c>
      <c r="D1529" s="675">
        <v>227</v>
      </c>
      <c r="E1529" s="675" t="s">
        <v>78</v>
      </c>
      <c r="F1529" s="675">
        <v>2</v>
      </c>
      <c r="G1529" s="675" t="s">
        <v>1296</v>
      </c>
      <c r="H1529" s="675">
        <v>95</v>
      </c>
      <c r="I1529" s="675" t="s">
        <v>1170</v>
      </c>
      <c r="J1529" s="675" t="s">
        <v>1052</v>
      </c>
      <c r="K1529" s="741">
        <v>136692224000</v>
      </c>
      <c r="L1529" s="741">
        <v>165553388979.36273</v>
      </c>
      <c r="M1529" s="675">
        <v>2</v>
      </c>
      <c r="N1529" s="675" t="s">
        <v>1561</v>
      </c>
      <c r="O1529" s="675">
        <v>19</v>
      </c>
      <c r="P1529" s="675" t="s">
        <v>1562</v>
      </c>
      <c r="Q1529" s="675">
        <v>408</v>
      </c>
      <c r="R1529" s="675" t="s">
        <v>1433</v>
      </c>
      <c r="S1529" s="741">
        <v>92500000000</v>
      </c>
      <c r="T1529" s="741">
        <v>112030428889.58376</v>
      </c>
    </row>
    <row r="1530" spans="1:20">
      <c r="A1530" s="675">
        <v>4</v>
      </c>
      <c r="B1530" s="675" t="s">
        <v>1481</v>
      </c>
      <c r="C1530" s="675">
        <v>2013</v>
      </c>
      <c r="D1530" s="675">
        <v>227</v>
      </c>
      <c r="E1530" s="675" t="s">
        <v>78</v>
      </c>
      <c r="F1530" s="675">
        <v>2</v>
      </c>
      <c r="G1530" s="675" t="s">
        <v>1296</v>
      </c>
      <c r="H1530" s="675">
        <v>95</v>
      </c>
      <c r="I1530" s="675" t="s">
        <v>1170</v>
      </c>
      <c r="J1530" s="675" t="s">
        <v>1052</v>
      </c>
      <c r="K1530" s="741">
        <v>136692224000</v>
      </c>
      <c r="L1530" s="741">
        <v>165553388979.36273</v>
      </c>
      <c r="M1530" s="675">
        <v>2</v>
      </c>
      <c r="N1530" s="675" t="s">
        <v>1561</v>
      </c>
      <c r="O1530" s="675">
        <v>20</v>
      </c>
      <c r="P1530" s="675" t="s">
        <v>1638</v>
      </c>
      <c r="Q1530" s="675">
        <v>680</v>
      </c>
      <c r="R1530" s="675" t="s">
        <v>1765</v>
      </c>
      <c r="S1530" s="741">
        <v>42692224000</v>
      </c>
      <c r="T1530" s="741">
        <v>51706250432.110077</v>
      </c>
    </row>
    <row r="1531" spans="1:20">
      <c r="A1531" s="675">
        <v>4</v>
      </c>
      <c r="B1531" s="675" t="s">
        <v>1481</v>
      </c>
      <c r="C1531" s="675">
        <v>2013</v>
      </c>
      <c r="D1531" s="675">
        <v>227</v>
      </c>
      <c r="E1531" s="675" t="s">
        <v>78</v>
      </c>
      <c r="F1531" s="675">
        <v>2</v>
      </c>
      <c r="G1531" s="675" t="s">
        <v>1296</v>
      </c>
      <c r="H1531" s="675">
        <v>95</v>
      </c>
      <c r="I1531" s="675" t="s">
        <v>1170</v>
      </c>
      <c r="J1531" s="675" t="s">
        <v>1052</v>
      </c>
      <c r="K1531" s="741">
        <v>136692224000</v>
      </c>
      <c r="L1531" s="741">
        <v>165553388979.36273</v>
      </c>
      <c r="M1531" s="675">
        <v>3</v>
      </c>
      <c r="N1531" s="675" t="s">
        <v>1482</v>
      </c>
      <c r="O1531" s="675">
        <v>31</v>
      </c>
      <c r="P1531" s="675" t="s">
        <v>1487</v>
      </c>
      <c r="Q1531" s="675">
        <v>398</v>
      </c>
      <c r="R1531" s="675" t="s">
        <v>1434</v>
      </c>
      <c r="S1531" s="741">
        <v>1500000000</v>
      </c>
      <c r="T1531" s="741">
        <v>1816709657.6689258</v>
      </c>
    </row>
    <row r="1532" spans="1:20">
      <c r="A1532" s="675">
        <v>4</v>
      </c>
      <c r="B1532" s="675" t="s">
        <v>1481</v>
      </c>
      <c r="C1532" s="675">
        <v>2013</v>
      </c>
      <c r="D1532" s="675">
        <v>228</v>
      </c>
      <c r="E1532" s="675" t="s">
        <v>1435</v>
      </c>
      <c r="F1532" s="675">
        <v>2</v>
      </c>
      <c r="G1532" s="675" t="s">
        <v>1296</v>
      </c>
      <c r="H1532" s="675">
        <v>96</v>
      </c>
      <c r="I1532" s="675" t="s">
        <v>1199</v>
      </c>
      <c r="J1532" s="675" t="s">
        <v>1052</v>
      </c>
      <c r="K1532" s="741">
        <v>70275000000</v>
      </c>
      <c r="L1532" s="741">
        <v>85112847461.789185</v>
      </c>
      <c r="M1532" s="675">
        <v>1</v>
      </c>
      <c r="N1532" s="675" t="s">
        <v>1489</v>
      </c>
      <c r="O1532" s="675">
        <v>14</v>
      </c>
      <c r="P1532" s="675" t="s">
        <v>1766</v>
      </c>
      <c r="Q1532" s="675">
        <v>582</v>
      </c>
      <c r="R1532" s="675" t="s">
        <v>1436</v>
      </c>
      <c r="S1532" s="741">
        <v>1873000000</v>
      </c>
      <c r="T1532" s="741">
        <v>2268464792.5425987</v>
      </c>
    </row>
    <row r="1533" spans="1:20">
      <c r="A1533" s="675">
        <v>4</v>
      </c>
      <c r="B1533" s="675" t="s">
        <v>1481</v>
      </c>
      <c r="C1533" s="675">
        <v>2013</v>
      </c>
      <c r="D1533" s="675">
        <v>228</v>
      </c>
      <c r="E1533" s="675" t="s">
        <v>1435</v>
      </c>
      <c r="F1533" s="675">
        <v>2</v>
      </c>
      <c r="G1533" s="675" t="s">
        <v>1296</v>
      </c>
      <c r="H1533" s="675">
        <v>96</v>
      </c>
      <c r="I1533" s="675" t="s">
        <v>1199</v>
      </c>
      <c r="J1533" s="675" t="s">
        <v>1052</v>
      </c>
      <c r="K1533" s="741">
        <v>70275000000</v>
      </c>
      <c r="L1533" s="741">
        <v>85112847461.789185</v>
      </c>
      <c r="M1533" s="675">
        <v>1</v>
      </c>
      <c r="N1533" s="675" t="s">
        <v>1489</v>
      </c>
      <c r="O1533" s="675">
        <v>14</v>
      </c>
      <c r="P1533" s="675" t="s">
        <v>1766</v>
      </c>
      <c r="Q1533" s="675">
        <v>583</v>
      </c>
      <c r="R1533" s="675" t="s">
        <v>1437</v>
      </c>
      <c r="S1533" s="741">
        <v>6724423000</v>
      </c>
      <c r="T1533" s="741">
        <v>8144216137.5673685</v>
      </c>
    </row>
    <row r="1534" spans="1:20">
      <c r="A1534" s="675">
        <v>4</v>
      </c>
      <c r="B1534" s="675" t="s">
        <v>1481</v>
      </c>
      <c r="C1534" s="675">
        <v>2013</v>
      </c>
      <c r="D1534" s="675">
        <v>228</v>
      </c>
      <c r="E1534" s="675" t="s">
        <v>1435</v>
      </c>
      <c r="F1534" s="675">
        <v>2</v>
      </c>
      <c r="G1534" s="675" t="s">
        <v>1296</v>
      </c>
      <c r="H1534" s="675">
        <v>96</v>
      </c>
      <c r="I1534" s="675" t="s">
        <v>1199</v>
      </c>
      <c r="J1534" s="675" t="s">
        <v>1052</v>
      </c>
      <c r="K1534" s="741">
        <v>70275000000</v>
      </c>
      <c r="L1534" s="741">
        <v>85112847461.789185</v>
      </c>
      <c r="M1534" s="675">
        <v>2</v>
      </c>
      <c r="N1534" s="675" t="s">
        <v>1561</v>
      </c>
      <c r="O1534" s="675">
        <v>21</v>
      </c>
      <c r="P1534" s="675" t="s">
        <v>1652</v>
      </c>
      <c r="Q1534" s="675">
        <v>584</v>
      </c>
      <c r="R1534" s="675" t="s">
        <v>1438</v>
      </c>
      <c r="S1534" s="741">
        <v>58864592000</v>
      </c>
      <c r="T1534" s="741">
        <v>71293248520.760666</v>
      </c>
    </row>
    <row r="1535" spans="1:20">
      <c r="A1535" s="675">
        <v>4</v>
      </c>
      <c r="B1535" s="675" t="s">
        <v>1481</v>
      </c>
      <c r="C1535" s="675">
        <v>2013</v>
      </c>
      <c r="D1535" s="675">
        <v>228</v>
      </c>
      <c r="E1535" s="675" t="s">
        <v>1435</v>
      </c>
      <c r="F1535" s="675">
        <v>2</v>
      </c>
      <c r="G1535" s="675" t="s">
        <v>1296</v>
      </c>
      <c r="H1535" s="675">
        <v>96</v>
      </c>
      <c r="I1535" s="675" t="s">
        <v>1199</v>
      </c>
      <c r="J1535" s="675" t="s">
        <v>1052</v>
      </c>
      <c r="K1535" s="741">
        <v>70275000000</v>
      </c>
      <c r="L1535" s="741">
        <v>85112847461.789185</v>
      </c>
      <c r="M1535" s="675">
        <v>3</v>
      </c>
      <c r="N1535" s="675" t="s">
        <v>1482</v>
      </c>
      <c r="O1535" s="675">
        <v>26</v>
      </c>
      <c r="P1535" s="675" t="s">
        <v>1483</v>
      </c>
      <c r="Q1535" s="675">
        <v>226</v>
      </c>
      <c r="R1535" s="675" t="s">
        <v>1767</v>
      </c>
      <c r="S1535" s="741">
        <v>1206000000</v>
      </c>
      <c r="T1535" s="741">
        <v>1460634564.7658165</v>
      </c>
    </row>
    <row r="1536" spans="1:20">
      <c r="A1536" s="675">
        <v>4</v>
      </c>
      <c r="B1536" s="675" t="s">
        <v>1481</v>
      </c>
      <c r="C1536" s="675">
        <v>2013</v>
      </c>
      <c r="D1536" s="675">
        <v>228</v>
      </c>
      <c r="E1536" s="675" t="s">
        <v>1435</v>
      </c>
      <c r="F1536" s="675">
        <v>2</v>
      </c>
      <c r="G1536" s="675" t="s">
        <v>1296</v>
      </c>
      <c r="H1536" s="675">
        <v>96</v>
      </c>
      <c r="I1536" s="675" t="s">
        <v>1199</v>
      </c>
      <c r="J1536" s="675" t="s">
        <v>1052</v>
      </c>
      <c r="K1536" s="741">
        <v>70275000000</v>
      </c>
      <c r="L1536" s="741">
        <v>85112847461.789185</v>
      </c>
      <c r="M1536" s="675">
        <v>3</v>
      </c>
      <c r="N1536" s="675" t="s">
        <v>1482</v>
      </c>
      <c r="O1536" s="675">
        <v>31</v>
      </c>
      <c r="P1536" s="675" t="s">
        <v>1487</v>
      </c>
      <c r="Q1536" s="675">
        <v>581</v>
      </c>
      <c r="R1536" s="675" t="s">
        <v>1439</v>
      </c>
      <c r="S1536" s="741">
        <v>1606985000</v>
      </c>
      <c r="T1536" s="741">
        <v>1946283446.1527326</v>
      </c>
    </row>
    <row r="1537" spans="1:20">
      <c r="A1537" s="675">
        <v>4</v>
      </c>
      <c r="B1537" s="675" t="s">
        <v>1481</v>
      </c>
      <c r="C1537" s="675">
        <v>2013</v>
      </c>
      <c r="D1537" s="675">
        <v>230</v>
      </c>
      <c r="E1537" s="675" t="s">
        <v>1440</v>
      </c>
      <c r="F1537" s="675">
        <v>2</v>
      </c>
      <c r="G1537" s="675" t="s">
        <v>1296</v>
      </c>
      <c r="H1537" s="675">
        <v>90</v>
      </c>
      <c r="I1537" s="675" t="s">
        <v>1147</v>
      </c>
      <c r="J1537" s="675" t="s">
        <v>1052</v>
      </c>
      <c r="K1537" s="741">
        <v>48000000000</v>
      </c>
      <c r="L1537" s="741">
        <v>58134709045.405624</v>
      </c>
      <c r="M1537" s="675">
        <v>1</v>
      </c>
      <c r="N1537" s="675" t="s">
        <v>1489</v>
      </c>
      <c r="O1537" s="675">
        <v>3</v>
      </c>
      <c r="P1537" s="675" t="s">
        <v>1545</v>
      </c>
      <c r="Q1537" s="675">
        <v>379</v>
      </c>
      <c r="R1537" s="675" t="s">
        <v>1446</v>
      </c>
      <c r="S1537" s="741">
        <v>4000000000</v>
      </c>
      <c r="T1537" s="741">
        <v>4844559087.117136</v>
      </c>
    </row>
    <row r="1538" spans="1:20">
      <c r="A1538" s="675">
        <v>4</v>
      </c>
      <c r="B1538" s="675" t="s">
        <v>1481</v>
      </c>
      <c r="C1538" s="675">
        <v>2013</v>
      </c>
      <c r="D1538" s="675">
        <v>230</v>
      </c>
      <c r="E1538" s="675" t="s">
        <v>1440</v>
      </c>
      <c r="F1538" s="675">
        <v>2</v>
      </c>
      <c r="G1538" s="675" t="s">
        <v>1296</v>
      </c>
      <c r="H1538" s="675">
        <v>90</v>
      </c>
      <c r="I1538" s="675" t="s">
        <v>1147</v>
      </c>
      <c r="J1538" s="675" t="s">
        <v>1052</v>
      </c>
      <c r="K1538" s="741">
        <v>48000000000</v>
      </c>
      <c r="L1538" s="741">
        <v>58134709045.405624</v>
      </c>
      <c r="M1538" s="675">
        <v>1</v>
      </c>
      <c r="N1538" s="675" t="s">
        <v>1489</v>
      </c>
      <c r="O1538" s="675">
        <v>3</v>
      </c>
      <c r="P1538" s="675" t="s">
        <v>1545</v>
      </c>
      <c r="Q1538" s="675">
        <v>380</v>
      </c>
      <c r="R1538" s="675" t="s">
        <v>1447</v>
      </c>
      <c r="S1538" s="741">
        <v>14000000000</v>
      </c>
      <c r="T1538" s="741">
        <v>16955956804.909975</v>
      </c>
    </row>
    <row r="1539" spans="1:20">
      <c r="A1539" s="675">
        <v>4</v>
      </c>
      <c r="B1539" s="675" t="s">
        <v>1481</v>
      </c>
      <c r="C1539" s="675">
        <v>2013</v>
      </c>
      <c r="D1539" s="675">
        <v>230</v>
      </c>
      <c r="E1539" s="675" t="s">
        <v>1440</v>
      </c>
      <c r="F1539" s="675">
        <v>2</v>
      </c>
      <c r="G1539" s="675" t="s">
        <v>1296</v>
      </c>
      <c r="H1539" s="675">
        <v>90</v>
      </c>
      <c r="I1539" s="675" t="s">
        <v>1147</v>
      </c>
      <c r="J1539" s="675" t="s">
        <v>1052</v>
      </c>
      <c r="K1539" s="741">
        <v>48000000000</v>
      </c>
      <c r="L1539" s="741">
        <v>58134709045.405624</v>
      </c>
      <c r="M1539" s="675">
        <v>1</v>
      </c>
      <c r="N1539" s="675" t="s">
        <v>1489</v>
      </c>
      <c r="O1539" s="675">
        <v>3</v>
      </c>
      <c r="P1539" s="675" t="s">
        <v>1545</v>
      </c>
      <c r="Q1539" s="675">
        <v>4149</v>
      </c>
      <c r="R1539" s="675" t="s">
        <v>1443</v>
      </c>
      <c r="S1539" s="741">
        <v>10000000000</v>
      </c>
      <c r="T1539" s="741">
        <v>12111397717.792839</v>
      </c>
    </row>
    <row r="1540" spans="1:20">
      <c r="A1540" s="675">
        <v>4</v>
      </c>
      <c r="B1540" s="675" t="s">
        <v>1481</v>
      </c>
      <c r="C1540" s="675">
        <v>2013</v>
      </c>
      <c r="D1540" s="675">
        <v>230</v>
      </c>
      <c r="E1540" s="675" t="s">
        <v>1440</v>
      </c>
      <c r="F1540" s="675">
        <v>2</v>
      </c>
      <c r="G1540" s="675" t="s">
        <v>1296</v>
      </c>
      <c r="H1540" s="675">
        <v>90</v>
      </c>
      <c r="I1540" s="675" t="s">
        <v>1147</v>
      </c>
      <c r="J1540" s="675" t="s">
        <v>1052</v>
      </c>
      <c r="K1540" s="741">
        <v>48000000000</v>
      </c>
      <c r="L1540" s="741">
        <v>58134709045.405624</v>
      </c>
      <c r="M1540" s="675">
        <v>1</v>
      </c>
      <c r="N1540" s="675" t="s">
        <v>1489</v>
      </c>
      <c r="O1540" s="675">
        <v>3</v>
      </c>
      <c r="P1540" s="675" t="s">
        <v>1545</v>
      </c>
      <c r="Q1540" s="675">
        <v>4150</v>
      </c>
      <c r="R1540" s="675" t="s">
        <v>1444</v>
      </c>
      <c r="S1540" s="741">
        <v>6500000000</v>
      </c>
      <c r="T1540" s="741">
        <v>7872408516.5653458</v>
      </c>
    </row>
    <row r="1541" spans="1:20">
      <c r="A1541" s="675">
        <v>4</v>
      </c>
      <c r="B1541" s="675" t="s">
        <v>1481</v>
      </c>
      <c r="C1541" s="675">
        <v>2013</v>
      </c>
      <c r="D1541" s="675">
        <v>230</v>
      </c>
      <c r="E1541" s="675" t="s">
        <v>1440</v>
      </c>
      <c r="F1541" s="675">
        <v>2</v>
      </c>
      <c r="G1541" s="675" t="s">
        <v>1296</v>
      </c>
      <c r="H1541" s="675">
        <v>90</v>
      </c>
      <c r="I1541" s="675" t="s">
        <v>1147</v>
      </c>
      <c r="J1541" s="675" t="s">
        <v>1052</v>
      </c>
      <c r="K1541" s="741">
        <v>48000000000</v>
      </c>
      <c r="L1541" s="741">
        <v>58134709045.405624</v>
      </c>
      <c r="M1541" s="675">
        <v>1</v>
      </c>
      <c r="N1541" s="675" t="s">
        <v>1489</v>
      </c>
      <c r="O1541" s="675">
        <v>11</v>
      </c>
      <c r="P1541" s="675" t="s">
        <v>1567</v>
      </c>
      <c r="Q1541" s="675">
        <v>378</v>
      </c>
      <c r="R1541" s="675" t="s">
        <v>1441</v>
      </c>
      <c r="S1541" s="741">
        <v>3750000000</v>
      </c>
      <c r="T1541" s="741">
        <v>4541774144.1723146</v>
      </c>
    </row>
    <row r="1542" spans="1:20">
      <c r="A1542" s="675">
        <v>4</v>
      </c>
      <c r="B1542" s="675" t="s">
        <v>1481</v>
      </c>
      <c r="C1542" s="675">
        <v>2013</v>
      </c>
      <c r="D1542" s="675">
        <v>230</v>
      </c>
      <c r="E1542" s="675" t="s">
        <v>1440</v>
      </c>
      <c r="F1542" s="675">
        <v>2</v>
      </c>
      <c r="G1542" s="675" t="s">
        <v>1296</v>
      </c>
      <c r="H1542" s="675">
        <v>90</v>
      </c>
      <c r="I1542" s="675" t="s">
        <v>1147</v>
      </c>
      <c r="J1542" s="675" t="s">
        <v>1052</v>
      </c>
      <c r="K1542" s="741">
        <v>48000000000</v>
      </c>
      <c r="L1542" s="741">
        <v>58134709045.405624</v>
      </c>
      <c r="M1542" s="675">
        <v>1</v>
      </c>
      <c r="N1542" s="675" t="s">
        <v>1489</v>
      </c>
      <c r="O1542" s="675">
        <v>11</v>
      </c>
      <c r="P1542" s="675" t="s">
        <v>1567</v>
      </c>
      <c r="Q1542" s="675">
        <v>389</v>
      </c>
      <c r="R1542" s="675" t="s">
        <v>1442</v>
      </c>
      <c r="S1542" s="741">
        <v>3750000000</v>
      </c>
      <c r="T1542" s="741">
        <v>4541774144.1723146</v>
      </c>
    </row>
    <row r="1543" spans="1:20">
      <c r="A1543" s="675">
        <v>4</v>
      </c>
      <c r="B1543" s="675" t="s">
        <v>1481</v>
      </c>
      <c r="C1543" s="675">
        <v>2013</v>
      </c>
      <c r="D1543" s="675">
        <v>230</v>
      </c>
      <c r="E1543" s="675" t="s">
        <v>1440</v>
      </c>
      <c r="F1543" s="675">
        <v>2</v>
      </c>
      <c r="G1543" s="675" t="s">
        <v>1296</v>
      </c>
      <c r="H1543" s="675">
        <v>90</v>
      </c>
      <c r="I1543" s="675" t="s">
        <v>1147</v>
      </c>
      <c r="J1543" s="675" t="s">
        <v>1052</v>
      </c>
      <c r="K1543" s="741">
        <v>48000000000</v>
      </c>
      <c r="L1543" s="741">
        <v>58134709045.405624</v>
      </c>
      <c r="M1543" s="675">
        <v>3</v>
      </c>
      <c r="N1543" s="675" t="s">
        <v>1482</v>
      </c>
      <c r="O1543" s="675">
        <v>32</v>
      </c>
      <c r="P1543" s="675" t="s">
        <v>1504</v>
      </c>
      <c r="Q1543" s="675">
        <v>188</v>
      </c>
      <c r="R1543" s="675" t="s">
        <v>1445</v>
      </c>
      <c r="S1543" s="741">
        <v>6000000000</v>
      </c>
      <c r="T1543" s="741">
        <v>7266838630.675703</v>
      </c>
    </row>
    <row r="1544" spans="1:20">
      <c r="A1544" s="675">
        <v>4</v>
      </c>
      <c r="B1544" s="675" t="s">
        <v>1481</v>
      </c>
      <c r="C1544" s="675">
        <v>2013</v>
      </c>
      <c r="D1544" s="675">
        <v>235</v>
      </c>
      <c r="E1544" s="675" t="s">
        <v>1448</v>
      </c>
      <c r="F1544" s="675">
        <v>2</v>
      </c>
      <c r="G1544" s="675" t="s">
        <v>1296</v>
      </c>
      <c r="H1544" s="675">
        <v>198</v>
      </c>
      <c r="I1544" s="675" t="s">
        <v>1051</v>
      </c>
      <c r="J1544" s="675" t="s">
        <v>1052</v>
      </c>
      <c r="K1544" s="741">
        <v>11000000000</v>
      </c>
      <c r="L1544" s="741">
        <v>13322537489.572123</v>
      </c>
      <c r="M1544" s="675">
        <v>3</v>
      </c>
      <c r="N1544" s="675" t="s">
        <v>1482</v>
      </c>
      <c r="O1544" s="675">
        <v>24</v>
      </c>
      <c r="P1544" s="675" t="s">
        <v>1604</v>
      </c>
      <c r="Q1544" s="675">
        <v>770</v>
      </c>
      <c r="R1544" s="675" t="s">
        <v>1768</v>
      </c>
      <c r="S1544" s="741">
        <v>880000000</v>
      </c>
      <c r="T1544" s="741">
        <v>1065802999.1657701</v>
      </c>
    </row>
    <row r="1545" spans="1:20">
      <c r="A1545" s="675">
        <v>4</v>
      </c>
      <c r="B1545" s="675" t="s">
        <v>1481</v>
      </c>
      <c r="C1545" s="675">
        <v>2013</v>
      </c>
      <c r="D1545" s="675">
        <v>235</v>
      </c>
      <c r="E1545" s="675" t="s">
        <v>1448</v>
      </c>
      <c r="F1545" s="675">
        <v>2</v>
      </c>
      <c r="G1545" s="675" t="s">
        <v>1296</v>
      </c>
      <c r="H1545" s="675">
        <v>198</v>
      </c>
      <c r="I1545" s="675" t="s">
        <v>1051</v>
      </c>
      <c r="J1545" s="675" t="s">
        <v>1052</v>
      </c>
      <c r="K1545" s="741">
        <v>11000000000</v>
      </c>
      <c r="L1545" s="741">
        <v>13322537489.572123</v>
      </c>
      <c r="M1545" s="675">
        <v>3</v>
      </c>
      <c r="N1545" s="675" t="s">
        <v>1482</v>
      </c>
      <c r="O1545" s="675">
        <v>26</v>
      </c>
      <c r="P1545" s="675" t="s">
        <v>1483</v>
      </c>
      <c r="Q1545" s="675">
        <v>776</v>
      </c>
      <c r="R1545" s="675" t="s">
        <v>1769</v>
      </c>
      <c r="S1545" s="741">
        <v>10120000000</v>
      </c>
      <c r="T1545" s="741">
        <v>12256734490.406355</v>
      </c>
    </row>
    <row r="1546" spans="1:20">
      <c r="A1546" s="675">
        <v>4</v>
      </c>
      <c r="B1546" s="675" t="s">
        <v>1481</v>
      </c>
      <c r="C1546" s="675">
        <v>2014</v>
      </c>
      <c r="D1546" s="675">
        <v>102</v>
      </c>
      <c r="E1546" s="675" t="s">
        <v>1049</v>
      </c>
      <c r="F1546" s="675">
        <v>1</v>
      </c>
      <c r="G1546" s="675" t="s">
        <v>1050</v>
      </c>
      <c r="H1546" s="675">
        <v>198</v>
      </c>
      <c r="I1546" s="675" t="s">
        <v>1051</v>
      </c>
      <c r="J1546" s="675" t="s">
        <v>1052</v>
      </c>
      <c r="K1546" s="741">
        <v>8973875000</v>
      </c>
      <c r="L1546" s="741">
        <v>10485105319.23522</v>
      </c>
      <c r="M1546" s="675">
        <v>3</v>
      </c>
      <c r="N1546" s="675" t="s">
        <v>1482</v>
      </c>
      <c r="O1546" s="675">
        <v>26</v>
      </c>
      <c r="P1546" s="675" t="s">
        <v>1483</v>
      </c>
      <c r="Q1546" s="675">
        <v>695</v>
      </c>
      <c r="R1546" s="675" t="s">
        <v>1484</v>
      </c>
      <c r="S1546" s="741">
        <v>1493000000</v>
      </c>
      <c r="T1546" s="741">
        <v>1744426152.7621214</v>
      </c>
    </row>
    <row r="1547" spans="1:20">
      <c r="A1547" s="675">
        <v>4</v>
      </c>
      <c r="B1547" s="675" t="s">
        <v>1481</v>
      </c>
      <c r="C1547" s="675">
        <v>2014</v>
      </c>
      <c r="D1547" s="675">
        <v>102</v>
      </c>
      <c r="E1547" s="675" t="s">
        <v>1049</v>
      </c>
      <c r="F1547" s="675">
        <v>1</v>
      </c>
      <c r="G1547" s="675" t="s">
        <v>1050</v>
      </c>
      <c r="H1547" s="675">
        <v>198</v>
      </c>
      <c r="I1547" s="675" t="s">
        <v>1051</v>
      </c>
      <c r="J1547" s="675" t="s">
        <v>1052</v>
      </c>
      <c r="K1547" s="741">
        <v>8973875000</v>
      </c>
      <c r="L1547" s="741">
        <v>10485105319.23522</v>
      </c>
      <c r="M1547" s="675">
        <v>3</v>
      </c>
      <c r="N1547" s="675" t="s">
        <v>1482</v>
      </c>
      <c r="O1547" s="675">
        <v>26</v>
      </c>
      <c r="P1547" s="675" t="s">
        <v>1483</v>
      </c>
      <c r="Q1547" s="675">
        <v>696</v>
      </c>
      <c r="R1547" s="675" t="s">
        <v>1485</v>
      </c>
      <c r="S1547" s="741">
        <v>1137000000</v>
      </c>
      <c r="T1547" s="741">
        <v>1328474571.7953999</v>
      </c>
    </row>
    <row r="1548" spans="1:20">
      <c r="A1548" s="675">
        <v>4</v>
      </c>
      <c r="B1548" s="675" t="s">
        <v>1481</v>
      </c>
      <c r="C1548" s="675">
        <v>2014</v>
      </c>
      <c r="D1548" s="675">
        <v>102</v>
      </c>
      <c r="E1548" s="675" t="s">
        <v>1049</v>
      </c>
      <c r="F1548" s="675">
        <v>1</v>
      </c>
      <c r="G1548" s="675" t="s">
        <v>1050</v>
      </c>
      <c r="H1548" s="675">
        <v>198</v>
      </c>
      <c r="I1548" s="675" t="s">
        <v>1051</v>
      </c>
      <c r="J1548" s="675" t="s">
        <v>1052</v>
      </c>
      <c r="K1548" s="741">
        <v>8973875000</v>
      </c>
      <c r="L1548" s="741">
        <v>10485105319.23522</v>
      </c>
      <c r="M1548" s="675">
        <v>3</v>
      </c>
      <c r="N1548" s="675" t="s">
        <v>1482</v>
      </c>
      <c r="O1548" s="675">
        <v>26</v>
      </c>
      <c r="P1548" s="675" t="s">
        <v>1483</v>
      </c>
      <c r="Q1548" s="675">
        <v>697</v>
      </c>
      <c r="R1548" s="675" t="s">
        <v>1486</v>
      </c>
      <c r="S1548" s="741">
        <v>749600000</v>
      </c>
      <c r="T1548" s="741">
        <v>875835126.66475976</v>
      </c>
    </row>
    <row r="1549" spans="1:20">
      <c r="A1549" s="675">
        <v>4</v>
      </c>
      <c r="B1549" s="675" t="s">
        <v>1481</v>
      </c>
      <c r="C1549" s="675">
        <v>2014</v>
      </c>
      <c r="D1549" s="675">
        <v>102</v>
      </c>
      <c r="E1549" s="675" t="s">
        <v>1049</v>
      </c>
      <c r="F1549" s="675">
        <v>1</v>
      </c>
      <c r="G1549" s="675" t="s">
        <v>1050</v>
      </c>
      <c r="H1549" s="675">
        <v>198</v>
      </c>
      <c r="I1549" s="675" t="s">
        <v>1051</v>
      </c>
      <c r="J1549" s="675" t="s">
        <v>1052</v>
      </c>
      <c r="K1549" s="741">
        <v>8973875000</v>
      </c>
      <c r="L1549" s="741">
        <v>10485105319.23522</v>
      </c>
      <c r="M1549" s="675">
        <v>3</v>
      </c>
      <c r="N1549" s="675" t="s">
        <v>1482</v>
      </c>
      <c r="O1549" s="675">
        <v>31</v>
      </c>
      <c r="P1549" s="675" t="s">
        <v>1487</v>
      </c>
      <c r="Q1549" s="675">
        <v>693</v>
      </c>
      <c r="R1549" s="675" t="s">
        <v>1488</v>
      </c>
      <c r="S1549" s="741">
        <v>5594275000</v>
      </c>
      <c r="T1549" s="741">
        <v>6536369468.0129385</v>
      </c>
    </row>
    <row r="1550" spans="1:20">
      <c r="A1550" s="675">
        <v>4</v>
      </c>
      <c r="B1550" s="675" t="s">
        <v>1481</v>
      </c>
      <c r="C1550" s="675">
        <v>2014</v>
      </c>
      <c r="D1550" s="675">
        <v>104</v>
      </c>
      <c r="E1550" s="675" t="s">
        <v>20</v>
      </c>
      <c r="F1550" s="675">
        <v>1</v>
      </c>
      <c r="G1550" s="675" t="s">
        <v>1050</v>
      </c>
      <c r="H1550" s="675">
        <v>85</v>
      </c>
      <c r="I1550" s="675" t="s">
        <v>1065</v>
      </c>
      <c r="J1550" s="675" t="s">
        <v>1052</v>
      </c>
      <c r="K1550" s="741">
        <v>121671297000</v>
      </c>
      <c r="L1550" s="741">
        <v>142161147037.7009</v>
      </c>
      <c r="M1550" s="675">
        <v>1</v>
      </c>
      <c r="N1550" s="675" t="s">
        <v>1489</v>
      </c>
      <c r="O1550" s="675">
        <v>6</v>
      </c>
      <c r="P1550" s="675" t="s">
        <v>1490</v>
      </c>
      <c r="Q1550" s="675">
        <v>768</v>
      </c>
      <c r="R1550" s="675" t="s">
        <v>1491</v>
      </c>
      <c r="S1550" s="741">
        <v>21992600000</v>
      </c>
      <c r="T1550" s="741">
        <v>25696226796.541348</v>
      </c>
    </row>
    <row r="1551" spans="1:20">
      <c r="A1551" s="675">
        <v>4</v>
      </c>
      <c r="B1551" s="675" t="s">
        <v>1481</v>
      </c>
      <c r="C1551" s="675">
        <v>2014</v>
      </c>
      <c r="D1551" s="675">
        <v>104</v>
      </c>
      <c r="E1551" s="675" t="s">
        <v>20</v>
      </c>
      <c r="F1551" s="675">
        <v>1</v>
      </c>
      <c r="G1551" s="675" t="s">
        <v>1050</v>
      </c>
      <c r="H1551" s="675">
        <v>85</v>
      </c>
      <c r="I1551" s="675" t="s">
        <v>1065</v>
      </c>
      <c r="J1551" s="675" t="s">
        <v>1052</v>
      </c>
      <c r="K1551" s="741">
        <v>121671297000</v>
      </c>
      <c r="L1551" s="741">
        <v>142161147037.7009</v>
      </c>
      <c r="M1551" s="675">
        <v>3</v>
      </c>
      <c r="N1551" s="675" t="s">
        <v>1482</v>
      </c>
      <c r="O1551" s="675">
        <v>26</v>
      </c>
      <c r="P1551" s="675" t="s">
        <v>1483</v>
      </c>
      <c r="Q1551" s="675">
        <v>687</v>
      </c>
      <c r="R1551" s="675" t="s">
        <v>1492</v>
      </c>
      <c r="S1551" s="741">
        <v>400000000</v>
      </c>
      <c r="T1551" s="741">
        <v>467361326.9289006</v>
      </c>
    </row>
    <row r="1552" spans="1:20">
      <c r="A1552" s="675">
        <v>4</v>
      </c>
      <c r="B1552" s="675" t="s">
        <v>1481</v>
      </c>
      <c r="C1552" s="675">
        <v>2014</v>
      </c>
      <c r="D1552" s="675">
        <v>104</v>
      </c>
      <c r="E1552" s="675" t="s">
        <v>20</v>
      </c>
      <c r="F1552" s="675">
        <v>1</v>
      </c>
      <c r="G1552" s="675" t="s">
        <v>1050</v>
      </c>
      <c r="H1552" s="675">
        <v>85</v>
      </c>
      <c r="I1552" s="675" t="s">
        <v>1065</v>
      </c>
      <c r="J1552" s="675" t="s">
        <v>1052</v>
      </c>
      <c r="K1552" s="741">
        <v>121671297000</v>
      </c>
      <c r="L1552" s="741">
        <v>142161147037.7009</v>
      </c>
      <c r="M1552" s="675">
        <v>3</v>
      </c>
      <c r="N1552" s="675" t="s">
        <v>1482</v>
      </c>
      <c r="O1552" s="675">
        <v>26</v>
      </c>
      <c r="P1552" s="675" t="s">
        <v>1483</v>
      </c>
      <c r="Q1552" s="675">
        <v>745</v>
      </c>
      <c r="R1552" s="675" t="s">
        <v>1493</v>
      </c>
      <c r="S1552" s="741">
        <v>1500000000</v>
      </c>
      <c r="T1552" s="741">
        <v>1752604975.983377</v>
      </c>
    </row>
    <row r="1553" spans="1:20">
      <c r="A1553" s="675">
        <v>4</v>
      </c>
      <c r="B1553" s="675" t="s">
        <v>1481</v>
      </c>
      <c r="C1553" s="675">
        <v>2014</v>
      </c>
      <c r="D1553" s="675">
        <v>104</v>
      </c>
      <c r="E1553" s="675" t="s">
        <v>20</v>
      </c>
      <c r="F1553" s="675">
        <v>1</v>
      </c>
      <c r="G1553" s="675" t="s">
        <v>1050</v>
      </c>
      <c r="H1553" s="675">
        <v>85</v>
      </c>
      <c r="I1553" s="675" t="s">
        <v>1065</v>
      </c>
      <c r="J1553" s="675" t="s">
        <v>1052</v>
      </c>
      <c r="K1553" s="741">
        <v>121671297000</v>
      </c>
      <c r="L1553" s="741">
        <v>142161147037.7009</v>
      </c>
      <c r="M1553" s="675">
        <v>3</v>
      </c>
      <c r="N1553" s="675" t="s">
        <v>1482</v>
      </c>
      <c r="O1553" s="675">
        <v>29</v>
      </c>
      <c r="P1553" s="675" t="s">
        <v>1494</v>
      </c>
      <c r="Q1553" s="675">
        <v>815</v>
      </c>
      <c r="R1553" s="675" t="s">
        <v>1495</v>
      </c>
      <c r="S1553" s="741">
        <v>6507400000</v>
      </c>
      <c r="T1553" s="741">
        <v>7603267747.1428185</v>
      </c>
    </row>
    <row r="1554" spans="1:20">
      <c r="A1554" s="675">
        <v>4</v>
      </c>
      <c r="B1554" s="675" t="s">
        <v>1481</v>
      </c>
      <c r="C1554" s="675">
        <v>2014</v>
      </c>
      <c r="D1554" s="675">
        <v>104</v>
      </c>
      <c r="E1554" s="675" t="s">
        <v>20</v>
      </c>
      <c r="F1554" s="675">
        <v>1</v>
      </c>
      <c r="G1554" s="675" t="s">
        <v>1050</v>
      </c>
      <c r="H1554" s="675">
        <v>85</v>
      </c>
      <c r="I1554" s="675" t="s">
        <v>1065</v>
      </c>
      <c r="J1554" s="675" t="s">
        <v>1052</v>
      </c>
      <c r="K1554" s="741">
        <v>121671297000</v>
      </c>
      <c r="L1554" s="741">
        <v>142161147037.7009</v>
      </c>
      <c r="M1554" s="675">
        <v>3</v>
      </c>
      <c r="N1554" s="675" t="s">
        <v>1482</v>
      </c>
      <c r="O1554" s="675">
        <v>31</v>
      </c>
      <c r="P1554" s="675" t="s">
        <v>1487</v>
      </c>
      <c r="Q1554" s="675">
        <v>326</v>
      </c>
      <c r="R1554" s="675" t="s">
        <v>1497</v>
      </c>
      <c r="S1554" s="741">
        <v>40000000000</v>
      </c>
      <c r="T1554" s="741">
        <v>46736132692.89006</v>
      </c>
    </row>
    <row r="1555" spans="1:20">
      <c r="A1555" s="675">
        <v>4</v>
      </c>
      <c r="B1555" s="675" t="s">
        <v>1481</v>
      </c>
      <c r="C1555" s="675">
        <v>2014</v>
      </c>
      <c r="D1555" s="675">
        <v>104</v>
      </c>
      <c r="E1555" s="675" t="s">
        <v>20</v>
      </c>
      <c r="F1555" s="675">
        <v>1</v>
      </c>
      <c r="G1555" s="675" t="s">
        <v>1050</v>
      </c>
      <c r="H1555" s="675">
        <v>85</v>
      </c>
      <c r="I1555" s="675" t="s">
        <v>1065</v>
      </c>
      <c r="J1555" s="675" t="s">
        <v>1052</v>
      </c>
      <c r="K1555" s="741">
        <v>121671297000</v>
      </c>
      <c r="L1555" s="741">
        <v>142161147037.7009</v>
      </c>
      <c r="M1555" s="675">
        <v>3</v>
      </c>
      <c r="N1555" s="675" t="s">
        <v>1482</v>
      </c>
      <c r="O1555" s="675">
        <v>31</v>
      </c>
      <c r="P1555" s="675" t="s">
        <v>1487</v>
      </c>
      <c r="Q1555" s="675">
        <v>483</v>
      </c>
      <c r="R1555" s="675" t="s">
        <v>1498</v>
      </c>
      <c r="S1555" s="741">
        <v>2000000000</v>
      </c>
      <c r="T1555" s="741">
        <v>2336806634.6445031</v>
      </c>
    </row>
    <row r="1556" spans="1:20">
      <c r="A1556" s="675">
        <v>4</v>
      </c>
      <c r="B1556" s="675" t="s">
        <v>1481</v>
      </c>
      <c r="C1556" s="675">
        <v>2014</v>
      </c>
      <c r="D1556" s="675">
        <v>104</v>
      </c>
      <c r="E1556" s="675" t="s">
        <v>20</v>
      </c>
      <c r="F1556" s="675">
        <v>1</v>
      </c>
      <c r="G1556" s="675" t="s">
        <v>1050</v>
      </c>
      <c r="H1556" s="675">
        <v>85</v>
      </c>
      <c r="I1556" s="675" t="s">
        <v>1065</v>
      </c>
      <c r="J1556" s="675" t="s">
        <v>1052</v>
      </c>
      <c r="K1556" s="741">
        <v>121671297000</v>
      </c>
      <c r="L1556" s="741">
        <v>142161147037.7009</v>
      </c>
      <c r="M1556" s="675">
        <v>3</v>
      </c>
      <c r="N1556" s="675" t="s">
        <v>1482</v>
      </c>
      <c r="O1556" s="675">
        <v>31</v>
      </c>
      <c r="P1556" s="675" t="s">
        <v>1487</v>
      </c>
      <c r="Q1556" s="675">
        <v>484</v>
      </c>
      <c r="R1556" s="675" t="s">
        <v>1081</v>
      </c>
      <c r="S1556" s="741">
        <v>300000000</v>
      </c>
      <c r="T1556" s="741">
        <v>350520995.19667542</v>
      </c>
    </row>
    <row r="1557" spans="1:20">
      <c r="A1557" s="675">
        <v>4</v>
      </c>
      <c r="B1557" s="675" t="s">
        <v>1481</v>
      </c>
      <c r="C1557" s="675">
        <v>2014</v>
      </c>
      <c r="D1557" s="675">
        <v>104</v>
      </c>
      <c r="E1557" s="675" t="s">
        <v>20</v>
      </c>
      <c r="F1557" s="675">
        <v>1</v>
      </c>
      <c r="G1557" s="675" t="s">
        <v>1050</v>
      </c>
      <c r="H1557" s="675">
        <v>85</v>
      </c>
      <c r="I1557" s="675" t="s">
        <v>1065</v>
      </c>
      <c r="J1557" s="675" t="s">
        <v>1052</v>
      </c>
      <c r="K1557" s="741">
        <v>121671297000</v>
      </c>
      <c r="L1557" s="741">
        <v>142161147037.7009</v>
      </c>
      <c r="M1557" s="675">
        <v>3</v>
      </c>
      <c r="N1557" s="675" t="s">
        <v>1482</v>
      </c>
      <c r="O1557" s="675">
        <v>31</v>
      </c>
      <c r="P1557" s="675" t="s">
        <v>1487</v>
      </c>
      <c r="Q1557" s="675">
        <v>655</v>
      </c>
      <c r="R1557" s="675" t="s">
        <v>1453</v>
      </c>
      <c r="S1557" s="741">
        <v>1000000000</v>
      </c>
      <c r="T1557" s="741">
        <v>1168403317.3222516</v>
      </c>
    </row>
    <row r="1558" spans="1:20">
      <c r="A1558" s="675">
        <v>4</v>
      </c>
      <c r="B1558" s="675" t="s">
        <v>1481</v>
      </c>
      <c r="C1558" s="675">
        <v>2014</v>
      </c>
      <c r="D1558" s="675">
        <v>104</v>
      </c>
      <c r="E1558" s="675" t="s">
        <v>20</v>
      </c>
      <c r="F1558" s="675">
        <v>1</v>
      </c>
      <c r="G1558" s="675" t="s">
        <v>1050</v>
      </c>
      <c r="H1558" s="675">
        <v>85</v>
      </c>
      <c r="I1558" s="675" t="s">
        <v>1065</v>
      </c>
      <c r="J1558" s="675" t="s">
        <v>1052</v>
      </c>
      <c r="K1558" s="741">
        <v>121671297000</v>
      </c>
      <c r="L1558" s="741">
        <v>142161147037.7009</v>
      </c>
      <c r="M1558" s="675">
        <v>3</v>
      </c>
      <c r="N1558" s="675" t="s">
        <v>1482</v>
      </c>
      <c r="O1558" s="675">
        <v>31</v>
      </c>
      <c r="P1558" s="675" t="s">
        <v>1487</v>
      </c>
      <c r="Q1558" s="675">
        <v>1122</v>
      </c>
      <c r="R1558" s="675" t="s">
        <v>1499</v>
      </c>
      <c r="S1558" s="741">
        <v>8782802000</v>
      </c>
      <c r="T1558" s="741">
        <v>10261854992.184504</v>
      </c>
    </row>
    <row r="1559" spans="1:20">
      <c r="A1559" s="675">
        <v>4</v>
      </c>
      <c r="B1559" s="675" t="s">
        <v>1481</v>
      </c>
      <c r="C1559" s="675">
        <v>2014</v>
      </c>
      <c r="D1559" s="675">
        <v>104</v>
      </c>
      <c r="E1559" s="675" t="s">
        <v>20</v>
      </c>
      <c r="F1559" s="675">
        <v>1</v>
      </c>
      <c r="G1559" s="675" t="s">
        <v>1050</v>
      </c>
      <c r="H1559" s="675">
        <v>85</v>
      </c>
      <c r="I1559" s="675" t="s">
        <v>1065</v>
      </c>
      <c r="J1559" s="675" t="s">
        <v>1052</v>
      </c>
      <c r="K1559" s="741">
        <v>121671297000</v>
      </c>
      <c r="L1559" s="741">
        <v>142161147037.7009</v>
      </c>
      <c r="M1559" s="675">
        <v>3</v>
      </c>
      <c r="N1559" s="675" t="s">
        <v>1482</v>
      </c>
      <c r="O1559" s="675">
        <v>31</v>
      </c>
      <c r="P1559" s="675" t="s">
        <v>1487</v>
      </c>
      <c r="Q1559" s="675">
        <v>6036</v>
      </c>
      <c r="R1559" s="675" t="s">
        <v>1500</v>
      </c>
      <c r="S1559" s="741">
        <v>1200000000</v>
      </c>
      <c r="T1559" s="741">
        <v>1402083980.7867017</v>
      </c>
    </row>
    <row r="1560" spans="1:20">
      <c r="A1560" s="675">
        <v>4</v>
      </c>
      <c r="B1560" s="675" t="s">
        <v>1481</v>
      </c>
      <c r="C1560" s="675">
        <v>2014</v>
      </c>
      <c r="D1560" s="675">
        <v>104</v>
      </c>
      <c r="E1560" s="675" t="s">
        <v>20</v>
      </c>
      <c r="F1560" s="675">
        <v>1</v>
      </c>
      <c r="G1560" s="675" t="s">
        <v>1050</v>
      </c>
      <c r="H1560" s="675">
        <v>85</v>
      </c>
      <c r="I1560" s="675" t="s">
        <v>1065</v>
      </c>
      <c r="J1560" s="675" t="s">
        <v>1052</v>
      </c>
      <c r="K1560" s="741">
        <v>121671297000</v>
      </c>
      <c r="L1560" s="741">
        <v>142161147037.7009</v>
      </c>
      <c r="M1560" s="675">
        <v>3</v>
      </c>
      <c r="N1560" s="675" t="s">
        <v>1482</v>
      </c>
      <c r="O1560" s="675">
        <v>31</v>
      </c>
      <c r="P1560" s="675" t="s">
        <v>1487</v>
      </c>
      <c r="Q1560" s="675">
        <v>7096</v>
      </c>
      <c r="R1560" s="675" t="s">
        <v>1501</v>
      </c>
      <c r="S1560" s="741">
        <v>4000000000</v>
      </c>
      <c r="T1560" s="741">
        <v>4673613269.2890062</v>
      </c>
    </row>
    <row r="1561" spans="1:20">
      <c r="A1561" s="675">
        <v>4</v>
      </c>
      <c r="B1561" s="675" t="s">
        <v>1481</v>
      </c>
      <c r="C1561" s="675">
        <v>2014</v>
      </c>
      <c r="D1561" s="675">
        <v>104</v>
      </c>
      <c r="E1561" s="675" t="s">
        <v>20</v>
      </c>
      <c r="F1561" s="675">
        <v>1</v>
      </c>
      <c r="G1561" s="675" t="s">
        <v>1050</v>
      </c>
      <c r="H1561" s="675">
        <v>85</v>
      </c>
      <c r="I1561" s="675" t="s">
        <v>1065</v>
      </c>
      <c r="J1561" s="675" t="s">
        <v>1052</v>
      </c>
      <c r="K1561" s="741">
        <v>121671297000</v>
      </c>
      <c r="L1561" s="741">
        <v>142161147037.7009</v>
      </c>
      <c r="M1561" s="675">
        <v>3</v>
      </c>
      <c r="N1561" s="675" t="s">
        <v>1482</v>
      </c>
      <c r="O1561" s="675">
        <v>31</v>
      </c>
      <c r="P1561" s="675" t="s">
        <v>1487</v>
      </c>
      <c r="Q1561" s="675">
        <v>7377</v>
      </c>
      <c r="R1561" s="675" t="s">
        <v>1502</v>
      </c>
      <c r="S1561" s="741">
        <v>1867495000</v>
      </c>
      <c r="T1561" s="741">
        <v>2181987353.0827179</v>
      </c>
    </row>
    <row r="1562" spans="1:20">
      <c r="A1562" s="675">
        <v>4</v>
      </c>
      <c r="B1562" s="675" t="s">
        <v>1481</v>
      </c>
      <c r="C1562" s="675">
        <v>2014</v>
      </c>
      <c r="D1562" s="675">
        <v>104</v>
      </c>
      <c r="E1562" s="675" t="s">
        <v>20</v>
      </c>
      <c r="F1562" s="675">
        <v>1</v>
      </c>
      <c r="G1562" s="675" t="s">
        <v>1050</v>
      </c>
      <c r="H1562" s="675">
        <v>85</v>
      </c>
      <c r="I1562" s="675" t="s">
        <v>1065</v>
      </c>
      <c r="J1562" s="675" t="s">
        <v>1052</v>
      </c>
      <c r="K1562" s="741">
        <v>121671297000</v>
      </c>
      <c r="L1562" s="741">
        <v>142161147037.7009</v>
      </c>
      <c r="M1562" s="675">
        <v>3</v>
      </c>
      <c r="N1562" s="675" t="s">
        <v>1482</v>
      </c>
      <c r="O1562" s="675">
        <v>31</v>
      </c>
      <c r="P1562" s="675" t="s">
        <v>1487</v>
      </c>
      <c r="Q1562" s="675">
        <v>7379</v>
      </c>
      <c r="R1562" s="675" t="s">
        <v>1503</v>
      </c>
      <c r="S1562" s="741">
        <v>1421000000</v>
      </c>
      <c r="T1562" s="741">
        <v>1660301113.9149194</v>
      </c>
    </row>
    <row r="1563" spans="1:20">
      <c r="A1563" s="675">
        <v>4</v>
      </c>
      <c r="B1563" s="675" t="s">
        <v>1481</v>
      </c>
      <c r="C1563" s="675">
        <v>2014</v>
      </c>
      <c r="D1563" s="675">
        <v>104</v>
      </c>
      <c r="E1563" s="675" t="s">
        <v>20</v>
      </c>
      <c r="F1563" s="675">
        <v>1</v>
      </c>
      <c r="G1563" s="675" t="s">
        <v>1050</v>
      </c>
      <c r="H1563" s="675">
        <v>85</v>
      </c>
      <c r="I1563" s="675" t="s">
        <v>1065</v>
      </c>
      <c r="J1563" s="675" t="s">
        <v>1052</v>
      </c>
      <c r="K1563" s="741">
        <v>121671297000</v>
      </c>
      <c r="L1563" s="741">
        <v>142161147037.7009</v>
      </c>
      <c r="M1563" s="675">
        <v>3</v>
      </c>
      <c r="N1563" s="675" t="s">
        <v>1482</v>
      </c>
      <c r="O1563" s="675">
        <v>32</v>
      </c>
      <c r="P1563" s="675" t="s">
        <v>1504</v>
      </c>
      <c r="Q1563" s="675">
        <v>766</v>
      </c>
      <c r="R1563" s="675" t="s">
        <v>1505</v>
      </c>
      <c r="S1563" s="741">
        <v>28500000000</v>
      </c>
      <c r="T1563" s="741">
        <v>33299494543.684166</v>
      </c>
    </row>
    <row r="1564" spans="1:20">
      <c r="A1564" s="675">
        <v>4</v>
      </c>
      <c r="B1564" s="675" t="s">
        <v>1481</v>
      </c>
      <c r="C1564" s="675">
        <v>2014</v>
      </c>
      <c r="D1564" s="675">
        <v>104</v>
      </c>
      <c r="E1564" s="675" t="s">
        <v>20</v>
      </c>
      <c r="F1564" s="675">
        <v>1</v>
      </c>
      <c r="G1564" s="675" t="s">
        <v>1050</v>
      </c>
      <c r="H1564" s="675">
        <v>85</v>
      </c>
      <c r="I1564" s="675" t="s">
        <v>1065</v>
      </c>
      <c r="J1564" s="675" t="s">
        <v>1052</v>
      </c>
      <c r="K1564" s="741">
        <v>121671297000</v>
      </c>
      <c r="L1564" s="741">
        <v>142161147037.7009</v>
      </c>
      <c r="M1564" s="675">
        <v>3</v>
      </c>
      <c r="N1564" s="675" t="s">
        <v>1482</v>
      </c>
      <c r="O1564" s="675">
        <v>33</v>
      </c>
      <c r="P1564" s="675" t="s">
        <v>1506</v>
      </c>
      <c r="Q1564" s="675">
        <v>485</v>
      </c>
      <c r="R1564" s="675" t="s">
        <v>1507</v>
      </c>
      <c r="S1564" s="741">
        <v>2200000000</v>
      </c>
      <c r="T1564" s="741">
        <v>2570487298.1089535</v>
      </c>
    </row>
    <row r="1565" spans="1:20">
      <c r="A1565" s="675">
        <v>4</v>
      </c>
      <c r="B1565" s="675" t="s">
        <v>1481</v>
      </c>
      <c r="C1565" s="675">
        <v>2014</v>
      </c>
      <c r="D1565" s="675">
        <v>105</v>
      </c>
      <c r="E1565" s="675" t="s">
        <v>1085</v>
      </c>
      <c r="F1565" s="675">
        <v>1</v>
      </c>
      <c r="G1565" s="675" t="s">
        <v>1050</v>
      </c>
      <c r="H1565" s="675">
        <v>198</v>
      </c>
      <c r="I1565" s="675" t="s">
        <v>1051</v>
      </c>
      <c r="J1565" s="675" t="s">
        <v>1052</v>
      </c>
      <c r="K1565" s="741">
        <v>1187719000</v>
      </c>
      <c r="L1565" s="741">
        <v>1387734819.646667</v>
      </c>
      <c r="M1565" s="675">
        <v>3</v>
      </c>
      <c r="N1565" s="675" t="s">
        <v>1482</v>
      </c>
      <c r="O1565" s="675">
        <v>26</v>
      </c>
      <c r="P1565" s="675" t="s">
        <v>1483</v>
      </c>
      <c r="Q1565" s="675">
        <v>723</v>
      </c>
      <c r="R1565" s="675" t="s">
        <v>1508</v>
      </c>
      <c r="S1565" s="741">
        <v>360000000</v>
      </c>
      <c r="T1565" s="741">
        <v>420625194.23601055</v>
      </c>
    </row>
    <row r="1566" spans="1:20">
      <c r="A1566" s="675">
        <v>4</v>
      </c>
      <c r="B1566" s="675" t="s">
        <v>1481</v>
      </c>
      <c r="C1566" s="675">
        <v>2014</v>
      </c>
      <c r="D1566" s="675">
        <v>105</v>
      </c>
      <c r="E1566" s="675" t="s">
        <v>1085</v>
      </c>
      <c r="F1566" s="675">
        <v>1</v>
      </c>
      <c r="G1566" s="675" t="s">
        <v>1050</v>
      </c>
      <c r="H1566" s="675">
        <v>198</v>
      </c>
      <c r="I1566" s="675" t="s">
        <v>1051</v>
      </c>
      <c r="J1566" s="675" t="s">
        <v>1052</v>
      </c>
      <c r="K1566" s="741">
        <v>1187719000</v>
      </c>
      <c r="L1566" s="741">
        <v>1387734819.646667</v>
      </c>
      <c r="M1566" s="675">
        <v>3</v>
      </c>
      <c r="N1566" s="675" t="s">
        <v>1482</v>
      </c>
      <c r="O1566" s="675">
        <v>26</v>
      </c>
      <c r="P1566" s="675" t="s">
        <v>1483</v>
      </c>
      <c r="Q1566" s="675">
        <v>732</v>
      </c>
      <c r="R1566" s="675" t="s">
        <v>1770</v>
      </c>
      <c r="S1566" s="741">
        <v>427719000</v>
      </c>
      <c r="T1566" s="741">
        <v>499748298.48175609</v>
      </c>
    </row>
    <row r="1567" spans="1:20">
      <c r="A1567" s="675">
        <v>4</v>
      </c>
      <c r="B1567" s="675" t="s">
        <v>1481</v>
      </c>
      <c r="C1567" s="675">
        <v>2014</v>
      </c>
      <c r="D1567" s="675">
        <v>105</v>
      </c>
      <c r="E1567" s="675" t="s">
        <v>1085</v>
      </c>
      <c r="F1567" s="675">
        <v>1</v>
      </c>
      <c r="G1567" s="675" t="s">
        <v>1050</v>
      </c>
      <c r="H1567" s="675">
        <v>198</v>
      </c>
      <c r="I1567" s="675" t="s">
        <v>1051</v>
      </c>
      <c r="J1567" s="675" t="s">
        <v>1052</v>
      </c>
      <c r="K1567" s="741">
        <v>1187719000</v>
      </c>
      <c r="L1567" s="741">
        <v>1387734819.646667</v>
      </c>
      <c r="M1567" s="675">
        <v>3</v>
      </c>
      <c r="N1567" s="675" t="s">
        <v>1482</v>
      </c>
      <c r="O1567" s="675">
        <v>26</v>
      </c>
      <c r="P1567" s="675" t="s">
        <v>1483</v>
      </c>
      <c r="Q1567" s="675">
        <v>737</v>
      </c>
      <c r="R1567" s="675" t="s">
        <v>1510</v>
      </c>
      <c r="S1567" s="741">
        <v>400000000</v>
      </c>
      <c r="T1567" s="741">
        <v>467361326.9289006</v>
      </c>
    </row>
    <row r="1568" spans="1:20">
      <c r="A1568" s="675">
        <v>4</v>
      </c>
      <c r="B1568" s="675" t="s">
        <v>1481</v>
      </c>
      <c r="C1568" s="675">
        <v>2014</v>
      </c>
      <c r="D1568" s="675">
        <v>110</v>
      </c>
      <c r="E1568" s="675" t="s">
        <v>753</v>
      </c>
      <c r="F1568" s="675">
        <v>1</v>
      </c>
      <c r="G1568" s="675" t="s">
        <v>1050</v>
      </c>
      <c r="H1568" s="675">
        <v>86</v>
      </c>
      <c r="I1568" s="675" t="s">
        <v>1088</v>
      </c>
      <c r="J1568" s="675" t="s">
        <v>1052</v>
      </c>
      <c r="K1568" s="741">
        <v>58073536000</v>
      </c>
      <c r="L1568" s="741">
        <v>67853312111.033195</v>
      </c>
      <c r="M1568" s="675">
        <v>1</v>
      </c>
      <c r="N1568" s="675" t="s">
        <v>1489</v>
      </c>
      <c r="O1568" s="675">
        <v>5</v>
      </c>
      <c r="P1568" s="675" t="s">
        <v>1511</v>
      </c>
      <c r="Q1568" s="675">
        <v>828</v>
      </c>
      <c r="R1568" s="675" t="s">
        <v>1512</v>
      </c>
      <c r="S1568" s="741">
        <v>900000000</v>
      </c>
      <c r="T1568" s="741">
        <v>1051562985.5900264</v>
      </c>
    </row>
    <row r="1569" spans="1:20">
      <c r="A1569" s="675">
        <v>4</v>
      </c>
      <c r="B1569" s="675" t="s">
        <v>1481</v>
      </c>
      <c r="C1569" s="675">
        <v>2014</v>
      </c>
      <c r="D1569" s="675">
        <v>110</v>
      </c>
      <c r="E1569" s="675" t="s">
        <v>753</v>
      </c>
      <c r="F1569" s="675">
        <v>1</v>
      </c>
      <c r="G1569" s="675" t="s">
        <v>1050</v>
      </c>
      <c r="H1569" s="675">
        <v>86</v>
      </c>
      <c r="I1569" s="675" t="s">
        <v>1088</v>
      </c>
      <c r="J1569" s="675" t="s">
        <v>1052</v>
      </c>
      <c r="K1569" s="741">
        <v>58073536000</v>
      </c>
      <c r="L1569" s="741">
        <v>67853312111.033195</v>
      </c>
      <c r="M1569" s="675">
        <v>1</v>
      </c>
      <c r="N1569" s="675" t="s">
        <v>1489</v>
      </c>
      <c r="O1569" s="675">
        <v>5</v>
      </c>
      <c r="P1569" s="675" t="s">
        <v>1511</v>
      </c>
      <c r="Q1569" s="675">
        <v>829</v>
      </c>
      <c r="R1569" s="675" t="s">
        <v>1513</v>
      </c>
      <c r="S1569" s="741">
        <v>1200000000</v>
      </c>
      <c r="T1569" s="741">
        <v>1402083980.7867017</v>
      </c>
    </row>
    <row r="1570" spans="1:20">
      <c r="A1570" s="675">
        <v>4</v>
      </c>
      <c r="B1570" s="675" t="s">
        <v>1481</v>
      </c>
      <c r="C1570" s="675">
        <v>2014</v>
      </c>
      <c r="D1570" s="675">
        <v>110</v>
      </c>
      <c r="E1570" s="675" t="s">
        <v>753</v>
      </c>
      <c r="F1570" s="675">
        <v>1</v>
      </c>
      <c r="G1570" s="675" t="s">
        <v>1050</v>
      </c>
      <c r="H1570" s="675">
        <v>86</v>
      </c>
      <c r="I1570" s="675" t="s">
        <v>1088</v>
      </c>
      <c r="J1570" s="675" t="s">
        <v>1052</v>
      </c>
      <c r="K1570" s="741">
        <v>58073536000</v>
      </c>
      <c r="L1570" s="741">
        <v>67853312111.033195</v>
      </c>
      <c r="M1570" s="675">
        <v>1</v>
      </c>
      <c r="N1570" s="675" t="s">
        <v>1489</v>
      </c>
      <c r="O1570" s="675">
        <v>7</v>
      </c>
      <c r="P1570" s="675" t="s">
        <v>1514</v>
      </c>
      <c r="Q1570" s="675">
        <v>827</v>
      </c>
      <c r="R1570" s="675" t="s">
        <v>1515</v>
      </c>
      <c r="S1570" s="741">
        <v>600000000</v>
      </c>
      <c r="T1570" s="741">
        <v>701041990.39335084</v>
      </c>
    </row>
    <row r="1571" spans="1:20">
      <c r="A1571" s="675">
        <v>4</v>
      </c>
      <c r="B1571" s="675" t="s">
        <v>1481</v>
      </c>
      <c r="C1571" s="675">
        <v>2014</v>
      </c>
      <c r="D1571" s="675">
        <v>110</v>
      </c>
      <c r="E1571" s="675" t="s">
        <v>753</v>
      </c>
      <c r="F1571" s="675">
        <v>1</v>
      </c>
      <c r="G1571" s="675" t="s">
        <v>1050</v>
      </c>
      <c r="H1571" s="675">
        <v>86</v>
      </c>
      <c r="I1571" s="675" t="s">
        <v>1088</v>
      </c>
      <c r="J1571" s="675" t="s">
        <v>1052</v>
      </c>
      <c r="K1571" s="741">
        <v>58073536000</v>
      </c>
      <c r="L1571" s="741">
        <v>67853312111.033195</v>
      </c>
      <c r="M1571" s="675">
        <v>1</v>
      </c>
      <c r="N1571" s="675" t="s">
        <v>1489</v>
      </c>
      <c r="O1571" s="675">
        <v>7</v>
      </c>
      <c r="P1571" s="675" t="s">
        <v>1514</v>
      </c>
      <c r="Q1571" s="675">
        <v>832</v>
      </c>
      <c r="R1571" s="675" t="s">
        <v>1516</v>
      </c>
      <c r="S1571" s="741">
        <v>1200000000</v>
      </c>
      <c r="T1571" s="741">
        <v>1402083980.7867017</v>
      </c>
    </row>
    <row r="1572" spans="1:20">
      <c r="A1572" s="675">
        <v>4</v>
      </c>
      <c r="B1572" s="675" t="s">
        <v>1481</v>
      </c>
      <c r="C1572" s="675">
        <v>2014</v>
      </c>
      <c r="D1572" s="675">
        <v>110</v>
      </c>
      <c r="E1572" s="675" t="s">
        <v>753</v>
      </c>
      <c r="F1572" s="675">
        <v>1</v>
      </c>
      <c r="G1572" s="675" t="s">
        <v>1050</v>
      </c>
      <c r="H1572" s="675">
        <v>86</v>
      </c>
      <c r="I1572" s="675" t="s">
        <v>1088</v>
      </c>
      <c r="J1572" s="675" t="s">
        <v>1052</v>
      </c>
      <c r="K1572" s="741">
        <v>58073536000</v>
      </c>
      <c r="L1572" s="741">
        <v>67853312111.033195</v>
      </c>
      <c r="M1572" s="675">
        <v>1</v>
      </c>
      <c r="N1572" s="675" t="s">
        <v>1489</v>
      </c>
      <c r="O1572" s="675">
        <v>7</v>
      </c>
      <c r="P1572" s="675" t="s">
        <v>1514</v>
      </c>
      <c r="Q1572" s="675">
        <v>833</v>
      </c>
      <c r="R1572" s="675" t="s">
        <v>1771</v>
      </c>
      <c r="S1572" s="741">
        <v>3324000000</v>
      </c>
      <c r="T1572" s="741">
        <v>3883772626.7791643</v>
      </c>
    </row>
    <row r="1573" spans="1:20">
      <c r="A1573" s="675">
        <v>4</v>
      </c>
      <c r="B1573" s="675" t="s">
        <v>1481</v>
      </c>
      <c r="C1573" s="675">
        <v>2014</v>
      </c>
      <c r="D1573" s="675">
        <v>110</v>
      </c>
      <c r="E1573" s="675" t="s">
        <v>753</v>
      </c>
      <c r="F1573" s="675">
        <v>1</v>
      </c>
      <c r="G1573" s="675" t="s">
        <v>1050</v>
      </c>
      <c r="H1573" s="675">
        <v>86</v>
      </c>
      <c r="I1573" s="675" t="s">
        <v>1088</v>
      </c>
      <c r="J1573" s="675" t="s">
        <v>1052</v>
      </c>
      <c r="K1573" s="741">
        <v>58073536000</v>
      </c>
      <c r="L1573" s="741">
        <v>67853312111.033195</v>
      </c>
      <c r="M1573" s="675">
        <v>1</v>
      </c>
      <c r="N1573" s="675" t="s">
        <v>1489</v>
      </c>
      <c r="O1573" s="675">
        <v>7</v>
      </c>
      <c r="P1573" s="675" t="s">
        <v>1514</v>
      </c>
      <c r="Q1573" s="675">
        <v>837</v>
      </c>
      <c r="R1573" s="675" t="s">
        <v>1519</v>
      </c>
      <c r="S1573" s="741">
        <v>26000000</v>
      </c>
      <c r="T1573" s="741">
        <v>30378486.250378542</v>
      </c>
    </row>
    <row r="1574" spans="1:20">
      <c r="A1574" s="675">
        <v>4</v>
      </c>
      <c r="B1574" s="675" t="s">
        <v>1481</v>
      </c>
      <c r="C1574" s="675">
        <v>2014</v>
      </c>
      <c r="D1574" s="675">
        <v>110</v>
      </c>
      <c r="E1574" s="675" t="s">
        <v>753</v>
      </c>
      <c r="F1574" s="675">
        <v>1</v>
      </c>
      <c r="G1574" s="675" t="s">
        <v>1050</v>
      </c>
      <c r="H1574" s="675">
        <v>86</v>
      </c>
      <c r="I1574" s="675" t="s">
        <v>1088</v>
      </c>
      <c r="J1574" s="675" t="s">
        <v>1052</v>
      </c>
      <c r="K1574" s="741">
        <v>58073536000</v>
      </c>
      <c r="L1574" s="741">
        <v>67853312111.033195</v>
      </c>
      <c r="M1574" s="675">
        <v>1</v>
      </c>
      <c r="N1574" s="675" t="s">
        <v>1489</v>
      </c>
      <c r="O1574" s="675">
        <v>7</v>
      </c>
      <c r="P1574" s="675" t="s">
        <v>1514</v>
      </c>
      <c r="Q1574" s="675">
        <v>839</v>
      </c>
      <c r="R1574" s="675" t="s">
        <v>1520</v>
      </c>
      <c r="S1574" s="741">
        <v>2200000000</v>
      </c>
      <c r="T1574" s="741">
        <v>2570487298.1089535</v>
      </c>
    </row>
    <row r="1575" spans="1:20">
      <c r="A1575" s="675">
        <v>4</v>
      </c>
      <c r="B1575" s="675" t="s">
        <v>1481</v>
      </c>
      <c r="C1575" s="675">
        <v>2014</v>
      </c>
      <c r="D1575" s="675">
        <v>110</v>
      </c>
      <c r="E1575" s="675" t="s">
        <v>753</v>
      </c>
      <c r="F1575" s="675">
        <v>1</v>
      </c>
      <c r="G1575" s="675" t="s">
        <v>1050</v>
      </c>
      <c r="H1575" s="675">
        <v>86</v>
      </c>
      <c r="I1575" s="675" t="s">
        <v>1088</v>
      </c>
      <c r="J1575" s="675" t="s">
        <v>1052</v>
      </c>
      <c r="K1575" s="741">
        <v>58073536000</v>
      </c>
      <c r="L1575" s="741">
        <v>67853312111.033195</v>
      </c>
      <c r="M1575" s="675">
        <v>3</v>
      </c>
      <c r="N1575" s="675" t="s">
        <v>1482</v>
      </c>
      <c r="O1575" s="675">
        <v>25</v>
      </c>
      <c r="P1575" s="675" t="s">
        <v>1521</v>
      </c>
      <c r="Q1575" s="675">
        <v>823</v>
      </c>
      <c r="R1575" s="675" t="s">
        <v>1772</v>
      </c>
      <c r="S1575" s="741">
        <v>10450000000</v>
      </c>
      <c r="T1575" s="741">
        <v>12209814666.017527</v>
      </c>
    </row>
    <row r="1576" spans="1:20">
      <c r="A1576" s="675">
        <v>4</v>
      </c>
      <c r="B1576" s="675" t="s">
        <v>1481</v>
      </c>
      <c r="C1576" s="675">
        <v>2014</v>
      </c>
      <c r="D1576" s="675">
        <v>110</v>
      </c>
      <c r="E1576" s="675" t="s">
        <v>753</v>
      </c>
      <c r="F1576" s="675">
        <v>1</v>
      </c>
      <c r="G1576" s="675" t="s">
        <v>1050</v>
      </c>
      <c r="H1576" s="675">
        <v>86</v>
      </c>
      <c r="I1576" s="675" t="s">
        <v>1088</v>
      </c>
      <c r="J1576" s="675" t="s">
        <v>1052</v>
      </c>
      <c r="K1576" s="741">
        <v>58073536000</v>
      </c>
      <c r="L1576" s="741">
        <v>67853312111.033195</v>
      </c>
      <c r="M1576" s="675">
        <v>3</v>
      </c>
      <c r="N1576" s="675" t="s">
        <v>1482</v>
      </c>
      <c r="O1576" s="675">
        <v>26</v>
      </c>
      <c r="P1576" s="675" t="s">
        <v>1483</v>
      </c>
      <c r="Q1576" s="675">
        <v>963</v>
      </c>
      <c r="R1576" s="675" t="s">
        <v>1773</v>
      </c>
      <c r="S1576" s="741">
        <v>500000000</v>
      </c>
      <c r="T1576" s="741">
        <v>584201658.66112578</v>
      </c>
    </row>
    <row r="1577" spans="1:20">
      <c r="A1577" s="675">
        <v>4</v>
      </c>
      <c r="B1577" s="675" t="s">
        <v>1481</v>
      </c>
      <c r="C1577" s="675">
        <v>2014</v>
      </c>
      <c r="D1577" s="675">
        <v>110</v>
      </c>
      <c r="E1577" s="675" t="s">
        <v>753</v>
      </c>
      <c r="F1577" s="675">
        <v>1</v>
      </c>
      <c r="G1577" s="675" t="s">
        <v>1050</v>
      </c>
      <c r="H1577" s="675">
        <v>86</v>
      </c>
      <c r="I1577" s="675" t="s">
        <v>1088</v>
      </c>
      <c r="J1577" s="675" t="s">
        <v>1052</v>
      </c>
      <c r="K1577" s="741">
        <v>58073536000</v>
      </c>
      <c r="L1577" s="741">
        <v>67853312111.033195</v>
      </c>
      <c r="M1577" s="675">
        <v>3</v>
      </c>
      <c r="N1577" s="675" t="s">
        <v>1482</v>
      </c>
      <c r="O1577" s="675">
        <v>27</v>
      </c>
      <c r="P1577" s="675" t="s">
        <v>1523</v>
      </c>
      <c r="Q1577" s="675">
        <v>830</v>
      </c>
      <c r="R1577" s="675" t="s">
        <v>1524</v>
      </c>
      <c r="S1577" s="741">
        <v>14223000000</v>
      </c>
      <c r="T1577" s="741">
        <v>16618200382.274384</v>
      </c>
    </row>
    <row r="1578" spans="1:20">
      <c r="A1578" s="675">
        <v>4</v>
      </c>
      <c r="B1578" s="675" t="s">
        <v>1481</v>
      </c>
      <c r="C1578" s="675">
        <v>2014</v>
      </c>
      <c r="D1578" s="675">
        <v>110</v>
      </c>
      <c r="E1578" s="675" t="s">
        <v>753</v>
      </c>
      <c r="F1578" s="675">
        <v>1</v>
      </c>
      <c r="G1578" s="675" t="s">
        <v>1050</v>
      </c>
      <c r="H1578" s="675">
        <v>86</v>
      </c>
      <c r="I1578" s="675" t="s">
        <v>1088</v>
      </c>
      <c r="J1578" s="675" t="s">
        <v>1052</v>
      </c>
      <c r="K1578" s="741">
        <v>58073536000</v>
      </c>
      <c r="L1578" s="741">
        <v>67853312111.033195</v>
      </c>
      <c r="M1578" s="675">
        <v>3</v>
      </c>
      <c r="N1578" s="675" t="s">
        <v>1482</v>
      </c>
      <c r="O1578" s="675">
        <v>27</v>
      </c>
      <c r="P1578" s="675" t="s">
        <v>1523</v>
      </c>
      <c r="Q1578" s="675">
        <v>838</v>
      </c>
      <c r="R1578" s="675" t="s">
        <v>1525</v>
      </c>
      <c r="S1578" s="741">
        <v>5200000000</v>
      </c>
      <c r="T1578" s="741">
        <v>6075697250.0757084</v>
      </c>
    </row>
    <row r="1579" spans="1:20">
      <c r="A1579" s="675">
        <v>4</v>
      </c>
      <c r="B1579" s="675" t="s">
        <v>1481</v>
      </c>
      <c r="C1579" s="675">
        <v>2014</v>
      </c>
      <c r="D1579" s="675">
        <v>110</v>
      </c>
      <c r="E1579" s="675" t="s">
        <v>753</v>
      </c>
      <c r="F1579" s="675">
        <v>1</v>
      </c>
      <c r="G1579" s="675" t="s">
        <v>1050</v>
      </c>
      <c r="H1579" s="675">
        <v>86</v>
      </c>
      <c r="I1579" s="675" t="s">
        <v>1088</v>
      </c>
      <c r="J1579" s="675" t="s">
        <v>1052</v>
      </c>
      <c r="K1579" s="741">
        <v>58073536000</v>
      </c>
      <c r="L1579" s="741">
        <v>67853312111.033195</v>
      </c>
      <c r="M1579" s="675">
        <v>3</v>
      </c>
      <c r="N1579" s="675" t="s">
        <v>1482</v>
      </c>
      <c r="O1579" s="675">
        <v>27</v>
      </c>
      <c r="P1579" s="675" t="s">
        <v>1523</v>
      </c>
      <c r="Q1579" s="675">
        <v>840</v>
      </c>
      <c r="R1579" s="675" t="s">
        <v>1526</v>
      </c>
      <c r="S1579" s="741">
        <v>2000000000</v>
      </c>
      <c r="T1579" s="741">
        <v>2336806634.6445031</v>
      </c>
    </row>
    <row r="1580" spans="1:20">
      <c r="A1580" s="675">
        <v>4</v>
      </c>
      <c r="B1580" s="675" t="s">
        <v>1481</v>
      </c>
      <c r="C1580" s="675">
        <v>2014</v>
      </c>
      <c r="D1580" s="675">
        <v>110</v>
      </c>
      <c r="E1580" s="675" t="s">
        <v>753</v>
      </c>
      <c r="F1580" s="675">
        <v>1</v>
      </c>
      <c r="G1580" s="675" t="s">
        <v>1050</v>
      </c>
      <c r="H1580" s="675">
        <v>86</v>
      </c>
      <c r="I1580" s="675" t="s">
        <v>1088</v>
      </c>
      <c r="J1580" s="675" t="s">
        <v>1052</v>
      </c>
      <c r="K1580" s="741">
        <v>58073536000</v>
      </c>
      <c r="L1580" s="741">
        <v>67853312111.033195</v>
      </c>
      <c r="M1580" s="675">
        <v>3</v>
      </c>
      <c r="N1580" s="675" t="s">
        <v>1482</v>
      </c>
      <c r="O1580" s="675">
        <v>28</v>
      </c>
      <c r="P1580" s="675" t="s">
        <v>1527</v>
      </c>
      <c r="Q1580" s="675">
        <v>824</v>
      </c>
      <c r="R1580" s="675" t="s">
        <v>1528</v>
      </c>
      <c r="S1580" s="741">
        <v>2250000000</v>
      </c>
      <c r="T1580" s="741">
        <v>2628907463.9750657</v>
      </c>
    </row>
    <row r="1581" spans="1:20">
      <c r="A1581" s="675">
        <v>4</v>
      </c>
      <c r="B1581" s="675" t="s">
        <v>1481</v>
      </c>
      <c r="C1581" s="675">
        <v>2014</v>
      </c>
      <c r="D1581" s="675">
        <v>110</v>
      </c>
      <c r="E1581" s="675" t="s">
        <v>753</v>
      </c>
      <c r="F1581" s="675">
        <v>1</v>
      </c>
      <c r="G1581" s="675" t="s">
        <v>1050</v>
      </c>
      <c r="H1581" s="675">
        <v>86</v>
      </c>
      <c r="I1581" s="675" t="s">
        <v>1088</v>
      </c>
      <c r="J1581" s="675" t="s">
        <v>1052</v>
      </c>
      <c r="K1581" s="741">
        <v>58073536000</v>
      </c>
      <c r="L1581" s="741">
        <v>67853312111.033195</v>
      </c>
      <c r="M1581" s="675">
        <v>3</v>
      </c>
      <c r="N1581" s="675" t="s">
        <v>1482</v>
      </c>
      <c r="O1581" s="675">
        <v>28</v>
      </c>
      <c r="P1581" s="675" t="s">
        <v>1527</v>
      </c>
      <c r="Q1581" s="675">
        <v>834</v>
      </c>
      <c r="R1581" s="675" t="s">
        <v>1774</v>
      </c>
      <c r="S1581" s="741">
        <v>200000000</v>
      </c>
      <c r="T1581" s="741">
        <v>233680663.4644503</v>
      </c>
    </row>
    <row r="1582" spans="1:20">
      <c r="A1582" s="675">
        <v>4</v>
      </c>
      <c r="B1582" s="675" t="s">
        <v>1481</v>
      </c>
      <c r="C1582" s="675">
        <v>2014</v>
      </c>
      <c r="D1582" s="675">
        <v>110</v>
      </c>
      <c r="E1582" s="675" t="s">
        <v>753</v>
      </c>
      <c r="F1582" s="675">
        <v>1</v>
      </c>
      <c r="G1582" s="675" t="s">
        <v>1050</v>
      </c>
      <c r="H1582" s="675">
        <v>86</v>
      </c>
      <c r="I1582" s="675" t="s">
        <v>1088</v>
      </c>
      <c r="J1582" s="675" t="s">
        <v>1052</v>
      </c>
      <c r="K1582" s="741">
        <v>58073536000</v>
      </c>
      <c r="L1582" s="741">
        <v>67853312111.033195</v>
      </c>
      <c r="M1582" s="675">
        <v>3</v>
      </c>
      <c r="N1582" s="675" t="s">
        <v>1482</v>
      </c>
      <c r="O1582" s="675">
        <v>31</v>
      </c>
      <c r="P1582" s="675" t="s">
        <v>1487</v>
      </c>
      <c r="Q1582" s="675">
        <v>822</v>
      </c>
      <c r="R1582" s="675" t="s">
        <v>1529</v>
      </c>
      <c r="S1582" s="741">
        <v>6450000000</v>
      </c>
      <c r="T1582" s="741">
        <v>7536201396.7285223</v>
      </c>
    </row>
    <row r="1583" spans="1:20">
      <c r="A1583" s="675">
        <v>4</v>
      </c>
      <c r="B1583" s="675" t="s">
        <v>1481</v>
      </c>
      <c r="C1583" s="675">
        <v>2014</v>
      </c>
      <c r="D1583" s="675">
        <v>110</v>
      </c>
      <c r="E1583" s="675" t="s">
        <v>753</v>
      </c>
      <c r="F1583" s="675">
        <v>1</v>
      </c>
      <c r="G1583" s="675" t="s">
        <v>1050</v>
      </c>
      <c r="H1583" s="675">
        <v>86</v>
      </c>
      <c r="I1583" s="675" t="s">
        <v>1088</v>
      </c>
      <c r="J1583" s="675" t="s">
        <v>1052</v>
      </c>
      <c r="K1583" s="741">
        <v>58073536000</v>
      </c>
      <c r="L1583" s="741">
        <v>67853312111.033195</v>
      </c>
      <c r="M1583" s="675">
        <v>3</v>
      </c>
      <c r="N1583" s="675" t="s">
        <v>1482</v>
      </c>
      <c r="O1583" s="675">
        <v>31</v>
      </c>
      <c r="P1583" s="675" t="s">
        <v>1487</v>
      </c>
      <c r="Q1583" s="675">
        <v>825</v>
      </c>
      <c r="R1583" s="675" t="s">
        <v>1530</v>
      </c>
      <c r="S1583" s="741">
        <v>1600000000</v>
      </c>
      <c r="T1583" s="741">
        <v>1869445307.7156024</v>
      </c>
    </row>
    <row r="1584" spans="1:20">
      <c r="A1584" s="675">
        <v>4</v>
      </c>
      <c r="B1584" s="675" t="s">
        <v>1481</v>
      </c>
      <c r="C1584" s="675">
        <v>2014</v>
      </c>
      <c r="D1584" s="675">
        <v>110</v>
      </c>
      <c r="E1584" s="675" t="s">
        <v>753</v>
      </c>
      <c r="F1584" s="675">
        <v>1</v>
      </c>
      <c r="G1584" s="675" t="s">
        <v>1050</v>
      </c>
      <c r="H1584" s="675">
        <v>86</v>
      </c>
      <c r="I1584" s="675" t="s">
        <v>1088</v>
      </c>
      <c r="J1584" s="675" t="s">
        <v>1052</v>
      </c>
      <c r="K1584" s="741">
        <v>58073536000</v>
      </c>
      <c r="L1584" s="741">
        <v>67853312111.033195</v>
      </c>
      <c r="M1584" s="675">
        <v>3</v>
      </c>
      <c r="N1584" s="675" t="s">
        <v>1482</v>
      </c>
      <c r="O1584" s="675">
        <v>31</v>
      </c>
      <c r="P1584" s="675" t="s">
        <v>1487</v>
      </c>
      <c r="Q1584" s="675">
        <v>835</v>
      </c>
      <c r="R1584" s="675" t="s">
        <v>1531</v>
      </c>
      <c r="S1584" s="741">
        <v>1850000000</v>
      </c>
      <c r="T1584" s="741">
        <v>2161546137.0461655</v>
      </c>
    </row>
    <row r="1585" spans="1:20">
      <c r="A1585" s="675">
        <v>4</v>
      </c>
      <c r="B1585" s="675" t="s">
        <v>1481</v>
      </c>
      <c r="C1585" s="675">
        <v>2014</v>
      </c>
      <c r="D1585" s="675">
        <v>110</v>
      </c>
      <c r="E1585" s="675" t="s">
        <v>753</v>
      </c>
      <c r="F1585" s="675">
        <v>1</v>
      </c>
      <c r="G1585" s="675" t="s">
        <v>1050</v>
      </c>
      <c r="H1585" s="675">
        <v>86</v>
      </c>
      <c r="I1585" s="675" t="s">
        <v>1088</v>
      </c>
      <c r="J1585" s="675" t="s">
        <v>1052</v>
      </c>
      <c r="K1585" s="741">
        <v>58073536000</v>
      </c>
      <c r="L1585" s="741">
        <v>67853312111.033195</v>
      </c>
      <c r="M1585" s="675">
        <v>3</v>
      </c>
      <c r="N1585" s="675" t="s">
        <v>1482</v>
      </c>
      <c r="O1585" s="675">
        <v>32</v>
      </c>
      <c r="P1585" s="675" t="s">
        <v>1504</v>
      </c>
      <c r="Q1585" s="675">
        <v>831</v>
      </c>
      <c r="R1585" s="675" t="s">
        <v>1532</v>
      </c>
      <c r="S1585" s="741">
        <v>3900536000</v>
      </c>
      <c r="T1585" s="741">
        <v>4557399201.7348652</v>
      </c>
    </row>
    <row r="1586" spans="1:20">
      <c r="A1586" s="675">
        <v>4</v>
      </c>
      <c r="B1586" s="675" t="s">
        <v>1481</v>
      </c>
      <c r="C1586" s="675">
        <v>2014</v>
      </c>
      <c r="D1586" s="675">
        <v>111</v>
      </c>
      <c r="E1586" s="675" t="s">
        <v>1130</v>
      </c>
      <c r="F1586" s="675">
        <v>1</v>
      </c>
      <c r="G1586" s="675" t="s">
        <v>1050</v>
      </c>
      <c r="H1586" s="675">
        <v>87</v>
      </c>
      <c r="I1586" s="675" t="s">
        <v>1131</v>
      </c>
      <c r="J1586" s="675" t="s">
        <v>1052</v>
      </c>
      <c r="K1586" s="741">
        <v>40082233000</v>
      </c>
      <c r="L1586" s="741">
        <v>46832214002.883423</v>
      </c>
      <c r="M1586" s="675">
        <v>3</v>
      </c>
      <c r="N1586" s="675" t="s">
        <v>1482</v>
      </c>
      <c r="O1586" s="675">
        <v>26</v>
      </c>
      <c r="P1586" s="675" t="s">
        <v>1483</v>
      </c>
      <c r="Q1586" s="675">
        <v>941</v>
      </c>
      <c r="R1586" s="675" t="s">
        <v>1533</v>
      </c>
      <c r="S1586" s="741">
        <v>29500000</v>
      </c>
      <c r="T1586" s="741">
        <v>34467897.861006424</v>
      </c>
    </row>
    <row r="1587" spans="1:20">
      <c r="A1587" s="675">
        <v>4</v>
      </c>
      <c r="B1587" s="675" t="s">
        <v>1481</v>
      </c>
      <c r="C1587" s="675">
        <v>2014</v>
      </c>
      <c r="D1587" s="675">
        <v>111</v>
      </c>
      <c r="E1587" s="675" t="s">
        <v>1130</v>
      </c>
      <c r="F1587" s="675">
        <v>1</v>
      </c>
      <c r="G1587" s="675" t="s">
        <v>1050</v>
      </c>
      <c r="H1587" s="675">
        <v>87</v>
      </c>
      <c r="I1587" s="675" t="s">
        <v>1131</v>
      </c>
      <c r="J1587" s="675" t="s">
        <v>1052</v>
      </c>
      <c r="K1587" s="741">
        <v>40082233000</v>
      </c>
      <c r="L1587" s="741">
        <v>46832214002.883423</v>
      </c>
      <c r="M1587" s="675">
        <v>3</v>
      </c>
      <c r="N1587" s="675" t="s">
        <v>1482</v>
      </c>
      <c r="O1587" s="675">
        <v>31</v>
      </c>
      <c r="P1587" s="675" t="s">
        <v>1487</v>
      </c>
      <c r="Q1587" s="675">
        <v>698</v>
      </c>
      <c r="R1587" s="675" t="s">
        <v>1534</v>
      </c>
      <c r="S1587" s="741">
        <v>1259986000</v>
      </c>
      <c r="T1587" s="741">
        <v>1472171822.1795943</v>
      </c>
    </row>
    <row r="1588" spans="1:20">
      <c r="A1588" s="675">
        <v>4</v>
      </c>
      <c r="B1588" s="675" t="s">
        <v>1481</v>
      </c>
      <c r="C1588" s="675">
        <v>2014</v>
      </c>
      <c r="D1588" s="675">
        <v>111</v>
      </c>
      <c r="E1588" s="675" t="s">
        <v>1130</v>
      </c>
      <c r="F1588" s="675">
        <v>1</v>
      </c>
      <c r="G1588" s="675" t="s">
        <v>1050</v>
      </c>
      <c r="H1588" s="675">
        <v>87</v>
      </c>
      <c r="I1588" s="675" t="s">
        <v>1131</v>
      </c>
      <c r="J1588" s="675" t="s">
        <v>1052</v>
      </c>
      <c r="K1588" s="741">
        <v>40082233000</v>
      </c>
      <c r="L1588" s="741">
        <v>46832214002.883423</v>
      </c>
      <c r="M1588" s="675">
        <v>3</v>
      </c>
      <c r="N1588" s="675" t="s">
        <v>1482</v>
      </c>
      <c r="O1588" s="675">
        <v>31</v>
      </c>
      <c r="P1588" s="675" t="s">
        <v>1487</v>
      </c>
      <c r="Q1588" s="675">
        <v>699</v>
      </c>
      <c r="R1588" s="675" t="s">
        <v>1535</v>
      </c>
      <c r="S1588" s="741">
        <v>1005000000</v>
      </c>
      <c r="T1588" s="741">
        <v>1174245333.9088628</v>
      </c>
    </row>
    <row r="1589" spans="1:20">
      <c r="A1589" s="675">
        <v>4</v>
      </c>
      <c r="B1589" s="675" t="s">
        <v>1481</v>
      </c>
      <c r="C1589" s="675">
        <v>2014</v>
      </c>
      <c r="D1589" s="675">
        <v>111</v>
      </c>
      <c r="E1589" s="675" t="s">
        <v>1130</v>
      </c>
      <c r="F1589" s="675">
        <v>1</v>
      </c>
      <c r="G1589" s="675" t="s">
        <v>1050</v>
      </c>
      <c r="H1589" s="675">
        <v>87</v>
      </c>
      <c r="I1589" s="675" t="s">
        <v>1131</v>
      </c>
      <c r="J1589" s="675" t="s">
        <v>1052</v>
      </c>
      <c r="K1589" s="741">
        <v>40082233000</v>
      </c>
      <c r="L1589" s="741">
        <v>46832214002.883423</v>
      </c>
      <c r="M1589" s="675">
        <v>3</v>
      </c>
      <c r="N1589" s="675" t="s">
        <v>1482</v>
      </c>
      <c r="O1589" s="675">
        <v>31</v>
      </c>
      <c r="P1589" s="675" t="s">
        <v>1487</v>
      </c>
      <c r="Q1589" s="675">
        <v>700</v>
      </c>
      <c r="R1589" s="675" t="s">
        <v>1775</v>
      </c>
      <c r="S1589" s="741">
        <v>285129000</v>
      </c>
      <c r="T1589" s="741">
        <v>333145669.46477622</v>
      </c>
    </row>
    <row r="1590" spans="1:20">
      <c r="A1590" s="675">
        <v>4</v>
      </c>
      <c r="B1590" s="675" t="s">
        <v>1481</v>
      </c>
      <c r="C1590" s="675">
        <v>2014</v>
      </c>
      <c r="D1590" s="675">
        <v>111</v>
      </c>
      <c r="E1590" s="675" t="s">
        <v>1130</v>
      </c>
      <c r="F1590" s="675">
        <v>1</v>
      </c>
      <c r="G1590" s="675" t="s">
        <v>1050</v>
      </c>
      <c r="H1590" s="675">
        <v>87</v>
      </c>
      <c r="I1590" s="675" t="s">
        <v>1131</v>
      </c>
      <c r="J1590" s="675" t="s">
        <v>1052</v>
      </c>
      <c r="K1590" s="741">
        <v>40082233000</v>
      </c>
      <c r="L1590" s="741">
        <v>46832214002.883423</v>
      </c>
      <c r="M1590" s="675">
        <v>3</v>
      </c>
      <c r="N1590" s="675" t="s">
        <v>1482</v>
      </c>
      <c r="O1590" s="675">
        <v>31</v>
      </c>
      <c r="P1590" s="675" t="s">
        <v>1487</v>
      </c>
      <c r="Q1590" s="675">
        <v>701</v>
      </c>
      <c r="R1590" s="675" t="s">
        <v>1537</v>
      </c>
      <c r="S1590" s="741">
        <v>1151000000</v>
      </c>
      <c r="T1590" s="741">
        <v>1344832218.2379115</v>
      </c>
    </row>
    <row r="1591" spans="1:20">
      <c r="A1591" s="675">
        <v>4</v>
      </c>
      <c r="B1591" s="675" t="s">
        <v>1481</v>
      </c>
      <c r="C1591" s="675">
        <v>2014</v>
      </c>
      <c r="D1591" s="675">
        <v>111</v>
      </c>
      <c r="E1591" s="675" t="s">
        <v>1130</v>
      </c>
      <c r="F1591" s="675">
        <v>1</v>
      </c>
      <c r="G1591" s="675" t="s">
        <v>1050</v>
      </c>
      <c r="H1591" s="675">
        <v>87</v>
      </c>
      <c r="I1591" s="675" t="s">
        <v>1131</v>
      </c>
      <c r="J1591" s="675" t="s">
        <v>1052</v>
      </c>
      <c r="K1591" s="741">
        <v>40082233000</v>
      </c>
      <c r="L1591" s="741">
        <v>46832214002.883423</v>
      </c>
      <c r="M1591" s="675">
        <v>3</v>
      </c>
      <c r="N1591" s="675" t="s">
        <v>1482</v>
      </c>
      <c r="O1591" s="675">
        <v>31</v>
      </c>
      <c r="P1591" s="675" t="s">
        <v>1487</v>
      </c>
      <c r="Q1591" s="675">
        <v>703</v>
      </c>
      <c r="R1591" s="675" t="s">
        <v>1776</v>
      </c>
      <c r="S1591" s="741">
        <v>2715178000</v>
      </c>
      <c r="T1591" s="741">
        <v>3172422982.3203964</v>
      </c>
    </row>
    <row r="1592" spans="1:20">
      <c r="A1592" s="675">
        <v>4</v>
      </c>
      <c r="B1592" s="675" t="s">
        <v>1481</v>
      </c>
      <c r="C1592" s="675">
        <v>2014</v>
      </c>
      <c r="D1592" s="675">
        <v>111</v>
      </c>
      <c r="E1592" s="675" t="s">
        <v>1130</v>
      </c>
      <c r="F1592" s="675">
        <v>1</v>
      </c>
      <c r="G1592" s="675" t="s">
        <v>1050</v>
      </c>
      <c r="H1592" s="675">
        <v>87</v>
      </c>
      <c r="I1592" s="675" t="s">
        <v>1131</v>
      </c>
      <c r="J1592" s="675" t="s">
        <v>1052</v>
      </c>
      <c r="K1592" s="741">
        <v>40082233000</v>
      </c>
      <c r="L1592" s="741">
        <v>46832214002.883423</v>
      </c>
      <c r="M1592" s="675">
        <v>3</v>
      </c>
      <c r="N1592" s="675" t="s">
        <v>1482</v>
      </c>
      <c r="O1592" s="675">
        <v>31</v>
      </c>
      <c r="P1592" s="675" t="s">
        <v>1487</v>
      </c>
      <c r="Q1592" s="675">
        <v>704</v>
      </c>
      <c r="R1592" s="675" t="s">
        <v>1539</v>
      </c>
      <c r="S1592" s="741">
        <v>364930000</v>
      </c>
      <c r="T1592" s="741">
        <v>426385422.59040928</v>
      </c>
    </row>
    <row r="1593" spans="1:20">
      <c r="A1593" s="675">
        <v>4</v>
      </c>
      <c r="B1593" s="675" t="s">
        <v>1481</v>
      </c>
      <c r="C1593" s="675">
        <v>2014</v>
      </c>
      <c r="D1593" s="675">
        <v>111</v>
      </c>
      <c r="E1593" s="675" t="s">
        <v>1130</v>
      </c>
      <c r="F1593" s="675">
        <v>1</v>
      </c>
      <c r="G1593" s="675" t="s">
        <v>1050</v>
      </c>
      <c r="H1593" s="675">
        <v>87</v>
      </c>
      <c r="I1593" s="675" t="s">
        <v>1131</v>
      </c>
      <c r="J1593" s="675" t="s">
        <v>1052</v>
      </c>
      <c r="K1593" s="741">
        <v>40082233000</v>
      </c>
      <c r="L1593" s="741">
        <v>46832214002.883423</v>
      </c>
      <c r="M1593" s="675">
        <v>3</v>
      </c>
      <c r="N1593" s="675" t="s">
        <v>1482</v>
      </c>
      <c r="O1593" s="675">
        <v>31</v>
      </c>
      <c r="P1593" s="675" t="s">
        <v>1487</v>
      </c>
      <c r="Q1593" s="675">
        <v>714</v>
      </c>
      <c r="R1593" s="675" t="s">
        <v>1540</v>
      </c>
      <c r="S1593" s="741">
        <v>11738027000</v>
      </c>
      <c r="T1593" s="741">
        <v>13714749685.618156</v>
      </c>
    </row>
    <row r="1594" spans="1:20">
      <c r="A1594" s="675">
        <v>4</v>
      </c>
      <c r="B1594" s="675" t="s">
        <v>1481</v>
      </c>
      <c r="C1594" s="675">
        <v>2014</v>
      </c>
      <c r="D1594" s="675">
        <v>111</v>
      </c>
      <c r="E1594" s="675" t="s">
        <v>1130</v>
      </c>
      <c r="F1594" s="675">
        <v>1</v>
      </c>
      <c r="G1594" s="675" t="s">
        <v>1050</v>
      </c>
      <c r="H1594" s="675">
        <v>87</v>
      </c>
      <c r="I1594" s="675" t="s">
        <v>1131</v>
      </c>
      <c r="J1594" s="675" t="s">
        <v>1052</v>
      </c>
      <c r="K1594" s="741">
        <v>40082233000</v>
      </c>
      <c r="L1594" s="741">
        <v>46832214002.883423</v>
      </c>
      <c r="M1594" s="675">
        <v>3</v>
      </c>
      <c r="N1594" s="675" t="s">
        <v>1482</v>
      </c>
      <c r="O1594" s="675">
        <v>31</v>
      </c>
      <c r="P1594" s="675" t="s">
        <v>1487</v>
      </c>
      <c r="Q1594" s="675">
        <v>728</v>
      </c>
      <c r="R1594" s="675" t="s">
        <v>1541</v>
      </c>
      <c r="S1594" s="741">
        <v>7540000000</v>
      </c>
      <c r="T1594" s="741">
        <v>8809761012.6097755</v>
      </c>
    </row>
    <row r="1595" spans="1:20">
      <c r="A1595" s="675">
        <v>4</v>
      </c>
      <c r="B1595" s="675" t="s">
        <v>1481</v>
      </c>
      <c r="C1595" s="675">
        <v>2014</v>
      </c>
      <c r="D1595" s="675">
        <v>111</v>
      </c>
      <c r="E1595" s="675" t="s">
        <v>1130</v>
      </c>
      <c r="F1595" s="675">
        <v>1</v>
      </c>
      <c r="G1595" s="675" t="s">
        <v>1050</v>
      </c>
      <c r="H1595" s="675">
        <v>87</v>
      </c>
      <c r="I1595" s="675" t="s">
        <v>1131</v>
      </c>
      <c r="J1595" s="675" t="s">
        <v>1052</v>
      </c>
      <c r="K1595" s="741">
        <v>40082233000</v>
      </c>
      <c r="L1595" s="741">
        <v>46832214002.883423</v>
      </c>
      <c r="M1595" s="675">
        <v>3</v>
      </c>
      <c r="N1595" s="675" t="s">
        <v>1482</v>
      </c>
      <c r="O1595" s="675">
        <v>32</v>
      </c>
      <c r="P1595" s="675" t="s">
        <v>1504</v>
      </c>
      <c r="Q1595" s="675">
        <v>705</v>
      </c>
      <c r="R1595" s="675" t="s">
        <v>1542</v>
      </c>
      <c r="S1595" s="741">
        <v>13993483000</v>
      </c>
      <c r="T1595" s="741">
        <v>16350031958.092531</v>
      </c>
    </row>
    <row r="1596" spans="1:20">
      <c r="A1596" s="675">
        <v>4</v>
      </c>
      <c r="B1596" s="675" t="s">
        <v>1481</v>
      </c>
      <c r="C1596" s="675">
        <v>2014</v>
      </c>
      <c r="D1596" s="675">
        <v>112</v>
      </c>
      <c r="E1596" s="675" t="s">
        <v>1146</v>
      </c>
      <c r="F1596" s="675">
        <v>1</v>
      </c>
      <c r="G1596" s="675" t="s">
        <v>1050</v>
      </c>
      <c r="H1596" s="675">
        <v>90</v>
      </c>
      <c r="I1596" s="675" t="s">
        <v>1147</v>
      </c>
      <c r="J1596" s="675" t="s">
        <v>1052</v>
      </c>
      <c r="K1596" s="741">
        <v>2831124526000</v>
      </c>
      <c r="L1596" s="741">
        <v>3307895287930.7871</v>
      </c>
      <c r="M1596" s="675">
        <v>1</v>
      </c>
      <c r="N1596" s="675" t="s">
        <v>1489</v>
      </c>
      <c r="O1596" s="675">
        <v>1</v>
      </c>
      <c r="P1596" s="675" t="s">
        <v>1543</v>
      </c>
      <c r="Q1596" s="675">
        <v>901</v>
      </c>
      <c r="R1596" s="675" t="s">
        <v>1777</v>
      </c>
      <c r="S1596" s="741">
        <v>214230617000</v>
      </c>
      <c r="T1596" s="741">
        <v>250307763574.79272</v>
      </c>
    </row>
    <row r="1597" spans="1:20">
      <c r="A1597" s="675">
        <v>4</v>
      </c>
      <c r="B1597" s="675" t="s">
        <v>1481</v>
      </c>
      <c r="C1597" s="675">
        <v>2014</v>
      </c>
      <c r="D1597" s="675">
        <v>112</v>
      </c>
      <c r="E1597" s="675" t="s">
        <v>1146</v>
      </c>
      <c r="F1597" s="675">
        <v>1</v>
      </c>
      <c r="G1597" s="675" t="s">
        <v>1050</v>
      </c>
      <c r="H1597" s="675">
        <v>90</v>
      </c>
      <c r="I1597" s="675" t="s">
        <v>1147</v>
      </c>
      <c r="J1597" s="675" t="s">
        <v>1052</v>
      </c>
      <c r="K1597" s="741">
        <v>2831124526000</v>
      </c>
      <c r="L1597" s="741">
        <v>3307895287930.7871</v>
      </c>
      <c r="M1597" s="675">
        <v>1</v>
      </c>
      <c r="N1597" s="675" t="s">
        <v>1489</v>
      </c>
      <c r="O1597" s="675">
        <v>3</v>
      </c>
      <c r="P1597" s="675" t="s">
        <v>1545</v>
      </c>
      <c r="Q1597" s="675">
        <v>262</v>
      </c>
      <c r="R1597" s="675" t="s">
        <v>1546</v>
      </c>
      <c r="S1597" s="741">
        <v>348794213000</v>
      </c>
      <c r="T1597" s="741">
        <v>407532315532.00397</v>
      </c>
    </row>
    <row r="1598" spans="1:20">
      <c r="A1598" s="675">
        <v>4</v>
      </c>
      <c r="B1598" s="675" t="s">
        <v>1481</v>
      </c>
      <c r="C1598" s="675">
        <v>2014</v>
      </c>
      <c r="D1598" s="675">
        <v>112</v>
      </c>
      <c r="E1598" s="675" t="s">
        <v>1146</v>
      </c>
      <c r="F1598" s="675">
        <v>1</v>
      </c>
      <c r="G1598" s="675" t="s">
        <v>1050</v>
      </c>
      <c r="H1598" s="675">
        <v>90</v>
      </c>
      <c r="I1598" s="675" t="s">
        <v>1147</v>
      </c>
      <c r="J1598" s="675" t="s">
        <v>1052</v>
      </c>
      <c r="K1598" s="741">
        <v>2831124526000</v>
      </c>
      <c r="L1598" s="741">
        <v>3307895287930.7871</v>
      </c>
      <c r="M1598" s="675">
        <v>1</v>
      </c>
      <c r="N1598" s="675" t="s">
        <v>1489</v>
      </c>
      <c r="O1598" s="675">
        <v>3</v>
      </c>
      <c r="P1598" s="675" t="s">
        <v>1545</v>
      </c>
      <c r="Q1598" s="675">
        <v>888</v>
      </c>
      <c r="R1598" s="675" t="s">
        <v>1778</v>
      </c>
      <c r="S1598" s="741">
        <v>21591239000</v>
      </c>
      <c r="T1598" s="741">
        <v>25227275272.697571</v>
      </c>
    </row>
    <row r="1599" spans="1:20">
      <c r="A1599" s="675">
        <v>4</v>
      </c>
      <c r="B1599" s="675" t="s">
        <v>1481</v>
      </c>
      <c r="C1599" s="675">
        <v>2014</v>
      </c>
      <c r="D1599" s="675">
        <v>112</v>
      </c>
      <c r="E1599" s="675" t="s">
        <v>1146</v>
      </c>
      <c r="F1599" s="675">
        <v>1</v>
      </c>
      <c r="G1599" s="675" t="s">
        <v>1050</v>
      </c>
      <c r="H1599" s="675">
        <v>90</v>
      </c>
      <c r="I1599" s="675" t="s">
        <v>1147</v>
      </c>
      <c r="J1599" s="675" t="s">
        <v>1052</v>
      </c>
      <c r="K1599" s="741">
        <v>2831124526000</v>
      </c>
      <c r="L1599" s="741">
        <v>3307895287930.7871</v>
      </c>
      <c r="M1599" s="675">
        <v>1</v>
      </c>
      <c r="N1599" s="675" t="s">
        <v>1489</v>
      </c>
      <c r="O1599" s="675">
        <v>3</v>
      </c>
      <c r="P1599" s="675" t="s">
        <v>1545</v>
      </c>
      <c r="Q1599" s="675">
        <v>889</v>
      </c>
      <c r="R1599" s="675" t="s">
        <v>1548</v>
      </c>
      <c r="S1599" s="741">
        <v>148155501000</v>
      </c>
      <c r="T1599" s="741">
        <v>173105378847.94016</v>
      </c>
    </row>
    <row r="1600" spans="1:20">
      <c r="A1600" s="675">
        <v>4</v>
      </c>
      <c r="B1600" s="675" t="s">
        <v>1481</v>
      </c>
      <c r="C1600" s="675">
        <v>2014</v>
      </c>
      <c r="D1600" s="675">
        <v>112</v>
      </c>
      <c r="E1600" s="675" t="s">
        <v>1146</v>
      </c>
      <c r="F1600" s="675">
        <v>1</v>
      </c>
      <c r="G1600" s="675" t="s">
        <v>1050</v>
      </c>
      <c r="H1600" s="675">
        <v>90</v>
      </c>
      <c r="I1600" s="675" t="s">
        <v>1147</v>
      </c>
      <c r="J1600" s="675" t="s">
        <v>1052</v>
      </c>
      <c r="K1600" s="741">
        <v>2831124526000</v>
      </c>
      <c r="L1600" s="741">
        <v>3307895287930.7871</v>
      </c>
      <c r="M1600" s="675">
        <v>1</v>
      </c>
      <c r="N1600" s="675" t="s">
        <v>1489</v>
      </c>
      <c r="O1600" s="675">
        <v>3</v>
      </c>
      <c r="P1600" s="675" t="s">
        <v>1545</v>
      </c>
      <c r="Q1600" s="675">
        <v>890</v>
      </c>
      <c r="R1600" s="675" t="s">
        <v>1549</v>
      </c>
      <c r="S1600" s="741">
        <v>4357738000</v>
      </c>
      <c r="T1600" s="741">
        <v>5091595535.2212334</v>
      </c>
    </row>
    <row r="1601" spans="1:20">
      <c r="A1601" s="675">
        <v>4</v>
      </c>
      <c r="B1601" s="675" t="s">
        <v>1481</v>
      </c>
      <c r="C1601" s="675">
        <v>2014</v>
      </c>
      <c r="D1601" s="675">
        <v>112</v>
      </c>
      <c r="E1601" s="675" t="s">
        <v>1146</v>
      </c>
      <c r="F1601" s="675">
        <v>1</v>
      </c>
      <c r="G1601" s="675" t="s">
        <v>1050</v>
      </c>
      <c r="H1601" s="675">
        <v>90</v>
      </c>
      <c r="I1601" s="675" t="s">
        <v>1147</v>
      </c>
      <c r="J1601" s="675" t="s">
        <v>1052</v>
      </c>
      <c r="K1601" s="741">
        <v>2831124526000</v>
      </c>
      <c r="L1601" s="741">
        <v>3307895287930.7871</v>
      </c>
      <c r="M1601" s="675">
        <v>1</v>
      </c>
      <c r="N1601" s="675" t="s">
        <v>1489</v>
      </c>
      <c r="O1601" s="675">
        <v>3</v>
      </c>
      <c r="P1601" s="675" t="s">
        <v>1545</v>
      </c>
      <c r="Q1601" s="675">
        <v>891</v>
      </c>
      <c r="R1601" s="675" t="s">
        <v>1550</v>
      </c>
      <c r="S1601" s="741">
        <v>80961981000</v>
      </c>
      <c r="T1601" s="741">
        <v>94596247177.381088</v>
      </c>
    </row>
    <row r="1602" spans="1:20">
      <c r="A1602" s="675">
        <v>4</v>
      </c>
      <c r="B1602" s="675" t="s">
        <v>1481</v>
      </c>
      <c r="C1602" s="675">
        <v>2014</v>
      </c>
      <c r="D1602" s="675">
        <v>112</v>
      </c>
      <c r="E1602" s="675" t="s">
        <v>1146</v>
      </c>
      <c r="F1602" s="675">
        <v>1</v>
      </c>
      <c r="G1602" s="675" t="s">
        <v>1050</v>
      </c>
      <c r="H1602" s="675">
        <v>90</v>
      </c>
      <c r="I1602" s="675" t="s">
        <v>1147</v>
      </c>
      <c r="J1602" s="675" t="s">
        <v>1052</v>
      </c>
      <c r="K1602" s="741">
        <v>2831124526000</v>
      </c>
      <c r="L1602" s="741">
        <v>3307895287930.7871</v>
      </c>
      <c r="M1602" s="675">
        <v>1</v>
      </c>
      <c r="N1602" s="675" t="s">
        <v>1489</v>
      </c>
      <c r="O1602" s="675">
        <v>3</v>
      </c>
      <c r="P1602" s="675" t="s">
        <v>1545</v>
      </c>
      <c r="Q1602" s="675">
        <v>892</v>
      </c>
      <c r="R1602" s="675" t="s">
        <v>1551</v>
      </c>
      <c r="S1602" s="741">
        <v>4676857000</v>
      </c>
      <c r="T1602" s="741">
        <v>5464455233.4417934</v>
      </c>
    </row>
    <row r="1603" spans="1:20">
      <c r="A1603" s="675">
        <v>4</v>
      </c>
      <c r="B1603" s="675" t="s">
        <v>1481</v>
      </c>
      <c r="C1603" s="675">
        <v>2014</v>
      </c>
      <c r="D1603" s="675">
        <v>112</v>
      </c>
      <c r="E1603" s="675" t="s">
        <v>1146</v>
      </c>
      <c r="F1603" s="675">
        <v>1</v>
      </c>
      <c r="G1603" s="675" t="s">
        <v>1050</v>
      </c>
      <c r="H1603" s="675">
        <v>90</v>
      </c>
      <c r="I1603" s="675" t="s">
        <v>1147</v>
      </c>
      <c r="J1603" s="675" t="s">
        <v>1052</v>
      </c>
      <c r="K1603" s="741">
        <v>2831124526000</v>
      </c>
      <c r="L1603" s="741">
        <v>3307895287930.7871</v>
      </c>
      <c r="M1603" s="675">
        <v>1</v>
      </c>
      <c r="N1603" s="675" t="s">
        <v>1489</v>
      </c>
      <c r="O1603" s="675">
        <v>3</v>
      </c>
      <c r="P1603" s="675" t="s">
        <v>1545</v>
      </c>
      <c r="Q1603" s="675">
        <v>893</v>
      </c>
      <c r="R1603" s="675" t="s">
        <v>1552</v>
      </c>
      <c r="S1603" s="741">
        <v>8147038000</v>
      </c>
      <c r="T1603" s="741">
        <v>9519026225.5504417</v>
      </c>
    </row>
    <row r="1604" spans="1:20">
      <c r="A1604" s="675">
        <v>4</v>
      </c>
      <c r="B1604" s="675" t="s">
        <v>1481</v>
      </c>
      <c r="C1604" s="675">
        <v>2014</v>
      </c>
      <c r="D1604" s="675">
        <v>112</v>
      </c>
      <c r="E1604" s="675" t="s">
        <v>1146</v>
      </c>
      <c r="F1604" s="675">
        <v>1</v>
      </c>
      <c r="G1604" s="675" t="s">
        <v>1050</v>
      </c>
      <c r="H1604" s="675">
        <v>90</v>
      </c>
      <c r="I1604" s="675" t="s">
        <v>1147</v>
      </c>
      <c r="J1604" s="675" t="s">
        <v>1052</v>
      </c>
      <c r="K1604" s="741">
        <v>2831124526000</v>
      </c>
      <c r="L1604" s="741">
        <v>3307895287930.7871</v>
      </c>
      <c r="M1604" s="675">
        <v>1</v>
      </c>
      <c r="N1604" s="675" t="s">
        <v>1489</v>
      </c>
      <c r="O1604" s="675">
        <v>3</v>
      </c>
      <c r="P1604" s="675" t="s">
        <v>1545</v>
      </c>
      <c r="Q1604" s="675">
        <v>894</v>
      </c>
      <c r="R1604" s="675" t="s">
        <v>1553</v>
      </c>
      <c r="S1604" s="741">
        <v>26151687000</v>
      </c>
      <c r="T1604" s="741">
        <v>30555717844.373199</v>
      </c>
    </row>
    <row r="1605" spans="1:20">
      <c r="A1605" s="675">
        <v>4</v>
      </c>
      <c r="B1605" s="675" t="s">
        <v>1481</v>
      </c>
      <c r="C1605" s="675">
        <v>2014</v>
      </c>
      <c r="D1605" s="675">
        <v>112</v>
      </c>
      <c r="E1605" s="675" t="s">
        <v>1146</v>
      </c>
      <c r="F1605" s="675">
        <v>1</v>
      </c>
      <c r="G1605" s="675" t="s">
        <v>1050</v>
      </c>
      <c r="H1605" s="675">
        <v>90</v>
      </c>
      <c r="I1605" s="675" t="s">
        <v>1147</v>
      </c>
      <c r="J1605" s="675" t="s">
        <v>1052</v>
      </c>
      <c r="K1605" s="741">
        <v>2831124526000</v>
      </c>
      <c r="L1605" s="741">
        <v>3307895287930.7871</v>
      </c>
      <c r="M1605" s="675">
        <v>1</v>
      </c>
      <c r="N1605" s="675" t="s">
        <v>1489</v>
      </c>
      <c r="O1605" s="675">
        <v>3</v>
      </c>
      <c r="P1605" s="675" t="s">
        <v>1545</v>
      </c>
      <c r="Q1605" s="675">
        <v>897</v>
      </c>
      <c r="R1605" s="675" t="s">
        <v>1554</v>
      </c>
      <c r="S1605" s="741">
        <v>395605906000</v>
      </c>
      <c r="T1605" s="741">
        <v>462227252922.67474</v>
      </c>
    </row>
    <row r="1606" spans="1:20">
      <c r="A1606" s="675">
        <v>4</v>
      </c>
      <c r="B1606" s="675" t="s">
        <v>1481</v>
      </c>
      <c r="C1606" s="675">
        <v>2014</v>
      </c>
      <c r="D1606" s="675">
        <v>112</v>
      </c>
      <c r="E1606" s="675" t="s">
        <v>1146</v>
      </c>
      <c r="F1606" s="675">
        <v>1</v>
      </c>
      <c r="G1606" s="675" t="s">
        <v>1050</v>
      </c>
      <c r="H1606" s="675">
        <v>90</v>
      </c>
      <c r="I1606" s="675" t="s">
        <v>1147</v>
      </c>
      <c r="J1606" s="675" t="s">
        <v>1052</v>
      </c>
      <c r="K1606" s="741">
        <v>2831124526000</v>
      </c>
      <c r="L1606" s="741">
        <v>3307895287930.7871</v>
      </c>
      <c r="M1606" s="675">
        <v>1</v>
      </c>
      <c r="N1606" s="675" t="s">
        <v>1489</v>
      </c>
      <c r="O1606" s="675">
        <v>3</v>
      </c>
      <c r="P1606" s="675" t="s">
        <v>1545</v>
      </c>
      <c r="Q1606" s="675">
        <v>898</v>
      </c>
      <c r="R1606" s="675" t="s">
        <v>1555</v>
      </c>
      <c r="S1606" s="741">
        <v>1284989137000</v>
      </c>
      <c r="T1606" s="741">
        <v>1501385570393.8574</v>
      </c>
    </row>
    <row r="1607" spans="1:20">
      <c r="A1607" s="675">
        <v>4</v>
      </c>
      <c r="B1607" s="675" t="s">
        <v>1481</v>
      </c>
      <c r="C1607" s="675">
        <v>2014</v>
      </c>
      <c r="D1607" s="675">
        <v>112</v>
      </c>
      <c r="E1607" s="675" t="s">
        <v>1146</v>
      </c>
      <c r="F1607" s="675">
        <v>1</v>
      </c>
      <c r="G1607" s="675" t="s">
        <v>1050</v>
      </c>
      <c r="H1607" s="675">
        <v>90</v>
      </c>
      <c r="I1607" s="675" t="s">
        <v>1147</v>
      </c>
      <c r="J1607" s="675" t="s">
        <v>1052</v>
      </c>
      <c r="K1607" s="741">
        <v>2831124526000</v>
      </c>
      <c r="L1607" s="741">
        <v>3307895287930.7871</v>
      </c>
      <c r="M1607" s="675">
        <v>1</v>
      </c>
      <c r="N1607" s="675" t="s">
        <v>1489</v>
      </c>
      <c r="O1607" s="675">
        <v>3</v>
      </c>
      <c r="P1607" s="675" t="s">
        <v>1545</v>
      </c>
      <c r="Q1607" s="675">
        <v>899</v>
      </c>
      <c r="R1607" s="675" t="s">
        <v>1556</v>
      </c>
      <c r="S1607" s="741">
        <v>71362350000</v>
      </c>
      <c r="T1607" s="741">
        <v>83380006471.91156</v>
      </c>
    </row>
    <row r="1608" spans="1:20">
      <c r="A1608" s="675">
        <v>4</v>
      </c>
      <c r="B1608" s="675" t="s">
        <v>1481</v>
      </c>
      <c r="C1608" s="675">
        <v>2014</v>
      </c>
      <c r="D1608" s="675">
        <v>112</v>
      </c>
      <c r="E1608" s="675" t="s">
        <v>1146</v>
      </c>
      <c r="F1608" s="675">
        <v>1</v>
      </c>
      <c r="G1608" s="675" t="s">
        <v>1050</v>
      </c>
      <c r="H1608" s="675">
        <v>90</v>
      </c>
      <c r="I1608" s="675" t="s">
        <v>1147</v>
      </c>
      <c r="J1608" s="675" t="s">
        <v>1052</v>
      </c>
      <c r="K1608" s="741">
        <v>2831124526000</v>
      </c>
      <c r="L1608" s="741">
        <v>3307895287930.7871</v>
      </c>
      <c r="M1608" s="675">
        <v>1</v>
      </c>
      <c r="N1608" s="675" t="s">
        <v>1489</v>
      </c>
      <c r="O1608" s="675">
        <v>3</v>
      </c>
      <c r="P1608" s="675" t="s">
        <v>1545</v>
      </c>
      <c r="Q1608" s="675">
        <v>900</v>
      </c>
      <c r="R1608" s="675" t="s">
        <v>1557</v>
      </c>
      <c r="S1608" s="741">
        <v>22019364000</v>
      </c>
      <c r="T1608" s="741">
        <v>25727497942.926159</v>
      </c>
    </row>
    <row r="1609" spans="1:20">
      <c r="A1609" s="675">
        <v>4</v>
      </c>
      <c r="B1609" s="675" t="s">
        <v>1481</v>
      </c>
      <c r="C1609" s="675">
        <v>2014</v>
      </c>
      <c r="D1609" s="675">
        <v>112</v>
      </c>
      <c r="E1609" s="675" t="s">
        <v>1146</v>
      </c>
      <c r="F1609" s="675">
        <v>1</v>
      </c>
      <c r="G1609" s="675" t="s">
        <v>1050</v>
      </c>
      <c r="H1609" s="675">
        <v>90</v>
      </c>
      <c r="I1609" s="675" t="s">
        <v>1147</v>
      </c>
      <c r="J1609" s="675" t="s">
        <v>1052</v>
      </c>
      <c r="K1609" s="741">
        <v>2831124526000</v>
      </c>
      <c r="L1609" s="741">
        <v>3307895287930.7871</v>
      </c>
      <c r="M1609" s="675">
        <v>1</v>
      </c>
      <c r="N1609" s="675" t="s">
        <v>1489</v>
      </c>
      <c r="O1609" s="675">
        <v>3</v>
      </c>
      <c r="P1609" s="675" t="s">
        <v>1545</v>
      </c>
      <c r="Q1609" s="675">
        <v>902</v>
      </c>
      <c r="R1609" s="675" t="s">
        <v>1558</v>
      </c>
      <c r="S1609" s="741">
        <v>6712524000</v>
      </c>
      <c r="T1609" s="741">
        <v>7842935309.2052288</v>
      </c>
    </row>
    <row r="1610" spans="1:20">
      <c r="A1610" s="675">
        <v>4</v>
      </c>
      <c r="B1610" s="675" t="s">
        <v>1481</v>
      </c>
      <c r="C1610" s="675">
        <v>2014</v>
      </c>
      <c r="D1610" s="675">
        <v>112</v>
      </c>
      <c r="E1610" s="675" t="s">
        <v>1146</v>
      </c>
      <c r="F1610" s="675">
        <v>1</v>
      </c>
      <c r="G1610" s="675" t="s">
        <v>1050</v>
      </c>
      <c r="H1610" s="675">
        <v>90</v>
      </c>
      <c r="I1610" s="675" t="s">
        <v>1147</v>
      </c>
      <c r="J1610" s="675" t="s">
        <v>1052</v>
      </c>
      <c r="K1610" s="741">
        <v>2831124526000</v>
      </c>
      <c r="L1610" s="741">
        <v>3307895287930.7871</v>
      </c>
      <c r="M1610" s="675">
        <v>1</v>
      </c>
      <c r="N1610" s="675" t="s">
        <v>1489</v>
      </c>
      <c r="O1610" s="675">
        <v>3</v>
      </c>
      <c r="P1610" s="675" t="s">
        <v>1545</v>
      </c>
      <c r="Q1610" s="675">
        <v>905</v>
      </c>
      <c r="R1610" s="675" t="s">
        <v>1559</v>
      </c>
      <c r="S1610" s="741">
        <v>8427245000</v>
      </c>
      <c r="T1610" s="741">
        <v>9846421013.8873577</v>
      </c>
    </row>
    <row r="1611" spans="1:20">
      <c r="A1611" s="675">
        <v>4</v>
      </c>
      <c r="B1611" s="675" t="s">
        <v>1481</v>
      </c>
      <c r="C1611" s="675">
        <v>2014</v>
      </c>
      <c r="D1611" s="675">
        <v>112</v>
      </c>
      <c r="E1611" s="675" t="s">
        <v>1146</v>
      </c>
      <c r="F1611" s="675">
        <v>1</v>
      </c>
      <c r="G1611" s="675" t="s">
        <v>1050</v>
      </c>
      <c r="H1611" s="675">
        <v>90</v>
      </c>
      <c r="I1611" s="675" t="s">
        <v>1147</v>
      </c>
      <c r="J1611" s="675" t="s">
        <v>1052</v>
      </c>
      <c r="K1611" s="741">
        <v>2831124526000</v>
      </c>
      <c r="L1611" s="741">
        <v>3307895287930.7871</v>
      </c>
      <c r="M1611" s="675">
        <v>1</v>
      </c>
      <c r="N1611" s="675" t="s">
        <v>1489</v>
      </c>
      <c r="O1611" s="675">
        <v>3</v>
      </c>
      <c r="P1611" s="675" t="s">
        <v>1545</v>
      </c>
      <c r="Q1611" s="675">
        <v>4248</v>
      </c>
      <c r="R1611" s="675" t="s">
        <v>1163</v>
      </c>
      <c r="S1611" s="741">
        <v>184469767000</v>
      </c>
      <c r="T1611" s="741">
        <v>215535087708.4628</v>
      </c>
    </row>
    <row r="1612" spans="1:20">
      <c r="A1612" s="675">
        <v>4</v>
      </c>
      <c r="B1612" s="675" t="s">
        <v>1481</v>
      </c>
      <c r="C1612" s="675">
        <v>2014</v>
      </c>
      <c r="D1612" s="675">
        <v>112</v>
      </c>
      <c r="E1612" s="675" t="s">
        <v>1146</v>
      </c>
      <c r="F1612" s="675">
        <v>1</v>
      </c>
      <c r="G1612" s="675" t="s">
        <v>1050</v>
      </c>
      <c r="H1612" s="675">
        <v>90</v>
      </c>
      <c r="I1612" s="675" t="s">
        <v>1147</v>
      </c>
      <c r="J1612" s="675" t="s">
        <v>1052</v>
      </c>
      <c r="K1612" s="741">
        <v>2831124526000</v>
      </c>
      <c r="L1612" s="741">
        <v>3307895287930.7871</v>
      </c>
      <c r="M1612" s="675">
        <v>3</v>
      </c>
      <c r="N1612" s="675" t="s">
        <v>1482</v>
      </c>
      <c r="O1612" s="675">
        <v>26</v>
      </c>
      <c r="P1612" s="675" t="s">
        <v>1483</v>
      </c>
      <c r="Q1612" s="675">
        <v>951</v>
      </c>
      <c r="R1612" s="675" t="s">
        <v>1560</v>
      </c>
      <c r="S1612" s="741">
        <v>471362000</v>
      </c>
      <c r="T1612" s="741">
        <v>550740924.45965111</v>
      </c>
    </row>
    <row r="1613" spans="1:20">
      <c r="A1613" s="675">
        <v>4</v>
      </c>
      <c r="B1613" s="675" t="s">
        <v>1481</v>
      </c>
      <c r="C1613" s="675">
        <v>2014</v>
      </c>
      <c r="D1613" s="675">
        <v>113</v>
      </c>
      <c r="E1613" s="675" t="s">
        <v>779</v>
      </c>
      <c r="F1613" s="675">
        <v>1</v>
      </c>
      <c r="G1613" s="675" t="s">
        <v>1050</v>
      </c>
      <c r="H1613" s="675">
        <v>95</v>
      </c>
      <c r="I1613" s="675" t="s">
        <v>1170</v>
      </c>
      <c r="J1613" s="675" t="s">
        <v>1052</v>
      </c>
      <c r="K1613" s="741">
        <v>174556131000</v>
      </c>
      <c r="L1613" s="741">
        <v>203951962519.33749</v>
      </c>
      <c r="M1613" s="675">
        <v>2</v>
      </c>
      <c r="N1613" s="675" t="s">
        <v>1561</v>
      </c>
      <c r="O1613" s="675">
        <v>19</v>
      </c>
      <c r="P1613" s="675" t="s">
        <v>1562</v>
      </c>
      <c r="Q1613" s="675">
        <v>339</v>
      </c>
      <c r="R1613" s="675" t="s">
        <v>1172</v>
      </c>
      <c r="S1613" s="741">
        <v>24961062000</v>
      </c>
      <c r="T1613" s="741">
        <v>29164587644.686398</v>
      </c>
    </row>
    <row r="1614" spans="1:20">
      <c r="A1614" s="675">
        <v>4</v>
      </c>
      <c r="B1614" s="675" t="s">
        <v>1481</v>
      </c>
      <c r="C1614" s="675">
        <v>2014</v>
      </c>
      <c r="D1614" s="675">
        <v>113</v>
      </c>
      <c r="E1614" s="675" t="s">
        <v>779</v>
      </c>
      <c r="F1614" s="675">
        <v>1</v>
      </c>
      <c r="G1614" s="675" t="s">
        <v>1050</v>
      </c>
      <c r="H1614" s="675">
        <v>95</v>
      </c>
      <c r="I1614" s="675" t="s">
        <v>1170</v>
      </c>
      <c r="J1614" s="675" t="s">
        <v>1052</v>
      </c>
      <c r="K1614" s="741">
        <v>174556131000</v>
      </c>
      <c r="L1614" s="741">
        <v>203951962519.33749</v>
      </c>
      <c r="M1614" s="675">
        <v>2</v>
      </c>
      <c r="N1614" s="675" t="s">
        <v>1561</v>
      </c>
      <c r="O1614" s="675">
        <v>19</v>
      </c>
      <c r="P1614" s="675" t="s">
        <v>1562</v>
      </c>
      <c r="Q1614" s="675">
        <v>348</v>
      </c>
      <c r="R1614" s="675" t="s">
        <v>1179</v>
      </c>
      <c r="S1614" s="741">
        <v>3394083000</v>
      </c>
      <c r="T1614" s="741">
        <v>3965657836.4670591</v>
      </c>
    </row>
    <row r="1615" spans="1:20">
      <c r="A1615" s="675">
        <v>4</v>
      </c>
      <c r="B1615" s="675" t="s">
        <v>1481</v>
      </c>
      <c r="C1615" s="675">
        <v>2014</v>
      </c>
      <c r="D1615" s="675">
        <v>113</v>
      </c>
      <c r="E1615" s="675" t="s">
        <v>779</v>
      </c>
      <c r="F1615" s="675">
        <v>1</v>
      </c>
      <c r="G1615" s="675" t="s">
        <v>1050</v>
      </c>
      <c r="H1615" s="675">
        <v>95</v>
      </c>
      <c r="I1615" s="675" t="s">
        <v>1170</v>
      </c>
      <c r="J1615" s="675" t="s">
        <v>1052</v>
      </c>
      <c r="K1615" s="741">
        <v>174556131000</v>
      </c>
      <c r="L1615" s="741">
        <v>203951962519.33749</v>
      </c>
      <c r="M1615" s="675">
        <v>2</v>
      </c>
      <c r="N1615" s="675" t="s">
        <v>1561</v>
      </c>
      <c r="O1615" s="675">
        <v>19</v>
      </c>
      <c r="P1615" s="675" t="s">
        <v>1562</v>
      </c>
      <c r="Q1615" s="675">
        <v>585</v>
      </c>
      <c r="R1615" s="675" t="s">
        <v>1180</v>
      </c>
      <c r="S1615" s="741">
        <v>2576000000</v>
      </c>
      <c r="T1615" s="741">
        <v>3009806945.4221201</v>
      </c>
    </row>
    <row r="1616" spans="1:20">
      <c r="A1616" s="675">
        <v>4</v>
      </c>
      <c r="B1616" s="675" t="s">
        <v>1481</v>
      </c>
      <c r="C1616" s="675">
        <v>2014</v>
      </c>
      <c r="D1616" s="675">
        <v>113</v>
      </c>
      <c r="E1616" s="675" t="s">
        <v>779</v>
      </c>
      <c r="F1616" s="675">
        <v>1</v>
      </c>
      <c r="G1616" s="675" t="s">
        <v>1050</v>
      </c>
      <c r="H1616" s="675">
        <v>95</v>
      </c>
      <c r="I1616" s="675" t="s">
        <v>1170</v>
      </c>
      <c r="J1616" s="675" t="s">
        <v>1052</v>
      </c>
      <c r="K1616" s="741">
        <v>174556131000</v>
      </c>
      <c r="L1616" s="741">
        <v>203951962519.33749</v>
      </c>
      <c r="M1616" s="675">
        <v>2</v>
      </c>
      <c r="N1616" s="675" t="s">
        <v>1561</v>
      </c>
      <c r="O1616" s="675">
        <v>19</v>
      </c>
      <c r="P1616" s="675" t="s">
        <v>1562</v>
      </c>
      <c r="Q1616" s="675">
        <v>967</v>
      </c>
      <c r="R1616" s="675" t="s">
        <v>1779</v>
      </c>
      <c r="S1616" s="741">
        <v>3510000000</v>
      </c>
      <c r="T1616" s="741">
        <v>4101095643.8011026</v>
      </c>
    </row>
    <row r="1617" spans="1:20">
      <c r="A1617" s="675">
        <v>4</v>
      </c>
      <c r="B1617" s="675" t="s">
        <v>1481</v>
      </c>
      <c r="C1617" s="675">
        <v>2014</v>
      </c>
      <c r="D1617" s="675">
        <v>113</v>
      </c>
      <c r="E1617" s="675" t="s">
        <v>779</v>
      </c>
      <c r="F1617" s="675">
        <v>1</v>
      </c>
      <c r="G1617" s="675" t="s">
        <v>1050</v>
      </c>
      <c r="H1617" s="675">
        <v>95</v>
      </c>
      <c r="I1617" s="675" t="s">
        <v>1170</v>
      </c>
      <c r="J1617" s="675" t="s">
        <v>1052</v>
      </c>
      <c r="K1617" s="741">
        <v>174556131000</v>
      </c>
      <c r="L1617" s="741">
        <v>203951962519.33749</v>
      </c>
      <c r="M1617" s="675">
        <v>2</v>
      </c>
      <c r="N1617" s="675" t="s">
        <v>1561</v>
      </c>
      <c r="O1617" s="675">
        <v>19</v>
      </c>
      <c r="P1617" s="675" t="s">
        <v>1562</v>
      </c>
      <c r="Q1617" s="675">
        <v>1165</v>
      </c>
      <c r="R1617" s="675" t="s">
        <v>1176</v>
      </c>
      <c r="S1617" s="741">
        <v>8000000000</v>
      </c>
      <c r="T1617" s="741">
        <v>9347226538.5780125</v>
      </c>
    </row>
    <row r="1618" spans="1:20">
      <c r="A1618" s="675">
        <v>4</v>
      </c>
      <c r="B1618" s="675" t="s">
        <v>1481</v>
      </c>
      <c r="C1618" s="675">
        <v>2014</v>
      </c>
      <c r="D1618" s="675">
        <v>113</v>
      </c>
      <c r="E1618" s="675" t="s">
        <v>779</v>
      </c>
      <c r="F1618" s="675">
        <v>1</v>
      </c>
      <c r="G1618" s="675" t="s">
        <v>1050</v>
      </c>
      <c r="H1618" s="675">
        <v>95</v>
      </c>
      <c r="I1618" s="675" t="s">
        <v>1170</v>
      </c>
      <c r="J1618" s="675" t="s">
        <v>1052</v>
      </c>
      <c r="K1618" s="741">
        <v>174556131000</v>
      </c>
      <c r="L1618" s="741">
        <v>203951962519.33749</v>
      </c>
      <c r="M1618" s="675">
        <v>2</v>
      </c>
      <c r="N1618" s="675" t="s">
        <v>1561</v>
      </c>
      <c r="O1618" s="675">
        <v>19</v>
      </c>
      <c r="P1618" s="675" t="s">
        <v>1562</v>
      </c>
      <c r="Q1618" s="675">
        <v>6219</v>
      </c>
      <c r="R1618" s="675" t="s">
        <v>1174</v>
      </c>
      <c r="S1618" s="741">
        <v>16000000000</v>
      </c>
      <c r="T1618" s="741">
        <v>18694453077.156025</v>
      </c>
    </row>
    <row r="1619" spans="1:20">
      <c r="A1619" s="675">
        <v>4</v>
      </c>
      <c r="B1619" s="675" t="s">
        <v>1481</v>
      </c>
      <c r="C1619" s="675">
        <v>2014</v>
      </c>
      <c r="D1619" s="675">
        <v>113</v>
      </c>
      <c r="E1619" s="675" t="s">
        <v>779</v>
      </c>
      <c r="F1619" s="675">
        <v>1</v>
      </c>
      <c r="G1619" s="675" t="s">
        <v>1050</v>
      </c>
      <c r="H1619" s="675">
        <v>95</v>
      </c>
      <c r="I1619" s="675" t="s">
        <v>1170</v>
      </c>
      <c r="J1619" s="675" t="s">
        <v>1052</v>
      </c>
      <c r="K1619" s="741">
        <v>174556131000</v>
      </c>
      <c r="L1619" s="741">
        <v>203951962519.33749</v>
      </c>
      <c r="M1619" s="675">
        <v>2</v>
      </c>
      <c r="N1619" s="675" t="s">
        <v>1561</v>
      </c>
      <c r="O1619" s="675">
        <v>19</v>
      </c>
      <c r="P1619" s="675" t="s">
        <v>1562</v>
      </c>
      <c r="Q1619" s="675">
        <v>7132</v>
      </c>
      <c r="R1619" s="675" t="s">
        <v>1181</v>
      </c>
      <c r="S1619" s="741">
        <v>15267832000</v>
      </c>
      <c r="T1619" s="741">
        <v>17838985557.118828</v>
      </c>
    </row>
    <row r="1620" spans="1:20">
      <c r="A1620" s="675">
        <v>4</v>
      </c>
      <c r="B1620" s="675" t="s">
        <v>1481</v>
      </c>
      <c r="C1620" s="675">
        <v>2014</v>
      </c>
      <c r="D1620" s="675">
        <v>113</v>
      </c>
      <c r="E1620" s="675" t="s">
        <v>779</v>
      </c>
      <c r="F1620" s="675">
        <v>1</v>
      </c>
      <c r="G1620" s="675" t="s">
        <v>1050</v>
      </c>
      <c r="H1620" s="675">
        <v>95</v>
      </c>
      <c r="I1620" s="675" t="s">
        <v>1170</v>
      </c>
      <c r="J1620" s="675" t="s">
        <v>1052</v>
      </c>
      <c r="K1620" s="741">
        <v>174556131000</v>
      </c>
      <c r="L1620" s="741">
        <v>203951962519.33749</v>
      </c>
      <c r="M1620" s="675">
        <v>2</v>
      </c>
      <c r="N1620" s="675" t="s">
        <v>1561</v>
      </c>
      <c r="O1620" s="675">
        <v>19</v>
      </c>
      <c r="P1620" s="675" t="s">
        <v>1562</v>
      </c>
      <c r="Q1620" s="675">
        <v>7253</v>
      </c>
      <c r="R1620" s="675" t="s">
        <v>1178</v>
      </c>
      <c r="S1620" s="741">
        <v>7000000000</v>
      </c>
      <c r="T1620" s="741">
        <v>8178823221.2557602</v>
      </c>
    </row>
    <row r="1621" spans="1:20">
      <c r="A1621" s="675">
        <v>4</v>
      </c>
      <c r="B1621" s="675" t="s">
        <v>1481</v>
      </c>
      <c r="C1621" s="675">
        <v>2014</v>
      </c>
      <c r="D1621" s="675">
        <v>113</v>
      </c>
      <c r="E1621" s="675" t="s">
        <v>779</v>
      </c>
      <c r="F1621" s="675">
        <v>1</v>
      </c>
      <c r="G1621" s="675" t="s">
        <v>1050</v>
      </c>
      <c r="H1621" s="675">
        <v>95</v>
      </c>
      <c r="I1621" s="675" t="s">
        <v>1170</v>
      </c>
      <c r="J1621" s="675" t="s">
        <v>1052</v>
      </c>
      <c r="K1621" s="741">
        <v>174556131000</v>
      </c>
      <c r="L1621" s="741">
        <v>203951962519.33749</v>
      </c>
      <c r="M1621" s="675">
        <v>2</v>
      </c>
      <c r="N1621" s="675" t="s">
        <v>1561</v>
      </c>
      <c r="O1621" s="675">
        <v>19</v>
      </c>
      <c r="P1621" s="675" t="s">
        <v>1562</v>
      </c>
      <c r="Q1621" s="675">
        <v>7254</v>
      </c>
      <c r="R1621" s="675" t="s">
        <v>1175</v>
      </c>
      <c r="S1621" s="741">
        <v>70081317000</v>
      </c>
      <c r="T1621" s="741">
        <v>81883243265.112289</v>
      </c>
    </row>
    <row r="1622" spans="1:20">
      <c r="A1622" s="675">
        <v>4</v>
      </c>
      <c r="B1622" s="675" t="s">
        <v>1481</v>
      </c>
      <c r="C1622" s="675">
        <v>2014</v>
      </c>
      <c r="D1622" s="675">
        <v>113</v>
      </c>
      <c r="E1622" s="675" t="s">
        <v>779</v>
      </c>
      <c r="F1622" s="675">
        <v>1</v>
      </c>
      <c r="G1622" s="675" t="s">
        <v>1050</v>
      </c>
      <c r="H1622" s="675">
        <v>95</v>
      </c>
      <c r="I1622" s="675" t="s">
        <v>1170</v>
      </c>
      <c r="J1622" s="675" t="s">
        <v>1052</v>
      </c>
      <c r="K1622" s="741">
        <v>174556131000</v>
      </c>
      <c r="L1622" s="741">
        <v>203951962519.33749</v>
      </c>
      <c r="M1622" s="675">
        <v>3</v>
      </c>
      <c r="N1622" s="675" t="s">
        <v>1482</v>
      </c>
      <c r="O1622" s="675">
        <v>26</v>
      </c>
      <c r="P1622" s="675" t="s">
        <v>1483</v>
      </c>
      <c r="Q1622" s="675">
        <v>965</v>
      </c>
      <c r="R1622" s="675" t="s">
        <v>1780</v>
      </c>
      <c r="S1622" s="741">
        <v>195000000</v>
      </c>
      <c r="T1622" s="741">
        <v>227838646.87783906</v>
      </c>
    </row>
    <row r="1623" spans="1:20">
      <c r="A1623" s="675">
        <v>4</v>
      </c>
      <c r="B1623" s="675" t="s">
        <v>1481</v>
      </c>
      <c r="C1623" s="675">
        <v>2014</v>
      </c>
      <c r="D1623" s="675">
        <v>113</v>
      </c>
      <c r="E1623" s="675" t="s">
        <v>779</v>
      </c>
      <c r="F1623" s="675">
        <v>1</v>
      </c>
      <c r="G1623" s="675" t="s">
        <v>1050</v>
      </c>
      <c r="H1623" s="675">
        <v>95</v>
      </c>
      <c r="I1623" s="675" t="s">
        <v>1170</v>
      </c>
      <c r="J1623" s="675" t="s">
        <v>1052</v>
      </c>
      <c r="K1623" s="741">
        <v>174556131000</v>
      </c>
      <c r="L1623" s="741">
        <v>203951962519.33749</v>
      </c>
      <c r="M1623" s="675">
        <v>3</v>
      </c>
      <c r="N1623" s="675" t="s">
        <v>1482</v>
      </c>
      <c r="O1623" s="675">
        <v>31</v>
      </c>
      <c r="P1623" s="675" t="s">
        <v>1487</v>
      </c>
      <c r="Q1623" s="675">
        <v>6094</v>
      </c>
      <c r="R1623" s="675" t="s">
        <v>994</v>
      </c>
      <c r="S1623" s="741">
        <v>23570837000</v>
      </c>
      <c r="T1623" s="741">
        <v>27540244142.862072</v>
      </c>
    </row>
    <row r="1624" spans="1:20">
      <c r="A1624" s="675">
        <v>4</v>
      </c>
      <c r="B1624" s="675" t="s">
        <v>1481</v>
      </c>
      <c r="C1624" s="675">
        <v>2014</v>
      </c>
      <c r="D1624" s="675">
        <v>117</v>
      </c>
      <c r="E1624" s="675" t="s">
        <v>763</v>
      </c>
      <c r="F1624" s="675">
        <v>1</v>
      </c>
      <c r="G1624" s="675" t="s">
        <v>1050</v>
      </c>
      <c r="H1624" s="675">
        <v>89</v>
      </c>
      <c r="I1624" s="675" t="s">
        <v>1182</v>
      </c>
      <c r="J1624" s="675" t="s">
        <v>1052</v>
      </c>
      <c r="K1624" s="741">
        <v>43320000000</v>
      </c>
      <c r="L1624" s="741">
        <v>50615231706.39994</v>
      </c>
      <c r="M1624" s="675">
        <v>1</v>
      </c>
      <c r="N1624" s="675" t="s">
        <v>1489</v>
      </c>
      <c r="O1624" s="675">
        <v>9</v>
      </c>
      <c r="P1624" s="675" t="s">
        <v>1563</v>
      </c>
      <c r="Q1624" s="675">
        <v>736</v>
      </c>
      <c r="R1624" s="675" t="s">
        <v>1564</v>
      </c>
      <c r="S1624" s="741">
        <v>4604638000</v>
      </c>
      <c r="T1624" s="741">
        <v>5380074314.2680969</v>
      </c>
    </row>
    <row r="1625" spans="1:20">
      <c r="A1625" s="675">
        <v>4</v>
      </c>
      <c r="B1625" s="675" t="s">
        <v>1481</v>
      </c>
      <c r="C1625" s="675">
        <v>2014</v>
      </c>
      <c r="D1625" s="675">
        <v>117</v>
      </c>
      <c r="E1625" s="675" t="s">
        <v>763</v>
      </c>
      <c r="F1625" s="675">
        <v>1</v>
      </c>
      <c r="G1625" s="675" t="s">
        <v>1050</v>
      </c>
      <c r="H1625" s="675">
        <v>89</v>
      </c>
      <c r="I1625" s="675" t="s">
        <v>1182</v>
      </c>
      <c r="J1625" s="675" t="s">
        <v>1052</v>
      </c>
      <c r="K1625" s="741">
        <v>43320000000</v>
      </c>
      <c r="L1625" s="741">
        <v>50615231706.39994</v>
      </c>
      <c r="M1625" s="675">
        <v>1</v>
      </c>
      <c r="N1625" s="675" t="s">
        <v>1489</v>
      </c>
      <c r="O1625" s="675">
        <v>9</v>
      </c>
      <c r="P1625" s="675" t="s">
        <v>1563</v>
      </c>
      <c r="Q1625" s="675">
        <v>754</v>
      </c>
      <c r="R1625" s="675" t="s">
        <v>1781</v>
      </c>
      <c r="S1625" s="741">
        <v>800000000</v>
      </c>
      <c r="T1625" s="741">
        <v>934722653.8578012</v>
      </c>
    </row>
    <row r="1626" spans="1:20">
      <c r="A1626" s="675">
        <v>4</v>
      </c>
      <c r="B1626" s="675" t="s">
        <v>1481</v>
      </c>
      <c r="C1626" s="675">
        <v>2014</v>
      </c>
      <c r="D1626" s="675">
        <v>117</v>
      </c>
      <c r="E1626" s="675" t="s">
        <v>763</v>
      </c>
      <c r="F1626" s="675">
        <v>1</v>
      </c>
      <c r="G1626" s="675" t="s">
        <v>1050</v>
      </c>
      <c r="H1626" s="675">
        <v>89</v>
      </c>
      <c r="I1626" s="675" t="s">
        <v>1182</v>
      </c>
      <c r="J1626" s="675" t="s">
        <v>1052</v>
      </c>
      <c r="K1626" s="741">
        <v>43320000000</v>
      </c>
      <c r="L1626" s="741">
        <v>50615231706.39994</v>
      </c>
      <c r="M1626" s="675">
        <v>1</v>
      </c>
      <c r="N1626" s="675" t="s">
        <v>1489</v>
      </c>
      <c r="O1626" s="675">
        <v>10</v>
      </c>
      <c r="P1626" s="675" t="s">
        <v>1565</v>
      </c>
      <c r="Q1626" s="675">
        <v>709</v>
      </c>
      <c r="R1626" s="675" t="s">
        <v>1566</v>
      </c>
      <c r="S1626" s="741">
        <v>2583954000</v>
      </c>
      <c r="T1626" s="741">
        <v>3019100425.4081016</v>
      </c>
    </row>
    <row r="1627" spans="1:20">
      <c r="A1627" s="675">
        <v>4</v>
      </c>
      <c r="B1627" s="675" t="s">
        <v>1481</v>
      </c>
      <c r="C1627" s="675">
        <v>2014</v>
      </c>
      <c r="D1627" s="675">
        <v>117</v>
      </c>
      <c r="E1627" s="675" t="s">
        <v>763</v>
      </c>
      <c r="F1627" s="675">
        <v>1</v>
      </c>
      <c r="G1627" s="675" t="s">
        <v>1050</v>
      </c>
      <c r="H1627" s="675">
        <v>89</v>
      </c>
      <c r="I1627" s="675" t="s">
        <v>1182</v>
      </c>
      <c r="J1627" s="675" t="s">
        <v>1052</v>
      </c>
      <c r="K1627" s="741">
        <v>43320000000</v>
      </c>
      <c r="L1627" s="741">
        <v>50615231706.39994</v>
      </c>
      <c r="M1627" s="675">
        <v>1</v>
      </c>
      <c r="N1627" s="675" t="s">
        <v>1489</v>
      </c>
      <c r="O1627" s="675">
        <v>11</v>
      </c>
      <c r="P1627" s="675" t="s">
        <v>1567</v>
      </c>
      <c r="Q1627" s="675">
        <v>748</v>
      </c>
      <c r="R1627" s="675" t="s">
        <v>1568</v>
      </c>
      <c r="S1627" s="741">
        <v>4803841000</v>
      </c>
      <c r="T1627" s="741">
        <v>5612823760.2886429</v>
      </c>
    </row>
    <row r="1628" spans="1:20">
      <c r="A1628" s="675">
        <v>4</v>
      </c>
      <c r="B1628" s="675" t="s">
        <v>1481</v>
      </c>
      <c r="C1628" s="675">
        <v>2014</v>
      </c>
      <c r="D1628" s="675">
        <v>117</v>
      </c>
      <c r="E1628" s="675" t="s">
        <v>763</v>
      </c>
      <c r="F1628" s="675">
        <v>1</v>
      </c>
      <c r="G1628" s="675" t="s">
        <v>1050</v>
      </c>
      <c r="H1628" s="675">
        <v>89</v>
      </c>
      <c r="I1628" s="675" t="s">
        <v>1182</v>
      </c>
      <c r="J1628" s="675" t="s">
        <v>1052</v>
      </c>
      <c r="K1628" s="741">
        <v>43320000000</v>
      </c>
      <c r="L1628" s="741">
        <v>50615231706.39994</v>
      </c>
      <c r="M1628" s="675">
        <v>1</v>
      </c>
      <c r="N1628" s="675" t="s">
        <v>1489</v>
      </c>
      <c r="O1628" s="675">
        <v>12</v>
      </c>
      <c r="P1628" s="675" t="s">
        <v>1569</v>
      </c>
      <c r="Q1628" s="675">
        <v>689</v>
      </c>
      <c r="R1628" s="675" t="s">
        <v>1570</v>
      </c>
      <c r="S1628" s="741">
        <v>4638381000</v>
      </c>
      <c r="T1628" s="741">
        <v>5419499747.4045029</v>
      </c>
    </row>
    <row r="1629" spans="1:20">
      <c r="A1629" s="675">
        <v>4</v>
      </c>
      <c r="B1629" s="675" t="s">
        <v>1481</v>
      </c>
      <c r="C1629" s="675">
        <v>2014</v>
      </c>
      <c r="D1629" s="675">
        <v>117</v>
      </c>
      <c r="E1629" s="675" t="s">
        <v>763</v>
      </c>
      <c r="F1629" s="675">
        <v>1</v>
      </c>
      <c r="G1629" s="675" t="s">
        <v>1050</v>
      </c>
      <c r="H1629" s="675">
        <v>89</v>
      </c>
      <c r="I1629" s="675" t="s">
        <v>1182</v>
      </c>
      <c r="J1629" s="675" t="s">
        <v>1052</v>
      </c>
      <c r="K1629" s="741">
        <v>43320000000</v>
      </c>
      <c r="L1629" s="741">
        <v>50615231706.39994</v>
      </c>
      <c r="M1629" s="675">
        <v>1</v>
      </c>
      <c r="N1629" s="675" t="s">
        <v>1489</v>
      </c>
      <c r="O1629" s="675">
        <v>12</v>
      </c>
      <c r="P1629" s="675" t="s">
        <v>1569</v>
      </c>
      <c r="Q1629" s="675">
        <v>715</v>
      </c>
      <c r="R1629" s="675" t="s">
        <v>1571</v>
      </c>
      <c r="S1629" s="741">
        <v>6608542000</v>
      </c>
      <c r="T1629" s="741">
        <v>7721442395.4634275</v>
      </c>
    </row>
    <row r="1630" spans="1:20">
      <c r="A1630" s="675">
        <v>4</v>
      </c>
      <c r="B1630" s="675" t="s">
        <v>1481</v>
      </c>
      <c r="C1630" s="675">
        <v>2014</v>
      </c>
      <c r="D1630" s="675">
        <v>117</v>
      </c>
      <c r="E1630" s="675" t="s">
        <v>763</v>
      </c>
      <c r="F1630" s="675">
        <v>1</v>
      </c>
      <c r="G1630" s="675" t="s">
        <v>1050</v>
      </c>
      <c r="H1630" s="675">
        <v>89</v>
      </c>
      <c r="I1630" s="675" t="s">
        <v>1182</v>
      </c>
      <c r="J1630" s="675" t="s">
        <v>1052</v>
      </c>
      <c r="K1630" s="741">
        <v>43320000000</v>
      </c>
      <c r="L1630" s="741">
        <v>50615231706.39994</v>
      </c>
      <c r="M1630" s="675">
        <v>1</v>
      </c>
      <c r="N1630" s="675" t="s">
        <v>1489</v>
      </c>
      <c r="O1630" s="675">
        <v>12</v>
      </c>
      <c r="P1630" s="675" t="s">
        <v>1569</v>
      </c>
      <c r="Q1630" s="675">
        <v>716</v>
      </c>
      <c r="R1630" s="675" t="s">
        <v>1572</v>
      </c>
      <c r="S1630" s="741">
        <v>7017974000</v>
      </c>
      <c r="T1630" s="741">
        <v>8199824102.4813108</v>
      </c>
    </row>
    <row r="1631" spans="1:20">
      <c r="A1631" s="675">
        <v>4</v>
      </c>
      <c r="B1631" s="675" t="s">
        <v>1481</v>
      </c>
      <c r="C1631" s="675">
        <v>2014</v>
      </c>
      <c r="D1631" s="675">
        <v>117</v>
      </c>
      <c r="E1631" s="675" t="s">
        <v>763</v>
      </c>
      <c r="F1631" s="675">
        <v>1</v>
      </c>
      <c r="G1631" s="675" t="s">
        <v>1050</v>
      </c>
      <c r="H1631" s="675">
        <v>89</v>
      </c>
      <c r="I1631" s="675" t="s">
        <v>1182</v>
      </c>
      <c r="J1631" s="675" t="s">
        <v>1052</v>
      </c>
      <c r="K1631" s="741">
        <v>43320000000</v>
      </c>
      <c r="L1631" s="741">
        <v>50615231706.39994</v>
      </c>
      <c r="M1631" s="675">
        <v>1</v>
      </c>
      <c r="N1631" s="675" t="s">
        <v>1489</v>
      </c>
      <c r="O1631" s="675">
        <v>12</v>
      </c>
      <c r="P1631" s="675" t="s">
        <v>1569</v>
      </c>
      <c r="Q1631" s="675">
        <v>752</v>
      </c>
      <c r="R1631" s="675" t="s">
        <v>1573</v>
      </c>
      <c r="S1631" s="741">
        <v>2807624000</v>
      </c>
      <c r="T1631" s="741">
        <v>3280437195.3935695</v>
      </c>
    </row>
    <row r="1632" spans="1:20">
      <c r="A1632" s="675">
        <v>4</v>
      </c>
      <c r="B1632" s="675" t="s">
        <v>1481</v>
      </c>
      <c r="C1632" s="675">
        <v>2014</v>
      </c>
      <c r="D1632" s="675">
        <v>117</v>
      </c>
      <c r="E1632" s="675" t="s">
        <v>763</v>
      </c>
      <c r="F1632" s="675">
        <v>1</v>
      </c>
      <c r="G1632" s="675" t="s">
        <v>1050</v>
      </c>
      <c r="H1632" s="675">
        <v>89</v>
      </c>
      <c r="I1632" s="675" t="s">
        <v>1182</v>
      </c>
      <c r="J1632" s="675" t="s">
        <v>1052</v>
      </c>
      <c r="K1632" s="741">
        <v>43320000000</v>
      </c>
      <c r="L1632" s="741">
        <v>50615231706.39994</v>
      </c>
      <c r="M1632" s="675">
        <v>1</v>
      </c>
      <c r="N1632" s="675" t="s">
        <v>1489</v>
      </c>
      <c r="O1632" s="675">
        <v>13</v>
      </c>
      <c r="P1632" s="675" t="s">
        <v>1574</v>
      </c>
      <c r="Q1632" s="675">
        <v>686</v>
      </c>
      <c r="R1632" s="675" t="s">
        <v>1575</v>
      </c>
      <c r="S1632" s="741">
        <v>2181138000</v>
      </c>
      <c r="T1632" s="741">
        <v>2548448874.7376208</v>
      </c>
    </row>
    <row r="1633" spans="1:20">
      <c r="A1633" s="675">
        <v>4</v>
      </c>
      <c r="B1633" s="675" t="s">
        <v>1481</v>
      </c>
      <c r="C1633" s="675">
        <v>2014</v>
      </c>
      <c r="D1633" s="675">
        <v>117</v>
      </c>
      <c r="E1633" s="675" t="s">
        <v>763</v>
      </c>
      <c r="F1633" s="675">
        <v>1</v>
      </c>
      <c r="G1633" s="675" t="s">
        <v>1050</v>
      </c>
      <c r="H1633" s="675">
        <v>89</v>
      </c>
      <c r="I1633" s="675" t="s">
        <v>1182</v>
      </c>
      <c r="J1633" s="675" t="s">
        <v>1052</v>
      </c>
      <c r="K1633" s="741">
        <v>43320000000</v>
      </c>
      <c r="L1633" s="741">
        <v>50615231706.39994</v>
      </c>
      <c r="M1633" s="675">
        <v>3</v>
      </c>
      <c r="N1633" s="675" t="s">
        <v>1482</v>
      </c>
      <c r="O1633" s="675">
        <v>24</v>
      </c>
      <c r="P1633" s="675" t="s">
        <v>1604</v>
      </c>
      <c r="Q1633" s="675">
        <v>775</v>
      </c>
      <c r="R1633" s="675" t="s">
        <v>1782</v>
      </c>
      <c r="S1633" s="741">
        <v>800000000</v>
      </c>
      <c r="T1633" s="741">
        <v>934722653.8578012</v>
      </c>
    </row>
    <row r="1634" spans="1:20">
      <c r="A1634" s="675">
        <v>4</v>
      </c>
      <c r="B1634" s="675" t="s">
        <v>1481</v>
      </c>
      <c r="C1634" s="675">
        <v>2014</v>
      </c>
      <c r="D1634" s="675">
        <v>117</v>
      </c>
      <c r="E1634" s="675" t="s">
        <v>763</v>
      </c>
      <c r="F1634" s="675">
        <v>1</v>
      </c>
      <c r="G1634" s="675" t="s">
        <v>1050</v>
      </c>
      <c r="H1634" s="675">
        <v>89</v>
      </c>
      <c r="I1634" s="675" t="s">
        <v>1182</v>
      </c>
      <c r="J1634" s="675" t="s">
        <v>1052</v>
      </c>
      <c r="K1634" s="741">
        <v>43320000000</v>
      </c>
      <c r="L1634" s="741">
        <v>50615231706.39994</v>
      </c>
      <c r="M1634" s="675">
        <v>3</v>
      </c>
      <c r="N1634" s="675" t="s">
        <v>1482</v>
      </c>
      <c r="O1634" s="675">
        <v>26</v>
      </c>
      <c r="P1634" s="675" t="s">
        <v>1483</v>
      </c>
      <c r="Q1634" s="675">
        <v>964</v>
      </c>
      <c r="R1634" s="675" t="s">
        <v>1783</v>
      </c>
      <c r="S1634" s="741">
        <v>20000000</v>
      </c>
      <c r="T1634" s="741">
        <v>23368066.346445028</v>
      </c>
    </row>
    <row r="1635" spans="1:20">
      <c r="A1635" s="675">
        <v>4</v>
      </c>
      <c r="B1635" s="675" t="s">
        <v>1481</v>
      </c>
      <c r="C1635" s="675">
        <v>2014</v>
      </c>
      <c r="D1635" s="675">
        <v>117</v>
      </c>
      <c r="E1635" s="675" t="s">
        <v>763</v>
      </c>
      <c r="F1635" s="675">
        <v>1</v>
      </c>
      <c r="G1635" s="675" t="s">
        <v>1050</v>
      </c>
      <c r="H1635" s="675">
        <v>89</v>
      </c>
      <c r="I1635" s="675" t="s">
        <v>1182</v>
      </c>
      <c r="J1635" s="675" t="s">
        <v>1052</v>
      </c>
      <c r="K1635" s="741">
        <v>43320000000</v>
      </c>
      <c r="L1635" s="741">
        <v>50615231706.39994</v>
      </c>
      <c r="M1635" s="675">
        <v>3</v>
      </c>
      <c r="N1635" s="675" t="s">
        <v>1482</v>
      </c>
      <c r="O1635" s="675">
        <v>31</v>
      </c>
      <c r="P1635" s="675" t="s">
        <v>1487</v>
      </c>
      <c r="Q1635" s="675">
        <v>429</v>
      </c>
      <c r="R1635" s="675" t="s">
        <v>994</v>
      </c>
      <c r="S1635" s="741">
        <v>3587909000</v>
      </c>
      <c r="T1635" s="741">
        <v>4192124777.8503618</v>
      </c>
    </row>
    <row r="1636" spans="1:20">
      <c r="A1636" s="675">
        <v>4</v>
      </c>
      <c r="B1636" s="675" t="s">
        <v>1481</v>
      </c>
      <c r="C1636" s="675">
        <v>2014</v>
      </c>
      <c r="D1636" s="675">
        <v>117</v>
      </c>
      <c r="E1636" s="675" t="s">
        <v>763</v>
      </c>
      <c r="F1636" s="675">
        <v>1</v>
      </c>
      <c r="G1636" s="675" t="s">
        <v>1050</v>
      </c>
      <c r="H1636" s="675">
        <v>89</v>
      </c>
      <c r="I1636" s="675" t="s">
        <v>1182</v>
      </c>
      <c r="J1636" s="675" t="s">
        <v>1052</v>
      </c>
      <c r="K1636" s="741">
        <v>43320000000</v>
      </c>
      <c r="L1636" s="741">
        <v>50615231706.39994</v>
      </c>
      <c r="M1636" s="675">
        <v>3</v>
      </c>
      <c r="N1636" s="675" t="s">
        <v>1482</v>
      </c>
      <c r="O1636" s="675">
        <v>31</v>
      </c>
      <c r="P1636" s="675" t="s">
        <v>1487</v>
      </c>
      <c r="Q1636" s="675">
        <v>688</v>
      </c>
      <c r="R1636" s="675" t="s">
        <v>1576</v>
      </c>
      <c r="S1636" s="741">
        <v>1722552000</v>
      </c>
      <c r="T1636" s="741">
        <v>2012635471.0600789</v>
      </c>
    </row>
    <row r="1637" spans="1:20">
      <c r="A1637" s="675">
        <v>4</v>
      </c>
      <c r="B1637" s="675" t="s">
        <v>1481</v>
      </c>
      <c r="C1637" s="675">
        <v>2014</v>
      </c>
      <c r="D1637" s="675">
        <v>117</v>
      </c>
      <c r="E1637" s="675" t="s">
        <v>763</v>
      </c>
      <c r="F1637" s="675">
        <v>1</v>
      </c>
      <c r="G1637" s="675" t="s">
        <v>1050</v>
      </c>
      <c r="H1637" s="675">
        <v>89</v>
      </c>
      <c r="I1637" s="675" t="s">
        <v>1182</v>
      </c>
      <c r="J1637" s="675" t="s">
        <v>1052</v>
      </c>
      <c r="K1637" s="741">
        <v>43320000000</v>
      </c>
      <c r="L1637" s="741">
        <v>50615231706.39994</v>
      </c>
      <c r="M1637" s="675">
        <v>3</v>
      </c>
      <c r="N1637" s="675" t="s">
        <v>1482</v>
      </c>
      <c r="O1637" s="675">
        <v>32</v>
      </c>
      <c r="P1637" s="675" t="s">
        <v>1504</v>
      </c>
      <c r="Q1637" s="675">
        <v>690</v>
      </c>
      <c r="R1637" s="675" t="s">
        <v>1577</v>
      </c>
      <c r="S1637" s="741">
        <v>1143447000</v>
      </c>
      <c r="T1637" s="741">
        <v>1336007267.9821765</v>
      </c>
    </row>
    <row r="1638" spans="1:20">
      <c r="A1638" s="675">
        <v>4</v>
      </c>
      <c r="B1638" s="675" t="s">
        <v>1481</v>
      </c>
      <c r="C1638" s="675">
        <v>2014</v>
      </c>
      <c r="D1638" s="675">
        <v>118</v>
      </c>
      <c r="E1638" s="675" t="s">
        <v>1198</v>
      </c>
      <c r="F1638" s="675">
        <v>1</v>
      </c>
      <c r="G1638" s="675" t="s">
        <v>1050</v>
      </c>
      <c r="H1638" s="675">
        <v>96</v>
      </c>
      <c r="I1638" s="675" t="s">
        <v>1199</v>
      </c>
      <c r="J1638" s="675" t="s">
        <v>1052</v>
      </c>
      <c r="K1638" s="741">
        <v>172432696000</v>
      </c>
      <c r="L1638" s="741">
        <v>201470934021.2193</v>
      </c>
      <c r="M1638" s="675">
        <v>1</v>
      </c>
      <c r="N1638" s="675" t="s">
        <v>1489</v>
      </c>
      <c r="O1638" s="675">
        <v>10</v>
      </c>
      <c r="P1638" s="675" t="s">
        <v>1565</v>
      </c>
      <c r="Q1638" s="675">
        <v>801</v>
      </c>
      <c r="R1638" s="675" t="s">
        <v>1784</v>
      </c>
      <c r="S1638" s="741">
        <v>1387840000</v>
      </c>
      <c r="T1638" s="741">
        <v>1621556859.9125135</v>
      </c>
    </row>
    <row r="1639" spans="1:20">
      <c r="A1639" s="675">
        <v>4</v>
      </c>
      <c r="B1639" s="675" t="s">
        <v>1481</v>
      </c>
      <c r="C1639" s="675">
        <v>2014</v>
      </c>
      <c r="D1639" s="675">
        <v>118</v>
      </c>
      <c r="E1639" s="675" t="s">
        <v>1198</v>
      </c>
      <c r="F1639" s="675">
        <v>1</v>
      </c>
      <c r="G1639" s="675" t="s">
        <v>1050</v>
      </c>
      <c r="H1639" s="675">
        <v>96</v>
      </c>
      <c r="I1639" s="675" t="s">
        <v>1199</v>
      </c>
      <c r="J1639" s="675" t="s">
        <v>1052</v>
      </c>
      <c r="K1639" s="741">
        <v>172432696000</v>
      </c>
      <c r="L1639" s="741">
        <v>201470934021.2193</v>
      </c>
      <c r="M1639" s="675">
        <v>1</v>
      </c>
      <c r="N1639" s="675" t="s">
        <v>1489</v>
      </c>
      <c r="O1639" s="675">
        <v>15</v>
      </c>
      <c r="P1639" s="675" t="s">
        <v>1578</v>
      </c>
      <c r="Q1639" s="675">
        <v>435</v>
      </c>
      <c r="R1639" s="675" t="s">
        <v>1579</v>
      </c>
      <c r="S1639" s="741">
        <v>9107159000</v>
      </c>
      <c r="T1639" s="741">
        <v>10640834786.981199</v>
      </c>
    </row>
    <row r="1640" spans="1:20">
      <c r="A1640" s="675">
        <v>4</v>
      </c>
      <c r="B1640" s="675" t="s">
        <v>1481</v>
      </c>
      <c r="C1640" s="675">
        <v>2014</v>
      </c>
      <c r="D1640" s="675">
        <v>118</v>
      </c>
      <c r="E1640" s="675" t="s">
        <v>1198</v>
      </c>
      <c r="F1640" s="675">
        <v>1</v>
      </c>
      <c r="G1640" s="675" t="s">
        <v>1050</v>
      </c>
      <c r="H1640" s="675">
        <v>96</v>
      </c>
      <c r="I1640" s="675" t="s">
        <v>1199</v>
      </c>
      <c r="J1640" s="675" t="s">
        <v>1052</v>
      </c>
      <c r="K1640" s="741">
        <v>172432696000</v>
      </c>
      <c r="L1640" s="741">
        <v>201470934021.2193</v>
      </c>
      <c r="M1640" s="675">
        <v>1</v>
      </c>
      <c r="N1640" s="675" t="s">
        <v>1489</v>
      </c>
      <c r="O1640" s="675">
        <v>15</v>
      </c>
      <c r="P1640" s="675" t="s">
        <v>1578</v>
      </c>
      <c r="Q1640" s="675">
        <v>487</v>
      </c>
      <c r="R1640" s="675" t="s">
        <v>1580</v>
      </c>
      <c r="S1640" s="741">
        <v>1210336000</v>
      </c>
      <c r="T1640" s="741">
        <v>1414160597.4745445</v>
      </c>
    </row>
    <row r="1641" spans="1:20">
      <c r="A1641" s="675">
        <v>4</v>
      </c>
      <c r="B1641" s="675" t="s">
        <v>1481</v>
      </c>
      <c r="C1641" s="675">
        <v>2014</v>
      </c>
      <c r="D1641" s="675">
        <v>118</v>
      </c>
      <c r="E1641" s="675" t="s">
        <v>1198</v>
      </c>
      <c r="F1641" s="675">
        <v>1</v>
      </c>
      <c r="G1641" s="675" t="s">
        <v>1050</v>
      </c>
      <c r="H1641" s="675">
        <v>96</v>
      </c>
      <c r="I1641" s="675" t="s">
        <v>1199</v>
      </c>
      <c r="J1641" s="675" t="s">
        <v>1052</v>
      </c>
      <c r="K1641" s="741">
        <v>172432696000</v>
      </c>
      <c r="L1641" s="741">
        <v>201470934021.2193</v>
      </c>
      <c r="M1641" s="675">
        <v>1</v>
      </c>
      <c r="N1641" s="675" t="s">
        <v>1489</v>
      </c>
      <c r="O1641" s="675">
        <v>15</v>
      </c>
      <c r="P1641" s="675" t="s">
        <v>1578</v>
      </c>
      <c r="Q1641" s="675">
        <v>488</v>
      </c>
      <c r="R1641" s="675" t="s">
        <v>1581</v>
      </c>
      <c r="S1641" s="741">
        <v>139068720000</v>
      </c>
      <c r="T1641" s="741">
        <v>162488353783.75937</v>
      </c>
    </row>
    <row r="1642" spans="1:20">
      <c r="A1642" s="675">
        <v>4</v>
      </c>
      <c r="B1642" s="675" t="s">
        <v>1481</v>
      </c>
      <c r="C1642" s="675">
        <v>2014</v>
      </c>
      <c r="D1642" s="675">
        <v>118</v>
      </c>
      <c r="E1642" s="675" t="s">
        <v>1198</v>
      </c>
      <c r="F1642" s="675">
        <v>1</v>
      </c>
      <c r="G1642" s="675" t="s">
        <v>1050</v>
      </c>
      <c r="H1642" s="675">
        <v>96</v>
      </c>
      <c r="I1642" s="675" t="s">
        <v>1199</v>
      </c>
      <c r="J1642" s="675" t="s">
        <v>1052</v>
      </c>
      <c r="K1642" s="741">
        <v>172432696000</v>
      </c>
      <c r="L1642" s="741">
        <v>201470934021.2193</v>
      </c>
      <c r="M1642" s="675">
        <v>1</v>
      </c>
      <c r="N1642" s="675" t="s">
        <v>1489</v>
      </c>
      <c r="O1642" s="675">
        <v>15</v>
      </c>
      <c r="P1642" s="675" t="s">
        <v>1578</v>
      </c>
      <c r="Q1642" s="675">
        <v>808</v>
      </c>
      <c r="R1642" s="675" t="s">
        <v>1582</v>
      </c>
      <c r="S1642" s="741">
        <v>4322599000</v>
      </c>
      <c r="T1642" s="741">
        <v>5050539011.0538464</v>
      </c>
    </row>
    <row r="1643" spans="1:20">
      <c r="A1643" s="675">
        <v>4</v>
      </c>
      <c r="B1643" s="675" t="s">
        <v>1481</v>
      </c>
      <c r="C1643" s="675">
        <v>2014</v>
      </c>
      <c r="D1643" s="675">
        <v>118</v>
      </c>
      <c r="E1643" s="675" t="s">
        <v>1198</v>
      </c>
      <c r="F1643" s="675">
        <v>1</v>
      </c>
      <c r="G1643" s="675" t="s">
        <v>1050</v>
      </c>
      <c r="H1643" s="675">
        <v>96</v>
      </c>
      <c r="I1643" s="675" t="s">
        <v>1199</v>
      </c>
      <c r="J1643" s="675" t="s">
        <v>1052</v>
      </c>
      <c r="K1643" s="741">
        <v>172432696000</v>
      </c>
      <c r="L1643" s="741">
        <v>201470934021.2193</v>
      </c>
      <c r="M1643" s="675">
        <v>1</v>
      </c>
      <c r="N1643" s="675" t="s">
        <v>1489</v>
      </c>
      <c r="O1643" s="675">
        <v>16</v>
      </c>
      <c r="P1643" s="675" t="s">
        <v>1583</v>
      </c>
      <c r="Q1643" s="675">
        <v>804</v>
      </c>
      <c r="R1643" s="675" t="s">
        <v>1584</v>
      </c>
      <c r="S1643" s="741">
        <v>2204332000</v>
      </c>
      <c r="T1643" s="741">
        <v>2575548821.2795935</v>
      </c>
    </row>
    <row r="1644" spans="1:20">
      <c r="A1644" s="675">
        <v>4</v>
      </c>
      <c r="B1644" s="675" t="s">
        <v>1481</v>
      </c>
      <c r="C1644" s="675">
        <v>2014</v>
      </c>
      <c r="D1644" s="675">
        <v>118</v>
      </c>
      <c r="E1644" s="675" t="s">
        <v>1198</v>
      </c>
      <c r="F1644" s="675">
        <v>1</v>
      </c>
      <c r="G1644" s="675" t="s">
        <v>1050</v>
      </c>
      <c r="H1644" s="675">
        <v>96</v>
      </c>
      <c r="I1644" s="675" t="s">
        <v>1199</v>
      </c>
      <c r="J1644" s="675" t="s">
        <v>1052</v>
      </c>
      <c r="K1644" s="741">
        <v>172432696000</v>
      </c>
      <c r="L1644" s="741">
        <v>201470934021.2193</v>
      </c>
      <c r="M1644" s="675">
        <v>2</v>
      </c>
      <c r="N1644" s="675" t="s">
        <v>1561</v>
      </c>
      <c r="O1644" s="675">
        <v>17</v>
      </c>
      <c r="P1644" s="675" t="s">
        <v>1585</v>
      </c>
      <c r="Q1644" s="675">
        <v>417</v>
      </c>
      <c r="R1644" s="675" t="s">
        <v>1586</v>
      </c>
      <c r="S1644" s="741">
        <v>7168572000</v>
      </c>
      <c r="T1644" s="741">
        <v>8375783305.2634068</v>
      </c>
    </row>
    <row r="1645" spans="1:20">
      <c r="A1645" s="675">
        <v>4</v>
      </c>
      <c r="B1645" s="675" t="s">
        <v>1481</v>
      </c>
      <c r="C1645" s="675">
        <v>2014</v>
      </c>
      <c r="D1645" s="675">
        <v>118</v>
      </c>
      <c r="E1645" s="675" t="s">
        <v>1198</v>
      </c>
      <c r="F1645" s="675">
        <v>1</v>
      </c>
      <c r="G1645" s="675" t="s">
        <v>1050</v>
      </c>
      <c r="H1645" s="675">
        <v>96</v>
      </c>
      <c r="I1645" s="675" t="s">
        <v>1199</v>
      </c>
      <c r="J1645" s="675" t="s">
        <v>1052</v>
      </c>
      <c r="K1645" s="741">
        <v>172432696000</v>
      </c>
      <c r="L1645" s="741">
        <v>201470934021.2193</v>
      </c>
      <c r="M1645" s="675">
        <v>2</v>
      </c>
      <c r="N1645" s="675" t="s">
        <v>1561</v>
      </c>
      <c r="O1645" s="675">
        <v>17</v>
      </c>
      <c r="P1645" s="675" t="s">
        <v>1585</v>
      </c>
      <c r="Q1645" s="675">
        <v>807</v>
      </c>
      <c r="R1645" s="675" t="s">
        <v>1587</v>
      </c>
      <c r="S1645" s="741">
        <v>539100000</v>
      </c>
      <c r="T1645" s="741">
        <v>629886228.36842573</v>
      </c>
    </row>
    <row r="1646" spans="1:20">
      <c r="A1646" s="675">
        <v>4</v>
      </c>
      <c r="B1646" s="675" t="s">
        <v>1481</v>
      </c>
      <c r="C1646" s="675">
        <v>2014</v>
      </c>
      <c r="D1646" s="675">
        <v>118</v>
      </c>
      <c r="E1646" s="675" t="s">
        <v>1198</v>
      </c>
      <c r="F1646" s="675">
        <v>1</v>
      </c>
      <c r="G1646" s="675" t="s">
        <v>1050</v>
      </c>
      <c r="H1646" s="675">
        <v>96</v>
      </c>
      <c r="I1646" s="675" t="s">
        <v>1199</v>
      </c>
      <c r="J1646" s="675" t="s">
        <v>1052</v>
      </c>
      <c r="K1646" s="741">
        <v>172432696000</v>
      </c>
      <c r="L1646" s="741">
        <v>201470934021.2193</v>
      </c>
      <c r="M1646" s="675">
        <v>2</v>
      </c>
      <c r="N1646" s="675" t="s">
        <v>1561</v>
      </c>
      <c r="O1646" s="675">
        <v>18</v>
      </c>
      <c r="P1646" s="675" t="s">
        <v>1588</v>
      </c>
      <c r="Q1646" s="675">
        <v>806</v>
      </c>
      <c r="R1646" s="675" t="s">
        <v>1589</v>
      </c>
      <c r="S1646" s="741">
        <v>1074734000</v>
      </c>
      <c r="T1646" s="741">
        <v>1255722770.8390126</v>
      </c>
    </row>
    <row r="1647" spans="1:20">
      <c r="A1647" s="675">
        <v>4</v>
      </c>
      <c r="B1647" s="675" t="s">
        <v>1481</v>
      </c>
      <c r="C1647" s="675">
        <v>2014</v>
      </c>
      <c r="D1647" s="675">
        <v>118</v>
      </c>
      <c r="E1647" s="675" t="s">
        <v>1198</v>
      </c>
      <c r="F1647" s="675">
        <v>1</v>
      </c>
      <c r="G1647" s="675" t="s">
        <v>1050</v>
      </c>
      <c r="H1647" s="675">
        <v>96</v>
      </c>
      <c r="I1647" s="675" t="s">
        <v>1199</v>
      </c>
      <c r="J1647" s="675" t="s">
        <v>1052</v>
      </c>
      <c r="K1647" s="741">
        <v>172432696000</v>
      </c>
      <c r="L1647" s="741">
        <v>201470934021.2193</v>
      </c>
      <c r="M1647" s="675">
        <v>3</v>
      </c>
      <c r="N1647" s="675" t="s">
        <v>1482</v>
      </c>
      <c r="O1647" s="675">
        <v>26</v>
      </c>
      <c r="P1647" s="675" t="s">
        <v>1483</v>
      </c>
      <c r="Q1647" s="675">
        <v>953</v>
      </c>
      <c r="R1647" s="675" t="s">
        <v>1785</v>
      </c>
      <c r="S1647" s="741">
        <v>235699000</v>
      </c>
      <c r="T1647" s="741">
        <v>275391493.48953736</v>
      </c>
    </row>
    <row r="1648" spans="1:20">
      <c r="A1648" s="675">
        <v>4</v>
      </c>
      <c r="B1648" s="675" t="s">
        <v>1481</v>
      </c>
      <c r="C1648" s="675">
        <v>2014</v>
      </c>
      <c r="D1648" s="675">
        <v>118</v>
      </c>
      <c r="E1648" s="675" t="s">
        <v>1198</v>
      </c>
      <c r="F1648" s="675">
        <v>1</v>
      </c>
      <c r="G1648" s="675" t="s">
        <v>1050</v>
      </c>
      <c r="H1648" s="675">
        <v>96</v>
      </c>
      <c r="I1648" s="675" t="s">
        <v>1199</v>
      </c>
      <c r="J1648" s="675" t="s">
        <v>1052</v>
      </c>
      <c r="K1648" s="741">
        <v>172432696000</v>
      </c>
      <c r="L1648" s="741">
        <v>201470934021.2193</v>
      </c>
      <c r="M1648" s="675">
        <v>3</v>
      </c>
      <c r="N1648" s="675" t="s">
        <v>1482</v>
      </c>
      <c r="O1648" s="675">
        <v>31</v>
      </c>
      <c r="P1648" s="675" t="s">
        <v>1487</v>
      </c>
      <c r="Q1648" s="675">
        <v>418</v>
      </c>
      <c r="R1648" s="675" t="s">
        <v>1591</v>
      </c>
      <c r="S1648" s="741">
        <v>4612345000</v>
      </c>
      <c r="T1648" s="741">
        <v>5389079198.6346989</v>
      </c>
    </row>
    <row r="1649" spans="1:20">
      <c r="A1649" s="675">
        <v>4</v>
      </c>
      <c r="B1649" s="675" t="s">
        <v>1481</v>
      </c>
      <c r="C1649" s="675">
        <v>2014</v>
      </c>
      <c r="D1649" s="675">
        <v>118</v>
      </c>
      <c r="E1649" s="675" t="s">
        <v>1198</v>
      </c>
      <c r="F1649" s="675">
        <v>1</v>
      </c>
      <c r="G1649" s="675" t="s">
        <v>1050</v>
      </c>
      <c r="H1649" s="675">
        <v>96</v>
      </c>
      <c r="I1649" s="675" t="s">
        <v>1199</v>
      </c>
      <c r="J1649" s="675" t="s">
        <v>1052</v>
      </c>
      <c r="K1649" s="741">
        <v>172432696000</v>
      </c>
      <c r="L1649" s="741">
        <v>201470934021.2193</v>
      </c>
      <c r="M1649" s="675">
        <v>3</v>
      </c>
      <c r="N1649" s="675" t="s">
        <v>1482</v>
      </c>
      <c r="O1649" s="675">
        <v>31</v>
      </c>
      <c r="P1649" s="675" t="s">
        <v>1487</v>
      </c>
      <c r="Q1649" s="675">
        <v>491</v>
      </c>
      <c r="R1649" s="675" t="s">
        <v>1592</v>
      </c>
      <c r="S1649" s="741">
        <v>673774000</v>
      </c>
      <c r="T1649" s="741">
        <v>787239776.72548282</v>
      </c>
    </row>
    <row r="1650" spans="1:20">
      <c r="A1650" s="675">
        <v>4</v>
      </c>
      <c r="B1650" s="675" t="s">
        <v>1481</v>
      </c>
      <c r="C1650" s="675">
        <v>2014</v>
      </c>
      <c r="D1650" s="675">
        <v>118</v>
      </c>
      <c r="E1650" s="675" t="s">
        <v>1198</v>
      </c>
      <c r="F1650" s="675">
        <v>1</v>
      </c>
      <c r="G1650" s="675" t="s">
        <v>1050</v>
      </c>
      <c r="H1650" s="675">
        <v>96</v>
      </c>
      <c r="I1650" s="675" t="s">
        <v>1199</v>
      </c>
      <c r="J1650" s="675" t="s">
        <v>1052</v>
      </c>
      <c r="K1650" s="741">
        <v>172432696000</v>
      </c>
      <c r="L1650" s="741">
        <v>201470934021.2193</v>
      </c>
      <c r="M1650" s="675">
        <v>3</v>
      </c>
      <c r="N1650" s="675" t="s">
        <v>1482</v>
      </c>
      <c r="O1650" s="675">
        <v>31</v>
      </c>
      <c r="P1650" s="675" t="s">
        <v>1487</v>
      </c>
      <c r="Q1650" s="675">
        <v>800</v>
      </c>
      <c r="R1650" s="675" t="s">
        <v>1593</v>
      </c>
      <c r="S1650" s="741">
        <v>827486000</v>
      </c>
      <c r="T1650" s="741">
        <v>966837387.43772066</v>
      </c>
    </row>
    <row r="1651" spans="1:20">
      <c r="A1651" s="675">
        <v>4</v>
      </c>
      <c r="B1651" s="675" t="s">
        <v>1481</v>
      </c>
      <c r="C1651" s="675">
        <v>2014</v>
      </c>
      <c r="D1651" s="675">
        <v>119</v>
      </c>
      <c r="E1651" s="675" t="s">
        <v>767</v>
      </c>
      <c r="F1651" s="675">
        <v>1</v>
      </c>
      <c r="G1651" s="675" t="s">
        <v>1050</v>
      </c>
      <c r="H1651" s="675">
        <v>93</v>
      </c>
      <c r="I1651" s="675" t="s">
        <v>1211</v>
      </c>
      <c r="J1651" s="675" t="s">
        <v>1052</v>
      </c>
      <c r="K1651" s="741">
        <v>54117854000</v>
      </c>
      <c r="L1651" s="741">
        <v>63231480139.961273</v>
      </c>
      <c r="M1651" s="675">
        <v>1</v>
      </c>
      <c r="N1651" s="675" t="s">
        <v>1489</v>
      </c>
      <c r="O1651" s="675">
        <v>1</v>
      </c>
      <c r="P1651" s="675" t="s">
        <v>1543</v>
      </c>
      <c r="Q1651" s="675">
        <v>926</v>
      </c>
      <c r="R1651" s="675" t="s">
        <v>1594</v>
      </c>
      <c r="S1651" s="741">
        <v>1000000000</v>
      </c>
      <c r="T1651" s="741">
        <v>1168403317.3222516</v>
      </c>
    </row>
    <row r="1652" spans="1:20">
      <c r="A1652" s="675">
        <v>4</v>
      </c>
      <c r="B1652" s="675" t="s">
        <v>1481</v>
      </c>
      <c r="C1652" s="675">
        <v>2014</v>
      </c>
      <c r="D1652" s="675">
        <v>119</v>
      </c>
      <c r="E1652" s="675" t="s">
        <v>767</v>
      </c>
      <c r="F1652" s="675">
        <v>1</v>
      </c>
      <c r="G1652" s="675" t="s">
        <v>1050</v>
      </c>
      <c r="H1652" s="675">
        <v>93</v>
      </c>
      <c r="I1652" s="675" t="s">
        <v>1211</v>
      </c>
      <c r="J1652" s="675" t="s">
        <v>1052</v>
      </c>
      <c r="K1652" s="741">
        <v>54117854000</v>
      </c>
      <c r="L1652" s="741">
        <v>63231480139.961273</v>
      </c>
      <c r="M1652" s="675">
        <v>1</v>
      </c>
      <c r="N1652" s="675" t="s">
        <v>1489</v>
      </c>
      <c r="O1652" s="675">
        <v>5</v>
      </c>
      <c r="P1652" s="675" t="s">
        <v>1511</v>
      </c>
      <c r="Q1652" s="675">
        <v>779</v>
      </c>
      <c r="R1652" s="675" t="s">
        <v>1596</v>
      </c>
      <c r="S1652" s="741">
        <v>1466050000</v>
      </c>
      <c r="T1652" s="741">
        <v>1712937683.3602867</v>
      </c>
    </row>
    <row r="1653" spans="1:20">
      <c r="A1653" s="675">
        <v>4</v>
      </c>
      <c r="B1653" s="675" t="s">
        <v>1481</v>
      </c>
      <c r="C1653" s="675">
        <v>2014</v>
      </c>
      <c r="D1653" s="675">
        <v>119</v>
      </c>
      <c r="E1653" s="675" t="s">
        <v>767</v>
      </c>
      <c r="F1653" s="675">
        <v>1</v>
      </c>
      <c r="G1653" s="675" t="s">
        <v>1050</v>
      </c>
      <c r="H1653" s="675">
        <v>93</v>
      </c>
      <c r="I1653" s="675" t="s">
        <v>1211</v>
      </c>
      <c r="J1653" s="675" t="s">
        <v>1052</v>
      </c>
      <c r="K1653" s="741">
        <v>54117854000</v>
      </c>
      <c r="L1653" s="741">
        <v>63231480139.961273</v>
      </c>
      <c r="M1653" s="675">
        <v>1</v>
      </c>
      <c r="N1653" s="675" t="s">
        <v>1489</v>
      </c>
      <c r="O1653" s="675">
        <v>8</v>
      </c>
      <c r="P1653" s="675" t="s">
        <v>1597</v>
      </c>
      <c r="Q1653" s="675">
        <v>209</v>
      </c>
      <c r="R1653" s="675" t="s">
        <v>1220</v>
      </c>
      <c r="S1653" s="741">
        <v>700041000</v>
      </c>
      <c r="T1653" s="741">
        <v>817930226.66158617</v>
      </c>
    </row>
    <row r="1654" spans="1:20">
      <c r="A1654" s="675">
        <v>4</v>
      </c>
      <c r="B1654" s="675" t="s">
        <v>1481</v>
      </c>
      <c r="C1654" s="675">
        <v>2014</v>
      </c>
      <c r="D1654" s="675">
        <v>119</v>
      </c>
      <c r="E1654" s="675" t="s">
        <v>767</v>
      </c>
      <c r="F1654" s="675">
        <v>1</v>
      </c>
      <c r="G1654" s="675" t="s">
        <v>1050</v>
      </c>
      <c r="H1654" s="675">
        <v>93</v>
      </c>
      <c r="I1654" s="675" t="s">
        <v>1211</v>
      </c>
      <c r="J1654" s="675" t="s">
        <v>1052</v>
      </c>
      <c r="K1654" s="741">
        <v>54117854000</v>
      </c>
      <c r="L1654" s="741">
        <v>63231480139.961273</v>
      </c>
      <c r="M1654" s="675">
        <v>1</v>
      </c>
      <c r="N1654" s="675" t="s">
        <v>1489</v>
      </c>
      <c r="O1654" s="675">
        <v>8</v>
      </c>
      <c r="P1654" s="675" t="s">
        <v>1597</v>
      </c>
      <c r="Q1654" s="675">
        <v>763</v>
      </c>
      <c r="R1654" s="675" t="s">
        <v>1598</v>
      </c>
      <c r="S1654" s="741">
        <v>3204563000</v>
      </c>
      <c r="T1654" s="741">
        <v>3744222039.768146</v>
      </c>
    </row>
    <row r="1655" spans="1:20">
      <c r="A1655" s="675">
        <v>4</v>
      </c>
      <c r="B1655" s="675" t="s">
        <v>1481</v>
      </c>
      <c r="C1655" s="675">
        <v>2014</v>
      </c>
      <c r="D1655" s="675">
        <v>119</v>
      </c>
      <c r="E1655" s="675" t="s">
        <v>767</v>
      </c>
      <c r="F1655" s="675">
        <v>1</v>
      </c>
      <c r="G1655" s="675" t="s">
        <v>1050</v>
      </c>
      <c r="H1655" s="675">
        <v>93</v>
      </c>
      <c r="I1655" s="675" t="s">
        <v>1211</v>
      </c>
      <c r="J1655" s="675" t="s">
        <v>1052</v>
      </c>
      <c r="K1655" s="741">
        <v>54117854000</v>
      </c>
      <c r="L1655" s="741">
        <v>63231480139.961273</v>
      </c>
      <c r="M1655" s="675">
        <v>1</v>
      </c>
      <c r="N1655" s="675" t="s">
        <v>1489</v>
      </c>
      <c r="O1655" s="675">
        <v>8</v>
      </c>
      <c r="P1655" s="675" t="s">
        <v>1597</v>
      </c>
      <c r="Q1655" s="675">
        <v>767</v>
      </c>
      <c r="R1655" s="675" t="s">
        <v>1599</v>
      </c>
      <c r="S1655" s="741">
        <v>21543000000</v>
      </c>
      <c r="T1655" s="741">
        <v>25170912665.073265</v>
      </c>
    </row>
    <row r="1656" spans="1:20">
      <c r="A1656" s="675">
        <v>4</v>
      </c>
      <c r="B1656" s="675" t="s">
        <v>1481</v>
      </c>
      <c r="C1656" s="675">
        <v>2014</v>
      </c>
      <c r="D1656" s="675">
        <v>119</v>
      </c>
      <c r="E1656" s="675" t="s">
        <v>767</v>
      </c>
      <c r="F1656" s="675">
        <v>1</v>
      </c>
      <c r="G1656" s="675" t="s">
        <v>1050</v>
      </c>
      <c r="H1656" s="675">
        <v>93</v>
      </c>
      <c r="I1656" s="675" t="s">
        <v>1211</v>
      </c>
      <c r="J1656" s="675" t="s">
        <v>1052</v>
      </c>
      <c r="K1656" s="741">
        <v>54117854000</v>
      </c>
      <c r="L1656" s="741">
        <v>63231480139.961273</v>
      </c>
      <c r="M1656" s="675">
        <v>1</v>
      </c>
      <c r="N1656" s="675" t="s">
        <v>1489</v>
      </c>
      <c r="O1656" s="675">
        <v>8</v>
      </c>
      <c r="P1656" s="675" t="s">
        <v>1597</v>
      </c>
      <c r="Q1656" s="675">
        <v>771</v>
      </c>
      <c r="R1656" s="675" t="s">
        <v>1600</v>
      </c>
      <c r="S1656" s="741">
        <v>351527000</v>
      </c>
      <c r="T1656" s="741">
        <v>410725312.92833912</v>
      </c>
    </row>
    <row r="1657" spans="1:20">
      <c r="A1657" s="675">
        <v>4</v>
      </c>
      <c r="B1657" s="675" t="s">
        <v>1481</v>
      </c>
      <c r="C1657" s="675">
        <v>2014</v>
      </c>
      <c r="D1657" s="675">
        <v>119</v>
      </c>
      <c r="E1657" s="675" t="s">
        <v>767</v>
      </c>
      <c r="F1657" s="675">
        <v>1</v>
      </c>
      <c r="G1657" s="675" t="s">
        <v>1050</v>
      </c>
      <c r="H1657" s="675">
        <v>93</v>
      </c>
      <c r="I1657" s="675" t="s">
        <v>1211</v>
      </c>
      <c r="J1657" s="675" t="s">
        <v>1052</v>
      </c>
      <c r="K1657" s="741">
        <v>54117854000</v>
      </c>
      <c r="L1657" s="741">
        <v>63231480139.961273</v>
      </c>
      <c r="M1657" s="675">
        <v>1</v>
      </c>
      <c r="N1657" s="675" t="s">
        <v>1489</v>
      </c>
      <c r="O1657" s="675">
        <v>8</v>
      </c>
      <c r="P1657" s="675" t="s">
        <v>1597</v>
      </c>
      <c r="Q1657" s="675">
        <v>773</v>
      </c>
      <c r="R1657" s="675" t="s">
        <v>1601</v>
      </c>
      <c r="S1657" s="741">
        <v>2619860000</v>
      </c>
      <c r="T1657" s="741">
        <v>3061053114.9198737</v>
      </c>
    </row>
    <row r="1658" spans="1:20">
      <c r="A1658" s="675">
        <v>4</v>
      </c>
      <c r="B1658" s="675" t="s">
        <v>1481</v>
      </c>
      <c r="C1658" s="675">
        <v>2014</v>
      </c>
      <c r="D1658" s="675">
        <v>119</v>
      </c>
      <c r="E1658" s="675" t="s">
        <v>767</v>
      </c>
      <c r="F1658" s="675">
        <v>1</v>
      </c>
      <c r="G1658" s="675" t="s">
        <v>1050</v>
      </c>
      <c r="H1658" s="675">
        <v>93</v>
      </c>
      <c r="I1658" s="675" t="s">
        <v>1211</v>
      </c>
      <c r="J1658" s="675" t="s">
        <v>1052</v>
      </c>
      <c r="K1658" s="741">
        <v>54117854000</v>
      </c>
      <c r="L1658" s="741">
        <v>63231480139.961273</v>
      </c>
      <c r="M1658" s="675">
        <v>1</v>
      </c>
      <c r="N1658" s="675" t="s">
        <v>1489</v>
      </c>
      <c r="O1658" s="675">
        <v>8</v>
      </c>
      <c r="P1658" s="675" t="s">
        <v>1597</v>
      </c>
      <c r="Q1658" s="675">
        <v>782</v>
      </c>
      <c r="R1658" s="675" t="s">
        <v>1602</v>
      </c>
      <c r="S1658" s="741">
        <v>15974169000</v>
      </c>
      <c r="T1658" s="741">
        <v>18664272051.066273</v>
      </c>
    </row>
    <row r="1659" spans="1:20">
      <c r="A1659" s="675">
        <v>4</v>
      </c>
      <c r="B1659" s="675" t="s">
        <v>1481</v>
      </c>
      <c r="C1659" s="675">
        <v>2014</v>
      </c>
      <c r="D1659" s="675">
        <v>119</v>
      </c>
      <c r="E1659" s="675" t="s">
        <v>767</v>
      </c>
      <c r="F1659" s="675">
        <v>1</v>
      </c>
      <c r="G1659" s="675" t="s">
        <v>1050</v>
      </c>
      <c r="H1659" s="675">
        <v>93</v>
      </c>
      <c r="I1659" s="675" t="s">
        <v>1211</v>
      </c>
      <c r="J1659" s="675" t="s">
        <v>1052</v>
      </c>
      <c r="K1659" s="741">
        <v>54117854000</v>
      </c>
      <c r="L1659" s="741">
        <v>63231480139.961273</v>
      </c>
      <c r="M1659" s="675">
        <v>1</v>
      </c>
      <c r="N1659" s="675" t="s">
        <v>1489</v>
      </c>
      <c r="O1659" s="675">
        <v>8</v>
      </c>
      <c r="P1659" s="675" t="s">
        <v>1597</v>
      </c>
      <c r="Q1659" s="675">
        <v>922</v>
      </c>
      <c r="R1659" s="675" t="s">
        <v>1603</v>
      </c>
      <c r="S1659" s="741">
        <v>600000000</v>
      </c>
      <c r="T1659" s="741">
        <v>701041990.39335084</v>
      </c>
    </row>
    <row r="1660" spans="1:20">
      <c r="A1660" s="675">
        <v>4</v>
      </c>
      <c r="B1660" s="675" t="s">
        <v>1481</v>
      </c>
      <c r="C1660" s="675">
        <v>2014</v>
      </c>
      <c r="D1660" s="675">
        <v>119</v>
      </c>
      <c r="E1660" s="675" t="s">
        <v>767</v>
      </c>
      <c r="F1660" s="675">
        <v>1</v>
      </c>
      <c r="G1660" s="675" t="s">
        <v>1050</v>
      </c>
      <c r="H1660" s="675">
        <v>93</v>
      </c>
      <c r="I1660" s="675" t="s">
        <v>1211</v>
      </c>
      <c r="J1660" s="675" t="s">
        <v>1052</v>
      </c>
      <c r="K1660" s="741">
        <v>54117854000</v>
      </c>
      <c r="L1660" s="741">
        <v>63231480139.961273</v>
      </c>
      <c r="M1660" s="675">
        <v>3</v>
      </c>
      <c r="N1660" s="675" t="s">
        <v>1482</v>
      </c>
      <c r="O1660" s="675">
        <v>24</v>
      </c>
      <c r="P1660" s="675" t="s">
        <v>1604</v>
      </c>
      <c r="Q1660" s="675">
        <v>720</v>
      </c>
      <c r="R1660" s="675" t="s">
        <v>1605</v>
      </c>
      <c r="S1660" s="741">
        <v>542333000</v>
      </c>
      <c r="T1660" s="741">
        <v>633663676.29332864</v>
      </c>
    </row>
    <row r="1661" spans="1:20">
      <c r="A1661" s="675">
        <v>4</v>
      </c>
      <c r="B1661" s="675" t="s">
        <v>1481</v>
      </c>
      <c r="C1661" s="675">
        <v>2014</v>
      </c>
      <c r="D1661" s="675">
        <v>119</v>
      </c>
      <c r="E1661" s="675" t="s">
        <v>767</v>
      </c>
      <c r="F1661" s="675">
        <v>1</v>
      </c>
      <c r="G1661" s="675" t="s">
        <v>1050</v>
      </c>
      <c r="H1661" s="675">
        <v>93</v>
      </c>
      <c r="I1661" s="675" t="s">
        <v>1211</v>
      </c>
      <c r="J1661" s="675" t="s">
        <v>1052</v>
      </c>
      <c r="K1661" s="741">
        <v>54117854000</v>
      </c>
      <c r="L1661" s="741">
        <v>63231480139.961273</v>
      </c>
      <c r="M1661" s="675">
        <v>3</v>
      </c>
      <c r="N1661" s="675" t="s">
        <v>1482</v>
      </c>
      <c r="O1661" s="675">
        <v>24</v>
      </c>
      <c r="P1661" s="675" t="s">
        <v>1604</v>
      </c>
      <c r="Q1661" s="675">
        <v>755</v>
      </c>
      <c r="R1661" s="675" t="s">
        <v>1606</v>
      </c>
      <c r="S1661" s="741">
        <v>258883000</v>
      </c>
      <c r="T1661" s="741">
        <v>302479755.99833643</v>
      </c>
    </row>
    <row r="1662" spans="1:20">
      <c r="A1662" s="675">
        <v>4</v>
      </c>
      <c r="B1662" s="675" t="s">
        <v>1481</v>
      </c>
      <c r="C1662" s="675">
        <v>2014</v>
      </c>
      <c r="D1662" s="675">
        <v>119</v>
      </c>
      <c r="E1662" s="675" t="s">
        <v>767</v>
      </c>
      <c r="F1662" s="675">
        <v>1</v>
      </c>
      <c r="G1662" s="675" t="s">
        <v>1050</v>
      </c>
      <c r="H1662" s="675">
        <v>93</v>
      </c>
      <c r="I1662" s="675" t="s">
        <v>1211</v>
      </c>
      <c r="J1662" s="675" t="s">
        <v>1052</v>
      </c>
      <c r="K1662" s="741">
        <v>54117854000</v>
      </c>
      <c r="L1662" s="741">
        <v>63231480139.961273</v>
      </c>
      <c r="M1662" s="675">
        <v>3</v>
      </c>
      <c r="N1662" s="675" t="s">
        <v>1482</v>
      </c>
      <c r="O1662" s="675">
        <v>24</v>
      </c>
      <c r="P1662" s="675" t="s">
        <v>1604</v>
      </c>
      <c r="Q1662" s="675">
        <v>778</v>
      </c>
      <c r="R1662" s="675" t="s">
        <v>1607</v>
      </c>
      <c r="S1662" s="741">
        <v>1281142000</v>
      </c>
      <c r="T1662" s="741">
        <v>1496890562.7608638</v>
      </c>
    </row>
    <row r="1663" spans="1:20">
      <c r="A1663" s="675">
        <v>4</v>
      </c>
      <c r="B1663" s="675" t="s">
        <v>1481</v>
      </c>
      <c r="C1663" s="675">
        <v>2014</v>
      </c>
      <c r="D1663" s="675">
        <v>119</v>
      </c>
      <c r="E1663" s="675" t="s">
        <v>767</v>
      </c>
      <c r="F1663" s="675">
        <v>1</v>
      </c>
      <c r="G1663" s="675" t="s">
        <v>1050</v>
      </c>
      <c r="H1663" s="675">
        <v>93</v>
      </c>
      <c r="I1663" s="675" t="s">
        <v>1211</v>
      </c>
      <c r="J1663" s="675" t="s">
        <v>1052</v>
      </c>
      <c r="K1663" s="741">
        <v>54117854000</v>
      </c>
      <c r="L1663" s="741">
        <v>63231480139.961273</v>
      </c>
      <c r="M1663" s="675">
        <v>3</v>
      </c>
      <c r="N1663" s="675" t="s">
        <v>1482</v>
      </c>
      <c r="O1663" s="675">
        <v>24</v>
      </c>
      <c r="P1663" s="675" t="s">
        <v>1604</v>
      </c>
      <c r="Q1663" s="675">
        <v>786</v>
      </c>
      <c r="R1663" s="675" t="s">
        <v>1608</v>
      </c>
      <c r="S1663" s="741">
        <v>766292000</v>
      </c>
      <c r="T1663" s="741">
        <v>895338114.83750272</v>
      </c>
    </row>
    <row r="1664" spans="1:20">
      <c r="A1664" s="675">
        <v>4</v>
      </c>
      <c r="B1664" s="675" t="s">
        <v>1481</v>
      </c>
      <c r="C1664" s="675">
        <v>2014</v>
      </c>
      <c r="D1664" s="675">
        <v>119</v>
      </c>
      <c r="E1664" s="675" t="s">
        <v>767</v>
      </c>
      <c r="F1664" s="675">
        <v>1</v>
      </c>
      <c r="G1664" s="675" t="s">
        <v>1050</v>
      </c>
      <c r="H1664" s="675">
        <v>93</v>
      </c>
      <c r="I1664" s="675" t="s">
        <v>1211</v>
      </c>
      <c r="J1664" s="675" t="s">
        <v>1052</v>
      </c>
      <c r="K1664" s="741">
        <v>54117854000</v>
      </c>
      <c r="L1664" s="741">
        <v>63231480139.961273</v>
      </c>
      <c r="M1664" s="675">
        <v>3</v>
      </c>
      <c r="N1664" s="675" t="s">
        <v>1482</v>
      </c>
      <c r="O1664" s="675">
        <v>26</v>
      </c>
      <c r="P1664" s="675" t="s">
        <v>1483</v>
      </c>
      <c r="Q1664" s="675">
        <v>945</v>
      </c>
      <c r="R1664" s="675" t="s">
        <v>1609</v>
      </c>
      <c r="S1664" s="741">
        <v>210452000</v>
      </c>
      <c r="T1664" s="741">
        <v>245892814.9371025</v>
      </c>
    </row>
    <row r="1665" spans="1:20">
      <c r="A1665" s="675">
        <v>4</v>
      </c>
      <c r="B1665" s="675" t="s">
        <v>1481</v>
      </c>
      <c r="C1665" s="675">
        <v>2014</v>
      </c>
      <c r="D1665" s="675">
        <v>119</v>
      </c>
      <c r="E1665" s="675" t="s">
        <v>767</v>
      </c>
      <c r="F1665" s="675">
        <v>1</v>
      </c>
      <c r="G1665" s="675" t="s">
        <v>1050</v>
      </c>
      <c r="H1665" s="675">
        <v>93</v>
      </c>
      <c r="I1665" s="675" t="s">
        <v>1211</v>
      </c>
      <c r="J1665" s="675" t="s">
        <v>1052</v>
      </c>
      <c r="K1665" s="741">
        <v>54117854000</v>
      </c>
      <c r="L1665" s="741">
        <v>63231480139.961273</v>
      </c>
      <c r="M1665" s="675">
        <v>3</v>
      </c>
      <c r="N1665" s="675" t="s">
        <v>1482</v>
      </c>
      <c r="O1665" s="675">
        <v>31</v>
      </c>
      <c r="P1665" s="675" t="s">
        <v>1487</v>
      </c>
      <c r="Q1665" s="675">
        <v>791</v>
      </c>
      <c r="R1665" s="675" t="s">
        <v>1610</v>
      </c>
      <c r="S1665" s="741">
        <v>3599542000</v>
      </c>
      <c r="T1665" s="741">
        <v>4205716813.6407723</v>
      </c>
    </row>
    <row r="1666" spans="1:20">
      <c r="A1666" s="675">
        <v>4</v>
      </c>
      <c r="B1666" s="675" t="s">
        <v>1481</v>
      </c>
      <c r="C1666" s="675">
        <v>2014</v>
      </c>
      <c r="D1666" s="675">
        <v>120</v>
      </c>
      <c r="E1666" s="675" t="s">
        <v>759</v>
      </c>
      <c r="F1666" s="675">
        <v>1</v>
      </c>
      <c r="G1666" s="675" t="s">
        <v>1050</v>
      </c>
      <c r="H1666" s="675">
        <v>88</v>
      </c>
      <c r="I1666" s="675" t="s">
        <v>1225</v>
      </c>
      <c r="J1666" s="675" t="s">
        <v>1052</v>
      </c>
      <c r="K1666" s="741">
        <v>12342000000</v>
      </c>
      <c r="L1666" s="741">
        <v>14420433742.391228</v>
      </c>
      <c r="M1666" s="675">
        <v>1</v>
      </c>
      <c r="N1666" s="675" t="s">
        <v>1489</v>
      </c>
      <c r="O1666" s="675">
        <v>5</v>
      </c>
      <c r="P1666" s="675" t="s">
        <v>1511</v>
      </c>
      <c r="Q1666" s="675">
        <v>717</v>
      </c>
      <c r="R1666" s="675" t="s">
        <v>1611</v>
      </c>
      <c r="S1666" s="741">
        <v>268828000</v>
      </c>
      <c r="T1666" s="741">
        <v>314099526.98910624</v>
      </c>
    </row>
    <row r="1667" spans="1:20">
      <c r="A1667" s="675">
        <v>4</v>
      </c>
      <c r="B1667" s="675" t="s">
        <v>1481</v>
      </c>
      <c r="C1667" s="675">
        <v>2014</v>
      </c>
      <c r="D1667" s="675">
        <v>120</v>
      </c>
      <c r="E1667" s="675" t="s">
        <v>759</v>
      </c>
      <c r="F1667" s="675">
        <v>1</v>
      </c>
      <c r="G1667" s="675" t="s">
        <v>1050</v>
      </c>
      <c r="H1667" s="675">
        <v>88</v>
      </c>
      <c r="I1667" s="675" t="s">
        <v>1225</v>
      </c>
      <c r="J1667" s="675" t="s">
        <v>1052</v>
      </c>
      <c r="K1667" s="741">
        <v>12342000000</v>
      </c>
      <c r="L1667" s="741">
        <v>14420433742.391228</v>
      </c>
      <c r="M1667" s="675">
        <v>1</v>
      </c>
      <c r="N1667" s="675" t="s">
        <v>1489</v>
      </c>
      <c r="O1667" s="675">
        <v>5</v>
      </c>
      <c r="P1667" s="675" t="s">
        <v>1511</v>
      </c>
      <c r="Q1667" s="675">
        <v>797</v>
      </c>
      <c r="R1667" s="675" t="s">
        <v>1612</v>
      </c>
      <c r="S1667" s="741">
        <v>1465533000</v>
      </c>
      <c r="T1667" s="741">
        <v>1712333618.8452313</v>
      </c>
    </row>
    <row r="1668" spans="1:20">
      <c r="A1668" s="675">
        <v>4</v>
      </c>
      <c r="B1668" s="675" t="s">
        <v>1481</v>
      </c>
      <c r="C1668" s="675">
        <v>2014</v>
      </c>
      <c r="D1668" s="675">
        <v>120</v>
      </c>
      <c r="E1668" s="675" t="s">
        <v>759</v>
      </c>
      <c r="F1668" s="675">
        <v>1</v>
      </c>
      <c r="G1668" s="675" t="s">
        <v>1050</v>
      </c>
      <c r="H1668" s="675">
        <v>88</v>
      </c>
      <c r="I1668" s="675" t="s">
        <v>1225</v>
      </c>
      <c r="J1668" s="675" t="s">
        <v>1052</v>
      </c>
      <c r="K1668" s="741">
        <v>12342000000</v>
      </c>
      <c r="L1668" s="741">
        <v>14420433742.391228</v>
      </c>
      <c r="M1668" s="675">
        <v>1</v>
      </c>
      <c r="N1668" s="675" t="s">
        <v>1489</v>
      </c>
      <c r="O1668" s="675">
        <v>11</v>
      </c>
      <c r="P1668" s="675" t="s">
        <v>1567</v>
      </c>
      <c r="Q1668" s="675">
        <v>798</v>
      </c>
      <c r="R1668" s="675" t="s">
        <v>1613</v>
      </c>
      <c r="S1668" s="741">
        <v>133792000</v>
      </c>
      <c r="T1668" s="741">
        <v>156323016.63117868</v>
      </c>
    </row>
    <row r="1669" spans="1:20">
      <c r="A1669" s="675">
        <v>4</v>
      </c>
      <c r="B1669" s="675" t="s">
        <v>1481</v>
      </c>
      <c r="C1669" s="675">
        <v>2014</v>
      </c>
      <c r="D1669" s="675">
        <v>120</v>
      </c>
      <c r="E1669" s="675" t="s">
        <v>759</v>
      </c>
      <c r="F1669" s="675">
        <v>1</v>
      </c>
      <c r="G1669" s="675" t="s">
        <v>1050</v>
      </c>
      <c r="H1669" s="675">
        <v>88</v>
      </c>
      <c r="I1669" s="675" t="s">
        <v>1225</v>
      </c>
      <c r="J1669" s="675" t="s">
        <v>1052</v>
      </c>
      <c r="K1669" s="741">
        <v>12342000000</v>
      </c>
      <c r="L1669" s="741">
        <v>14420433742.391228</v>
      </c>
      <c r="M1669" s="675">
        <v>1</v>
      </c>
      <c r="N1669" s="675" t="s">
        <v>1489</v>
      </c>
      <c r="O1669" s="675">
        <v>15</v>
      </c>
      <c r="P1669" s="675" t="s">
        <v>1578</v>
      </c>
      <c r="Q1669" s="675">
        <v>796</v>
      </c>
      <c r="R1669" s="675" t="s">
        <v>1614</v>
      </c>
      <c r="S1669" s="741">
        <v>133951000</v>
      </c>
      <c r="T1669" s="741">
        <v>156508792.75863293</v>
      </c>
    </row>
    <row r="1670" spans="1:20">
      <c r="A1670" s="675">
        <v>4</v>
      </c>
      <c r="B1670" s="675" t="s">
        <v>1481</v>
      </c>
      <c r="C1670" s="675">
        <v>2014</v>
      </c>
      <c r="D1670" s="675">
        <v>120</v>
      </c>
      <c r="E1670" s="675" t="s">
        <v>759</v>
      </c>
      <c r="F1670" s="675">
        <v>1</v>
      </c>
      <c r="G1670" s="675" t="s">
        <v>1050</v>
      </c>
      <c r="H1670" s="675">
        <v>88</v>
      </c>
      <c r="I1670" s="675" t="s">
        <v>1225</v>
      </c>
      <c r="J1670" s="675" t="s">
        <v>1052</v>
      </c>
      <c r="K1670" s="741">
        <v>12342000000</v>
      </c>
      <c r="L1670" s="741">
        <v>14420433742.391228</v>
      </c>
      <c r="M1670" s="675">
        <v>1</v>
      </c>
      <c r="N1670" s="675" t="s">
        <v>1489</v>
      </c>
      <c r="O1670" s="675">
        <v>15</v>
      </c>
      <c r="P1670" s="675" t="s">
        <v>1578</v>
      </c>
      <c r="Q1670" s="675">
        <v>802</v>
      </c>
      <c r="R1670" s="675" t="s">
        <v>1615</v>
      </c>
      <c r="S1670" s="741">
        <v>2017436000</v>
      </c>
      <c r="T1670" s="741">
        <v>2357178914.885334</v>
      </c>
    </row>
    <row r="1671" spans="1:20">
      <c r="A1671" s="675">
        <v>4</v>
      </c>
      <c r="B1671" s="675" t="s">
        <v>1481</v>
      </c>
      <c r="C1671" s="675">
        <v>2014</v>
      </c>
      <c r="D1671" s="675">
        <v>120</v>
      </c>
      <c r="E1671" s="675" t="s">
        <v>759</v>
      </c>
      <c r="F1671" s="675">
        <v>1</v>
      </c>
      <c r="G1671" s="675" t="s">
        <v>1050</v>
      </c>
      <c r="H1671" s="675">
        <v>88</v>
      </c>
      <c r="I1671" s="675" t="s">
        <v>1225</v>
      </c>
      <c r="J1671" s="675" t="s">
        <v>1052</v>
      </c>
      <c r="K1671" s="741">
        <v>12342000000</v>
      </c>
      <c r="L1671" s="741">
        <v>14420433742.391228</v>
      </c>
      <c r="M1671" s="675">
        <v>1</v>
      </c>
      <c r="N1671" s="675" t="s">
        <v>1489</v>
      </c>
      <c r="O1671" s="675">
        <v>16</v>
      </c>
      <c r="P1671" s="675" t="s">
        <v>1583</v>
      </c>
      <c r="Q1671" s="675">
        <v>805</v>
      </c>
      <c r="R1671" s="675" t="s">
        <v>1616</v>
      </c>
      <c r="S1671" s="741">
        <v>181916000</v>
      </c>
      <c r="T1671" s="741">
        <v>212551257.87399471</v>
      </c>
    </row>
    <row r="1672" spans="1:20">
      <c r="A1672" s="675">
        <v>4</v>
      </c>
      <c r="B1672" s="675" t="s">
        <v>1481</v>
      </c>
      <c r="C1672" s="675">
        <v>2014</v>
      </c>
      <c r="D1672" s="675">
        <v>120</v>
      </c>
      <c r="E1672" s="675" t="s">
        <v>759</v>
      </c>
      <c r="F1672" s="675">
        <v>1</v>
      </c>
      <c r="G1672" s="675" t="s">
        <v>1050</v>
      </c>
      <c r="H1672" s="675">
        <v>88</v>
      </c>
      <c r="I1672" s="675" t="s">
        <v>1225</v>
      </c>
      <c r="J1672" s="675" t="s">
        <v>1052</v>
      </c>
      <c r="K1672" s="741">
        <v>12342000000</v>
      </c>
      <c r="L1672" s="741">
        <v>14420433742.391228</v>
      </c>
      <c r="M1672" s="675">
        <v>2</v>
      </c>
      <c r="N1672" s="675" t="s">
        <v>1561</v>
      </c>
      <c r="O1672" s="675">
        <v>18</v>
      </c>
      <c r="P1672" s="675" t="s">
        <v>1588</v>
      </c>
      <c r="Q1672" s="675">
        <v>803</v>
      </c>
      <c r="R1672" s="675" t="s">
        <v>1617</v>
      </c>
      <c r="S1672" s="741">
        <v>1059380000</v>
      </c>
      <c r="T1672" s="741">
        <v>1237783106.3048468</v>
      </c>
    </row>
    <row r="1673" spans="1:20">
      <c r="A1673" s="675">
        <v>4</v>
      </c>
      <c r="B1673" s="675" t="s">
        <v>1481</v>
      </c>
      <c r="C1673" s="675">
        <v>2014</v>
      </c>
      <c r="D1673" s="675">
        <v>120</v>
      </c>
      <c r="E1673" s="675" t="s">
        <v>759</v>
      </c>
      <c r="F1673" s="675">
        <v>1</v>
      </c>
      <c r="G1673" s="675" t="s">
        <v>1050</v>
      </c>
      <c r="H1673" s="675">
        <v>88</v>
      </c>
      <c r="I1673" s="675" t="s">
        <v>1225</v>
      </c>
      <c r="J1673" s="675" t="s">
        <v>1052</v>
      </c>
      <c r="K1673" s="741">
        <v>12342000000</v>
      </c>
      <c r="L1673" s="741">
        <v>14420433742.391228</v>
      </c>
      <c r="M1673" s="675">
        <v>2</v>
      </c>
      <c r="N1673" s="675" t="s">
        <v>1561</v>
      </c>
      <c r="O1673" s="675">
        <v>23</v>
      </c>
      <c r="P1673" s="675" t="s">
        <v>1618</v>
      </c>
      <c r="Q1673" s="675">
        <v>799</v>
      </c>
      <c r="R1673" s="675" t="s">
        <v>1619</v>
      </c>
      <c r="S1673" s="741">
        <v>201486000</v>
      </c>
      <c r="T1673" s="741">
        <v>235416910.79399118</v>
      </c>
    </row>
    <row r="1674" spans="1:20">
      <c r="A1674" s="675">
        <v>4</v>
      </c>
      <c r="B1674" s="675" t="s">
        <v>1481</v>
      </c>
      <c r="C1674" s="675">
        <v>2014</v>
      </c>
      <c r="D1674" s="675">
        <v>120</v>
      </c>
      <c r="E1674" s="675" t="s">
        <v>759</v>
      </c>
      <c r="F1674" s="675">
        <v>1</v>
      </c>
      <c r="G1674" s="675" t="s">
        <v>1050</v>
      </c>
      <c r="H1674" s="675">
        <v>88</v>
      </c>
      <c r="I1674" s="675" t="s">
        <v>1225</v>
      </c>
      <c r="J1674" s="675" t="s">
        <v>1052</v>
      </c>
      <c r="K1674" s="741">
        <v>12342000000</v>
      </c>
      <c r="L1674" s="741">
        <v>14420433742.391228</v>
      </c>
      <c r="M1674" s="675">
        <v>3</v>
      </c>
      <c r="N1674" s="675" t="s">
        <v>1482</v>
      </c>
      <c r="O1674" s="675">
        <v>24</v>
      </c>
      <c r="P1674" s="675" t="s">
        <v>1604</v>
      </c>
      <c r="Q1674" s="675">
        <v>304</v>
      </c>
      <c r="R1674" s="675" t="s">
        <v>1232</v>
      </c>
      <c r="S1674" s="741">
        <v>959356000</v>
      </c>
      <c r="T1674" s="741">
        <v>1120914732.8930058</v>
      </c>
    </row>
    <row r="1675" spans="1:20">
      <c r="A1675" s="675">
        <v>4</v>
      </c>
      <c r="B1675" s="675" t="s">
        <v>1481</v>
      </c>
      <c r="C1675" s="675">
        <v>2014</v>
      </c>
      <c r="D1675" s="675">
        <v>120</v>
      </c>
      <c r="E1675" s="675" t="s">
        <v>759</v>
      </c>
      <c r="F1675" s="675">
        <v>1</v>
      </c>
      <c r="G1675" s="675" t="s">
        <v>1050</v>
      </c>
      <c r="H1675" s="675">
        <v>88</v>
      </c>
      <c r="I1675" s="675" t="s">
        <v>1225</v>
      </c>
      <c r="J1675" s="675" t="s">
        <v>1052</v>
      </c>
      <c r="K1675" s="741">
        <v>12342000000</v>
      </c>
      <c r="L1675" s="741">
        <v>14420433742.391228</v>
      </c>
      <c r="M1675" s="675">
        <v>3</v>
      </c>
      <c r="N1675" s="675" t="s">
        <v>1482</v>
      </c>
      <c r="O1675" s="675">
        <v>31</v>
      </c>
      <c r="P1675" s="675" t="s">
        <v>1487</v>
      </c>
      <c r="Q1675" s="675">
        <v>311</v>
      </c>
      <c r="R1675" s="675" t="s">
        <v>1246</v>
      </c>
      <c r="S1675" s="741">
        <v>2918707000</v>
      </c>
      <c r="T1675" s="741">
        <v>3410226941.0916767</v>
      </c>
    </row>
    <row r="1676" spans="1:20">
      <c r="A1676" s="675">
        <v>4</v>
      </c>
      <c r="B1676" s="675" t="s">
        <v>1481</v>
      </c>
      <c r="C1676" s="675">
        <v>2014</v>
      </c>
      <c r="D1676" s="675">
        <v>120</v>
      </c>
      <c r="E1676" s="675" t="s">
        <v>759</v>
      </c>
      <c r="F1676" s="675">
        <v>1</v>
      </c>
      <c r="G1676" s="675" t="s">
        <v>1050</v>
      </c>
      <c r="H1676" s="675">
        <v>88</v>
      </c>
      <c r="I1676" s="675" t="s">
        <v>1225</v>
      </c>
      <c r="J1676" s="675" t="s">
        <v>1052</v>
      </c>
      <c r="K1676" s="741">
        <v>12342000000</v>
      </c>
      <c r="L1676" s="741">
        <v>14420433742.391228</v>
      </c>
      <c r="M1676" s="675">
        <v>3</v>
      </c>
      <c r="N1676" s="675" t="s">
        <v>1482</v>
      </c>
      <c r="O1676" s="675">
        <v>31</v>
      </c>
      <c r="P1676" s="675" t="s">
        <v>1487</v>
      </c>
      <c r="Q1676" s="675">
        <v>535</v>
      </c>
      <c r="R1676" s="675" t="s">
        <v>1620</v>
      </c>
      <c r="S1676" s="741">
        <v>3001615000</v>
      </c>
      <c r="T1676" s="741">
        <v>3507096923.3242297</v>
      </c>
    </row>
    <row r="1677" spans="1:20">
      <c r="A1677" s="675">
        <v>4</v>
      </c>
      <c r="B1677" s="675" t="s">
        <v>1481</v>
      </c>
      <c r="C1677" s="675">
        <v>2014</v>
      </c>
      <c r="D1677" s="675">
        <v>121</v>
      </c>
      <c r="E1677" s="675" t="s">
        <v>1621</v>
      </c>
      <c r="F1677" s="675">
        <v>1</v>
      </c>
      <c r="G1677" s="675" t="s">
        <v>1050</v>
      </c>
      <c r="H1677" s="675">
        <v>100</v>
      </c>
      <c r="I1677" s="675" t="s">
        <v>1622</v>
      </c>
      <c r="J1677" s="675" t="s">
        <v>1052</v>
      </c>
      <c r="K1677" s="741">
        <v>24083000000</v>
      </c>
      <c r="L1677" s="741">
        <v>28138657091.071785</v>
      </c>
      <c r="M1677" s="675">
        <v>1</v>
      </c>
      <c r="N1677" s="675" t="s">
        <v>1489</v>
      </c>
      <c r="O1677" s="675">
        <v>4</v>
      </c>
      <c r="P1677" s="675" t="s">
        <v>1623</v>
      </c>
      <c r="Q1677" s="675">
        <v>931</v>
      </c>
      <c r="R1677" s="675" t="s">
        <v>1624</v>
      </c>
      <c r="S1677" s="741">
        <v>13007200000</v>
      </c>
      <c r="T1677" s="741">
        <v>15197655629.07399</v>
      </c>
    </row>
    <row r="1678" spans="1:20">
      <c r="A1678" s="675">
        <v>4</v>
      </c>
      <c r="B1678" s="675" t="s">
        <v>1481</v>
      </c>
      <c r="C1678" s="675">
        <v>2014</v>
      </c>
      <c r="D1678" s="675">
        <v>121</v>
      </c>
      <c r="E1678" s="675" t="s">
        <v>1621</v>
      </c>
      <c r="F1678" s="675">
        <v>1</v>
      </c>
      <c r="G1678" s="675" t="s">
        <v>1050</v>
      </c>
      <c r="H1678" s="675">
        <v>100</v>
      </c>
      <c r="I1678" s="675" t="s">
        <v>1622</v>
      </c>
      <c r="J1678" s="675" t="s">
        <v>1052</v>
      </c>
      <c r="K1678" s="741">
        <v>24083000000</v>
      </c>
      <c r="L1678" s="741">
        <v>28138657091.071785</v>
      </c>
      <c r="M1678" s="675">
        <v>1</v>
      </c>
      <c r="N1678" s="675" t="s">
        <v>1489</v>
      </c>
      <c r="O1678" s="675">
        <v>4</v>
      </c>
      <c r="P1678" s="675" t="s">
        <v>1623</v>
      </c>
      <c r="Q1678" s="675">
        <v>932</v>
      </c>
      <c r="R1678" s="675" t="s">
        <v>1786</v>
      </c>
      <c r="S1678" s="741">
        <v>760800000</v>
      </c>
      <c r="T1678" s="741">
        <v>888921243.81876886</v>
      </c>
    </row>
    <row r="1679" spans="1:20">
      <c r="A1679" s="675">
        <v>4</v>
      </c>
      <c r="B1679" s="675" t="s">
        <v>1481</v>
      </c>
      <c r="C1679" s="675">
        <v>2014</v>
      </c>
      <c r="D1679" s="675">
        <v>121</v>
      </c>
      <c r="E1679" s="675" t="s">
        <v>1621</v>
      </c>
      <c r="F1679" s="675">
        <v>1</v>
      </c>
      <c r="G1679" s="675" t="s">
        <v>1050</v>
      </c>
      <c r="H1679" s="675">
        <v>100</v>
      </c>
      <c r="I1679" s="675" t="s">
        <v>1622</v>
      </c>
      <c r="J1679" s="675" t="s">
        <v>1052</v>
      </c>
      <c r="K1679" s="741">
        <v>24083000000</v>
      </c>
      <c r="L1679" s="741">
        <v>28138657091.071785</v>
      </c>
      <c r="M1679" s="675">
        <v>1</v>
      </c>
      <c r="N1679" s="675" t="s">
        <v>1489</v>
      </c>
      <c r="O1679" s="675">
        <v>4</v>
      </c>
      <c r="P1679" s="675" t="s">
        <v>1623</v>
      </c>
      <c r="Q1679" s="675">
        <v>933</v>
      </c>
      <c r="R1679" s="675" t="s">
        <v>1246</v>
      </c>
      <c r="S1679" s="741">
        <v>628000000</v>
      </c>
      <c r="T1679" s="741">
        <v>733757283.27837384</v>
      </c>
    </row>
    <row r="1680" spans="1:20">
      <c r="A1680" s="675">
        <v>4</v>
      </c>
      <c r="B1680" s="675" t="s">
        <v>1481</v>
      </c>
      <c r="C1680" s="675">
        <v>2014</v>
      </c>
      <c r="D1680" s="675">
        <v>121</v>
      </c>
      <c r="E1680" s="675" t="s">
        <v>1621</v>
      </c>
      <c r="F1680" s="675">
        <v>1</v>
      </c>
      <c r="G1680" s="675" t="s">
        <v>1050</v>
      </c>
      <c r="H1680" s="675">
        <v>100</v>
      </c>
      <c r="I1680" s="675" t="s">
        <v>1622</v>
      </c>
      <c r="J1680" s="675" t="s">
        <v>1052</v>
      </c>
      <c r="K1680" s="741">
        <v>24083000000</v>
      </c>
      <c r="L1680" s="741">
        <v>28138657091.071785</v>
      </c>
      <c r="M1680" s="675">
        <v>1</v>
      </c>
      <c r="N1680" s="675" t="s">
        <v>1489</v>
      </c>
      <c r="O1680" s="675">
        <v>4</v>
      </c>
      <c r="P1680" s="675" t="s">
        <v>1623</v>
      </c>
      <c r="Q1680" s="675">
        <v>934</v>
      </c>
      <c r="R1680" s="675" t="s">
        <v>1787</v>
      </c>
      <c r="S1680" s="741">
        <v>6137000000</v>
      </c>
      <c r="T1680" s="741">
        <v>7170491158.4066572</v>
      </c>
    </row>
    <row r="1681" spans="1:20">
      <c r="A1681" s="675">
        <v>4</v>
      </c>
      <c r="B1681" s="675" t="s">
        <v>1481</v>
      </c>
      <c r="C1681" s="675">
        <v>2014</v>
      </c>
      <c r="D1681" s="675">
        <v>121</v>
      </c>
      <c r="E1681" s="675" t="s">
        <v>1621</v>
      </c>
      <c r="F1681" s="675">
        <v>1</v>
      </c>
      <c r="G1681" s="675" t="s">
        <v>1050</v>
      </c>
      <c r="H1681" s="675">
        <v>100</v>
      </c>
      <c r="I1681" s="675" t="s">
        <v>1622</v>
      </c>
      <c r="J1681" s="675" t="s">
        <v>1052</v>
      </c>
      <c r="K1681" s="741">
        <v>24083000000</v>
      </c>
      <c r="L1681" s="741">
        <v>28138657091.071785</v>
      </c>
      <c r="M1681" s="675">
        <v>1</v>
      </c>
      <c r="N1681" s="675" t="s">
        <v>1489</v>
      </c>
      <c r="O1681" s="675">
        <v>4</v>
      </c>
      <c r="P1681" s="675" t="s">
        <v>1623</v>
      </c>
      <c r="Q1681" s="675">
        <v>966</v>
      </c>
      <c r="R1681" s="675" t="s">
        <v>1788</v>
      </c>
      <c r="S1681" s="741">
        <v>3500000000</v>
      </c>
      <c r="T1681" s="741">
        <v>4089411610.6278801</v>
      </c>
    </row>
    <row r="1682" spans="1:20">
      <c r="A1682" s="675">
        <v>4</v>
      </c>
      <c r="B1682" s="675" t="s">
        <v>1481</v>
      </c>
      <c r="C1682" s="675">
        <v>2014</v>
      </c>
      <c r="D1682" s="675">
        <v>121</v>
      </c>
      <c r="E1682" s="675" t="s">
        <v>1621</v>
      </c>
      <c r="F1682" s="675">
        <v>1</v>
      </c>
      <c r="G1682" s="675" t="s">
        <v>1050</v>
      </c>
      <c r="H1682" s="675">
        <v>100</v>
      </c>
      <c r="I1682" s="675" t="s">
        <v>1622</v>
      </c>
      <c r="J1682" s="675" t="s">
        <v>1052</v>
      </c>
      <c r="K1682" s="741">
        <v>24083000000</v>
      </c>
      <c r="L1682" s="741">
        <v>28138657091.071785</v>
      </c>
      <c r="M1682" s="675">
        <v>3</v>
      </c>
      <c r="N1682" s="675" t="s">
        <v>1482</v>
      </c>
      <c r="O1682" s="675">
        <v>26</v>
      </c>
      <c r="P1682" s="675" t="s">
        <v>1483</v>
      </c>
      <c r="Q1682" s="675">
        <v>935</v>
      </c>
      <c r="R1682" s="675" t="s">
        <v>1627</v>
      </c>
      <c r="S1682" s="741">
        <v>50000000</v>
      </c>
      <c r="T1682" s="741">
        <v>58420165.866112575</v>
      </c>
    </row>
    <row r="1683" spans="1:20">
      <c r="A1683" s="675">
        <v>4</v>
      </c>
      <c r="B1683" s="675" t="s">
        <v>1481</v>
      </c>
      <c r="C1683" s="675">
        <v>2014</v>
      </c>
      <c r="D1683" s="675">
        <v>122</v>
      </c>
      <c r="E1683" s="675" t="s">
        <v>1247</v>
      </c>
      <c r="F1683" s="675">
        <v>1</v>
      </c>
      <c r="G1683" s="675" t="s">
        <v>1050</v>
      </c>
      <c r="H1683" s="675">
        <v>92</v>
      </c>
      <c r="I1683" s="675" t="s">
        <v>1248</v>
      </c>
      <c r="J1683" s="675" t="s">
        <v>1052</v>
      </c>
      <c r="K1683" s="741">
        <v>795869509000</v>
      </c>
      <c r="L1683" s="741">
        <v>929896574471.23157</v>
      </c>
      <c r="M1683" s="675">
        <v>1</v>
      </c>
      <c r="N1683" s="675" t="s">
        <v>1489</v>
      </c>
      <c r="O1683" s="675">
        <v>1</v>
      </c>
      <c r="P1683" s="675" t="s">
        <v>1543</v>
      </c>
      <c r="Q1683" s="675">
        <v>735</v>
      </c>
      <c r="R1683" s="675" t="s">
        <v>1628</v>
      </c>
      <c r="S1683" s="741">
        <v>163153446000</v>
      </c>
      <c r="T1683" s="741">
        <v>190629027538.95685</v>
      </c>
    </row>
    <row r="1684" spans="1:20">
      <c r="A1684" s="675">
        <v>4</v>
      </c>
      <c r="B1684" s="675" t="s">
        <v>1481</v>
      </c>
      <c r="C1684" s="675">
        <v>2014</v>
      </c>
      <c r="D1684" s="675">
        <v>122</v>
      </c>
      <c r="E1684" s="675" t="s">
        <v>1247</v>
      </c>
      <c r="F1684" s="675">
        <v>1</v>
      </c>
      <c r="G1684" s="675" t="s">
        <v>1050</v>
      </c>
      <c r="H1684" s="675">
        <v>92</v>
      </c>
      <c r="I1684" s="675" t="s">
        <v>1248</v>
      </c>
      <c r="J1684" s="675" t="s">
        <v>1052</v>
      </c>
      <c r="K1684" s="741">
        <v>795869509000</v>
      </c>
      <c r="L1684" s="741">
        <v>929896574471.23157</v>
      </c>
      <c r="M1684" s="675">
        <v>1</v>
      </c>
      <c r="N1684" s="675" t="s">
        <v>1489</v>
      </c>
      <c r="O1684" s="675">
        <v>1</v>
      </c>
      <c r="P1684" s="675" t="s">
        <v>1543</v>
      </c>
      <c r="Q1684" s="675">
        <v>739</v>
      </c>
      <c r="R1684" s="675" t="s">
        <v>1629</v>
      </c>
      <c r="S1684" s="741">
        <v>99613042000</v>
      </c>
      <c r="T1684" s="741">
        <v>116388208721.36076</v>
      </c>
    </row>
    <row r="1685" spans="1:20">
      <c r="A1685" s="675">
        <v>4</v>
      </c>
      <c r="B1685" s="675" t="s">
        <v>1481</v>
      </c>
      <c r="C1685" s="675">
        <v>2014</v>
      </c>
      <c r="D1685" s="675">
        <v>122</v>
      </c>
      <c r="E1685" s="675" t="s">
        <v>1247</v>
      </c>
      <c r="F1685" s="675">
        <v>1</v>
      </c>
      <c r="G1685" s="675" t="s">
        <v>1050</v>
      </c>
      <c r="H1685" s="675">
        <v>92</v>
      </c>
      <c r="I1685" s="675" t="s">
        <v>1248</v>
      </c>
      <c r="J1685" s="675" t="s">
        <v>1052</v>
      </c>
      <c r="K1685" s="741">
        <v>795869509000</v>
      </c>
      <c r="L1685" s="741">
        <v>929896574471.23157</v>
      </c>
      <c r="M1685" s="675">
        <v>1</v>
      </c>
      <c r="N1685" s="675" t="s">
        <v>1489</v>
      </c>
      <c r="O1685" s="675">
        <v>5</v>
      </c>
      <c r="P1685" s="675" t="s">
        <v>1511</v>
      </c>
      <c r="Q1685" s="675">
        <v>721</v>
      </c>
      <c r="R1685" s="675" t="s">
        <v>1630</v>
      </c>
      <c r="S1685" s="741">
        <v>53129519000</v>
      </c>
      <c r="T1685" s="741">
        <v>62076706247.335587</v>
      </c>
    </row>
    <row r="1686" spans="1:20">
      <c r="A1686" s="675">
        <v>4</v>
      </c>
      <c r="B1686" s="675" t="s">
        <v>1481</v>
      </c>
      <c r="C1686" s="675">
        <v>2014</v>
      </c>
      <c r="D1686" s="675">
        <v>122</v>
      </c>
      <c r="E1686" s="675" t="s">
        <v>1247</v>
      </c>
      <c r="F1686" s="675">
        <v>1</v>
      </c>
      <c r="G1686" s="675" t="s">
        <v>1050</v>
      </c>
      <c r="H1686" s="675">
        <v>92</v>
      </c>
      <c r="I1686" s="675" t="s">
        <v>1248</v>
      </c>
      <c r="J1686" s="675" t="s">
        <v>1052</v>
      </c>
      <c r="K1686" s="741">
        <v>795869509000</v>
      </c>
      <c r="L1686" s="741">
        <v>929896574471.23157</v>
      </c>
      <c r="M1686" s="675">
        <v>1</v>
      </c>
      <c r="N1686" s="675" t="s">
        <v>1489</v>
      </c>
      <c r="O1686" s="675">
        <v>5</v>
      </c>
      <c r="P1686" s="675" t="s">
        <v>1511</v>
      </c>
      <c r="Q1686" s="675">
        <v>742</v>
      </c>
      <c r="R1686" s="675" t="s">
        <v>1631</v>
      </c>
      <c r="S1686" s="741">
        <v>100875116000</v>
      </c>
      <c r="T1686" s="741">
        <v>117862820169.66692</v>
      </c>
    </row>
    <row r="1687" spans="1:20">
      <c r="A1687" s="675">
        <v>4</v>
      </c>
      <c r="B1687" s="675" t="s">
        <v>1481</v>
      </c>
      <c r="C1687" s="675">
        <v>2014</v>
      </c>
      <c r="D1687" s="675">
        <v>122</v>
      </c>
      <c r="E1687" s="675" t="s">
        <v>1247</v>
      </c>
      <c r="F1687" s="675">
        <v>1</v>
      </c>
      <c r="G1687" s="675" t="s">
        <v>1050</v>
      </c>
      <c r="H1687" s="675">
        <v>92</v>
      </c>
      <c r="I1687" s="675" t="s">
        <v>1248</v>
      </c>
      <c r="J1687" s="675" t="s">
        <v>1052</v>
      </c>
      <c r="K1687" s="741">
        <v>795869509000</v>
      </c>
      <c r="L1687" s="741">
        <v>929896574471.23157</v>
      </c>
      <c r="M1687" s="675">
        <v>1</v>
      </c>
      <c r="N1687" s="675" t="s">
        <v>1489</v>
      </c>
      <c r="O1687" s="675">
        <v>5</v>
      </c>
      <c r="P1687" s="675" t="s">
        <v>1511</v>
      </c>
      <c r="Q1687" s="675">
        <v>743</v>
      </c>
      <c r="R1687" s="675" t="s">
        <v>1632</v>
      </c>
      <c r="S1687" s="741">
        <v>11000000000</v>
      </c>
      <c r="T1687" s="741">
        <v>12852436490.544765</v>
      </c>
    </row>
    <row r="1688" spans="1:20">
      <c r="A1688" s="675">
        <v>4</v>
      </c>
      <c r="B1688" s="675" t="s">
        <v>1481</v>
      </c>
      <c r="C1688" s="675">
        <v>2014</v>
      </c>
      <c r="D1688" s="675">
        <v>122</v>
      </c>
      <c r="E1688" s="675" t="s">
        <v>1247</v>
      </c>
      <c r="F1688" s="675">
        <v>1</v>
      </c>
      <c r="G1688" s="675" t="s">
        <v>1050</v>
      </c>
      <c r="H1688" s="675">
        <v>92</v>
      </c>
      <c r="I1688" s="675" t="s">
        <v>1248</v>
      </c>
      <c r="J1688" s="675" t="s">
        <v>1052</v>
      </c>
      <c r="K1688" s="741">
        <v>795869509000</v>
      </c>
      <c r="L1688" s="741">
        <v>929896574471.23157</v>
      </c>
      <c r="M1688" s="675">
        <v>1</v>
      </c>
      <c r="N1688" s="675" t="s">
        <v>1489</v>
      </c>
      <c r="O1688" s="675">
        <v>5</v>
      </c>
      <c r="P1688" s="675" t="s">
        <v>1511</v>
      </c>
      <c r="Q1688" s="675">
        <v>749</v>
      </c>
      <c r="R1688" s="675" t="s">
        <v>1633</v>
      </c>
      <c r="S1688" s="741">
        <v>3165527000</v>
      </c>
      <c r="T1688" s="741">
        <v>3698612247.8731546</v>
      </c>
    </row>
    <row r="1689" spans="1:20">
      <c r="A1689" s="675">
        <v>4</v>
      </c>
      <c r="B1689" s="675" t="s">
        <v>1481</v>
      </c>
      <c r="C1689" s="675">
        <v>2014</v>
      </c>
      <c r="D1689" s="675">
        <v>122</v>
      </c>
      <c r="E1689" s="675" t="s">
        <v>1247</v>
      </c>
      <c r="F1689" s="675">
        <v>1</v>
      </c>
      <c r="G1689" s="675" t="s">
        <v>1050</v>
      </c>
      <c r="H1689" s="675">
        <v>92</v>
      </c>
      <c r="I1689" s="675" t="s">
        <v>1248</v>
      </c>
      <c r="J1689" s="675" t="s">
        <v>1052</v>
      </c>
      <c r="K1689" s="741">
        <v>795869509000</v>
      </c>
      <c r="L1689" s="741">
        <v>929896574471.23157</v>
      </c>
      <c r="M1689" s="675">
        <v>1</v>
      </c>
      <c r="N1689" s="675" t="s">
        <v>1489</v>
      </c>
      <c r="O1689" s="675">
        <v>5</v>
      </c>
      <c r="P1689" s="675" t="s">
        <v>1511</v>
      </c>
      <c r="Q1689" s="675">
        <v>760</v>
      </c>
      <c r="R1689" s="675" t="s">
        <v>1634</v>
      </c>
      <c r="S1689" s="741">
        <v>6297045000</v>
      </c>
      <c r="T1689" s="741">
        <v>7357488267.3274975</v>
      </c>
    </row>
    <row r="1690" spans="1:20">
      <c r="A1690" s="675">
        <v>4</v>
      </c>
      <c r="B1690" s="675" t="s">
        <v>1481</v>
      </c>
      <c r="C1690" s="675">
        <v>2014</v>
      </c>
      <c r="D1690" s="675">
        <v>122</v>
      </c>
      <c r="E1690" s="675" t="s">
        <v>1247</v>
      </c>
      <c r="F1690" s="675">
        <v>1</v>
      </c>
      <c r="G1690" s="675" t="s">
        <v>1050</v>
      </c>
      <c r="H1690" s="675">
        <v>92</v>
      </c>
      <c r="I1690" s="675" t="s">
        <v>1248</v>
      </c>
      <c r="J1690" s="675" t="s">
        <v>1052</v>
      </c>
      <c r="K1690" s="741">
        <v>795869509000</v>
      </c>
      <c r="L1690" s="741">
        <v>929896574471.23157</v>
      </c>
      <c r="M1690" s="675">
        <v>1</v>
      </c>
      <c r="N1690" s="675" t="s">
        <v>1489</v>
      </c>
      <c r="O1690" s="675">
        <v>5</v>
      </c>
      <c r="P1690" s="675" t="s">
        <v>1511</v>
      </c>
      <c r="Q1690" s="675">
        <v>764</v>
      </c>
      <c r="R1690" s="675" t="s">
        <v>1635</v>
      </c>
      <c r="S1690" s="741">
        <v>3500000000</v>
      </c>
      <c r="T1690" s="741">
        <v>4089411610.6278801</v>
      </c>
    </row>
    <row r="1691" spans="1:20">
      <c r="A1691" s="675">
        <v>4</v>
      </c>
      <c r="B1691" s="675" t="s">
        <v>1481</v>
      </c>
      <c r="C1691" s="675">
        <v>2014</v>
      </c>
      <c r="D1691" s="675">
        <v>122</v>
      </c>
      <c r="E1691" s="675" t="s">
        <v>1247</v>
      </c>
      <c r="F1691" s="675">
        <v>1</v>
      </c>
      <c r="G1691" s="675" t="s">
        <v>1050</v>
      </c>
      <c r="H1691" s="675">
        <v>92</v>
      </c>
      <c r="I1691" s="675" t="s">
        <v>1248</v>
      </c>
      <c r="J1691" s="675" t="s">
        <v>1052</v>
      </c>
      <c r="K1691" s="741">
        <v>795869509000</v>
      </c>
      <c r="L1691" s="741">
        <v>929896574471.23157</v>
      </c>
      <c r="M1691" s="675">
        <v>1</v>
      </c>
      <c r="N1691" s="675" t="s">
        <v>1489</v>
      </c>
      <c r="O1691" s="675">
        <v>7</v>
      </c>
      <c r="P1691" s="675" t="s">
        <v>1514</v>
      </c>
      <c r="Q1691" s="675">
        <v>741</v>
      </c>
      <c r="R1691" s="675" t="s">
        <v>1636</v>
      </c>
      <c r="S1691" s="741">
        <v>19669884000</v>
      </c>
      <c r="T1691" s="741">
        <v>22982357716.943874</v>
      </c>
    </row>
    <row r="1692" spans="1:20">
      <c r="A1692" s="675">
        <v>4</v>
      </c>
      <c r="B1692" s="675" t="s">
        <v>1481</v>
      </c>
      <c r="C1692" s="675">
        <v>2014</v>
      </c>
      <c r="D1692" s="675">
        <v>122</v>
      </c>
      <c r="E1692" s="675" t="s">
        <v>1247</v>
      </c>
      <c r="F1692" s="675">
        <v>1</v>
      </c>
      <c r="G1692" s="675" t="s">
        <v>1050</v>
      </c>
      <c r="H1692" s="675">
        <v>92</v>
      </c>
      <c r="I1692" s="675" t="s">
        <v>1248</v>
      </c>
      <c r="J1692" s="675" t="s">
        <v>1052</v>
      </c>
      <c r="K1692" s="741">
        <v>795869509000</v>
      </c>
      <c r="L1692" s="741">
        <v>929896574471.23157</v>
      </c>
      <c r="M1692" s="675">
        <v>1</v>
      </c>
      <c r="N1692" s="675" t="s">
        <v>1489</v>
      </c>
      <c r="O1692" s="675">
        <v>9</v>
      </c>
      <c r="P1692" s="675" t="s">
        <v>1563</v>
      </c>
      <c r="Q1692" s="675">
        <v>730</v>
      </c>
      <c r="R1692" s="675" t="s">
        <v>1637</v>
      </c>
      <c r="S1692" s="741">
        <v>175389844000</v>
      </c>
      <c r="T1692" s="741">
        <v>204926075554.23215</v>
      </c>
    </row>
    <row r="1693" spans="1:20">
      <c r="A1693" s="675">
        <v>4</v>
      </c>
      <c r="B1693" s="675" t="s">
        <v>1481</v>
      </c>
      <c r="C1693" s="675">
        <v>2014</v>
      </c>
      <c r="D1693" s="675">
        <v>122</v>
      </c>
      <c r="E1693" s="675" t="s">
        <v>1247</v>
      </c>
      <c r="F1693" s="675">
        <v>1</v>
      </c>
      <c r="G1693" s="675" t="s">
        <v>1050</v>
      </c>
      <c r="H1693" s="675">
        <v>92</v>
      </c>
      <c r="I1693" s="675" t="s">
        <v>1248</v>
      </c>
      <c r="J1693" s="675" t="s">
        <v>1052</v>
      </c>
      <c r="K1693" s="741">
        <v>795869509000</v>
      </c>
      <c r="L1693" s="741">
        <v>929896574471.23157</v>
      </c>
      <c r="M1693" s="675">
        <v>2</v>
      </c>
      <c r="N1693" s="675" t="s">
        <v>1561</v>
      </c>
      <c r="O1693" s="675">
        <v>20</v>
      </c>
      <c r="P1693" s="675" t="s">
        <v>1638</v>
      </c>
      <c r="Q1693" s="675">
        <v>738</v>
      </c>
      <c r="R1693" s="675" t="s">
        <v>1639</v>
      </c>
      <c r="S1693" s="741">
        <v>2354314000</v>
      </c>
      <c r="T1693" s="741">
        <v>2750788287.6182189</v>
      </c>
    </row>
    <row r="1694" spans="1:20">
      <c r="A1694" s="675">
        <v>4</v>
      </c>
      <c r="B1694" s="675" t="s">
        <v>1481</v>
      </c>
      <c r="C1694" s="675">
        <v>2014</v>
      </c>
      <c r="D1694" s="675">
        <v>122</v>
      </c>
      <c r="E1694" s="675" t="s">
        <v>1247</v>
      </c>
      <c r="F1694" s="675">
        <v>1</v>
      </c>
      <c r="G1694" s="675" t="s">
        <v>1050</v>
      </c>
      <c r="H1694" s="675">
        <v>92</v>
      </c>
      <c r="I1694" s="675" t="s">
        <v>1248</v>
      </c>
      <c r="J1694" s="675" t="s">
        <v>1052</v>
      </c>
      <c r="K1694" s="741">
        <v>795869509000</v>
      </c>
      <c r="L1694" s="741">
        <v>929896574471.23157</v>
      </c>
      <c r="M1694" s="675">
        <v>3</v>
      </c>
      <c r="N1694" s="675" t="s">
        <v>1482</v>
      </c>
      <c r="O1694" s="675">
        <v>25</v>
      </c>
      <c r="P1694" s="675" t="s">
        <v>1521</v>
      </c>
      <c r="Q1694" s="675">
        <v>753</v>
      </c>
      <c r="R1694" s="675" t="s">
        <v>1640</v>
      </c>
      <c r="S1694" s="741">
        <v>4301433000</v>
      </c>
      <c r="T1694" s="741">
        <v>5025808586.4394035</v>
      </c>
    </row>
    <row r="1695" spans="1:20">
      <c r="A1695" s="675">
        <v>4</v>
      </c>
      <c r="B1695" s="675" t="s">
        <v>1481</v>
      </c>
      <c r="C1695" s="675">
        <v>2014</v>
      </c>
      <c r="D1695" s="675">
        <v>122</v>
      </c>
      <c r="E1695" s="675" t="s">
        <v>1247</v>
      </c>
      <c r="F1695" s="675">
        <v>1</v>
      </c>
      <c r="G1695" s="675" t="s">
        <v>1050</v>
      </c>
      <c r="H1695" s="675">
        <v>92</v>
      </c>
      <c r="I1695" s="675" t="s">
        <v>1248</v>
      </c>
      <c r="J1695" s="675" t="s">
        <v>1052</v>
      </c>
      <c r="K1695" s="741">
        <v>795869509000</v>
      </c>
      <c r="L1695" s="741">
        <v>929896574471.23157</v>
      </c>
      <c r="M1695" s="675">
        <v>3</v>
      </c>
      <c r="N1695" s="675" t="s">
        <v>1482</v>
      </c>
      <c r="O1695" s="675">
        <v>31</v>
      </c>
      <c r="P1695" s="675" t="s">
        <v>1487</v>
      </c>
      <c r="Q1695" s="675">
        <v>750</v>
      </c>
      <c r="R1695" s="675" t="s">
        <v>1641</v>
      </c>
      <c r="S1695" s="741">
        <v>52594967000</v>
      </c>
      <c r="T1695" s="741">
        <v>61452133917.254341</v>
      </c>
    </row>
    <row r="1696" spans="1:20">
      <c r="A1696" s="675">
        <v>4</v>
      </c>
      <c r="B1696" s="675" t="s">
        <v>1481</v>
      </c>
      <c r="C1696" s="675">
        <v>2014</v>
      </c>
      <c r="D1696" s="675">
        <v>122</v>
      </c>
      <c r="E1696" s="675" t="s">
        <v>1247</v>
      </c>
      <c r="F1696" s="675">
        <v>1</v>
      </c>
      <c r="G1696" s="675" t="s">
        <v>1050</v>
      </c>
      <c r="H1696" s="675">
        <v>92</v>
      </c>
      <c r="I1696" s="675" t="s">
        <v>1248</v>
      </c>
      <c r="J1696" s="675" t="s">
        <v>1052</v>
      </c>
      <c r="K1696" s="741">
        <v>795869509000</v>
      </c>
      <c r="L1696" s="741">
        <v>929896574471.23157</v>
      </c>
      <c r="M1696" s="675">
        <v>3</v>
      </c>
      <c r="N1696" s="675" t="s">
        <v>1482</v>
      </c>
      <c r="O1696" s="675">
        <v>31</v>
      </c>
      <c r="P1696" s="675" t="s">
        <v>1487</v>
      </c>
      <c r="Q1696" s="675">
        <v>758</v>
      </c>
      <c r="R1696" s="675" t="s">
        <v>1642</v>
      </c>
      <c r="S1696" s="741">
        <v>91780852000</v>
      </c>
      <c r="T1696" s="741">
        <v>107237051943.4626</v>
      </c>
    </row>
    <row r="1697" spans="1:20">
      <c r="A1697" s="675">
        <v>4</v>
      </c>
      <c r="B1697" s="675" t="s">
        <v>1481</v>
      </c>
      <c r="C1697" s="675">
        <v>2014</v>
      </c>
      <c r="D1697" s="675">
        <v>122</v>
      </c>
      <c r="E1697" s="675" t="s">
        <v>1247</v>
      </c>
      <c r="F1697" s="675">
        <v>1</v>
      </c>
      <c r="G1697" s="675" t="s">
        <v>1050</v>
      </c>
      <c r="H1697" s="675">
        <v>92</v>
      </c>
      <c r="I1697" s="675" t="s">
        <v>1248</v>
      </c>
      <c r="J1697" s="675" t="s">
        <v>1052</v>
      </c>
      <c r="K1697" s="741">
        <v>795869509000</v>
      </c>
      <c r="L1697" s="741">
        <v>929896574471.23157</v>
      </c>
      <c r="M1697" s="675">
        <v>3</v>
      </c>
      <c r="N1697" s="675" t="s">
        <v>1482</v>
      </c>
      <c r="O1697" s="675">
        <v>31</v>
      </c>
      <c r="P1697" s="675" t="s">
        <v>1487</v>
      </c>
      <c r="Q1697" s="675">
        <v>765</v>
      </c>
      <c r="R1697" s="675" t="s">
        <v>1643</v>
      </c>
      <c r="S1697" s="741">
        <v>3942334000</v>
      </c>
      <c r="T1697" s="741">
        <v>4606236123.5923014</v>
      </c>
    </row>
    <row r="1698" spans="1:20">
      <c r="A1698" s="675">
        <v>4</v>
      </c>
      <c r="B1698" s="675" t="s">
        <v>1481</v>
      </c>
      <c r="C1698" s="675">
        <v>2014</v>
      </c>
      <c r="D1698" s="675">
        <v>122</v>
      </c>
      <c r="E1698" s="675" t="s">
        <v>1247</v>
      </c>
      <c r="F1698" s="675">
        <v>1</v>
      </c>
      <c r="G1698" s="675" t="s">
        <v>1050</v>
      </c>
      <c r="H1698" s="675">
        <v>92</v>
      </c>
      <c r="I1698" s="675" t="s">
        <v>1248</v>
      </c>
      <c r="J1698" s="675" t="s">
        <v>1052</v>
      </c>
      <c r="K1698" s="741">
        <v>795869509000</v>
      </c>
      <c r="L1698" s="741">
        <v>929896574471.23157</v>
      </c>
      <c r="M1698" s="675">
        <v>3</v>
      </c>
      <c r="N1698" s="675" t="s">
        <v>1482</v>
      </c>
      <c r="O1698" s="675">
        <v>32</v>
      </c>
      <c r="P1698" s="675" t="s">
        <v>1504</v>
      </c>
      <c r="Q1698" s="675">
        <v>759</v>
      </c>
      <c r="R1698" s="675" t="s">
        <v>1644</v>
      </c>
      <c r="S1698" s="741">
        <v>5102186000</v>
      </c>
      <c r="T1698" s="741">
        <v>5961411047.9951487</v>
      </c>
    </row>
    <row r="1699" spans="1:20">
      <c r="A1699" s="675">
        <v>4</v>
      </c>
      <c r="B1699" s="675" t="s">
        <v>1481</v>
      </c>
      <c r="C1699" s="675">
        <v>2014</v>
      </c>
      <c r="D1699" s="675">
        <v>125</v>
      </c>
      <c r="E1699" s="675" t="s">
        <v>1261</v>
      </c>
      <c r="F1699" s="675">
        <v>1</v>
      </c>
      <c r="G1699" s="675" t="s">
        <v>1050</v>
      </c>
      <c r="H1699" s="675">
        <v>85</v>
      </c>
      <c r="I1699" s="675" t="s">
        <v>1065</v>
      </c>
      <c r="J1699" s="675" t="s">
        <v>1052</v>
      </c>
      <c r="K1699" s="741">
        <v>2125000000</v>
      </c>
      <c r="L1699" s="741">
        <v>2482857049.3097844</v>
      </c>
      <c r="M1699" s="675">
        <v>3</v>
      </c>
      <c r="N1699" s="675" t="s">
        <v>1482</v>
      </c>
      <c r="O1699" s="675">
        <v>26</v>
      </c>
      <c r="P1699" s="675" t="s">
        <v>1483</v>
      </c>
      <c r="Q1699" s="675">
        <v>939</v>
      </c>
      <c r="R1699" s="675" t="s">
        <v>1789</v>
      </c>
      <c r="S1699" s="741">
        <v>45000000</v>
      </c>
      <c r="T1699" s="741">
        <v>52578149.279501319</v>
      </c>
    </row>
    <row r="1700" spans="1:20">
      <c r="A1700" s="675">
        <v>4</v>
      </c>
      <c r="B1700" s="675" t="s">
        <v>1481</v>
      </c>
      <c r="C1700" s="675">
        <v>2014</v>
      </c>
      <c r="D1700" s="675">
        <v>125</v>
      </c>
      <c r="E1700" s="675" t="s">
        <v>1261</v>
      </c>
      <c r="F1700" s="675">
        <v>1</v>
      </c>
      <c r="G1700" s="675" t="s">
        <v>1050</v>
      </c>
      <c r="H1700" s="675">
        <v>85</v>
      </c>
      <c r="I1700" s="675" t="s">
        <v>1065</v>
      </c>
      <c r="J1700" s="675" t="s">
        <v>1052</v>
      </c>
      <c r="K1700" s="741">
        <v>2125000000</v>
      </c>
      <c r="L1700" s="741">
        <v>2482857049.3097844</v>
      </c>
      <c r="M1700" s="675">
        <v>3</v>
      </c>
      <c r="N1700" s="675" t="s">
        <v>1482</v>
      </c>
      <c r="O1700" s="675">
        <v>31</v>
      </c>
      <c r="P1700" s="675" t="s">
        <v>1487</v>
      </c>
      <c r="Q1700" s="675">
        <v>692</v>
      </c>
      <c r="R1700" s="675" t="s">
        <v>1646</v>
      </c>
      <c r="S1700" s="741">
        <v>1837000000</v>
      </c>
      <c r="T1700" s="741">
        <v>2146356893.9209762</v>
      </c>
    </row>
    <row r="1701" spans="1:20">
      <c r="A1701" s="675">
        <v>4</v>
      </c>
      <c r="B1701" s="675" t="s">
        <v>1481</v>
      </c>
      <c r="C1701" s="675">
        <v>2014</v>
      </c>
      <c r="D1701" s="675">
        <v>125</v>
      </c>
      <c r="E1701" s="675" t="s">
        <v>1261</v>
      </c>
      <c r="F1701" s="675">
        <v>1</v>
      </c>
      <c r="G1701" s="675" t="s">
        <v>1050</v>
      </c>
      <c r="H1701" s="675">
        <v>85</v>
      </c>
      <c r="I1701" s="675" t="s">
        <v>1065</v>
      </c>
      <c r="J1701" s="675" t="s">
        <v>1052</v>
      </c>
      <c r="K1701" s="741">
        <v>2125000000</v>
      </c>
      <c r="L1701" s="741">
        <v>2482857049.3097844</v>
      </c>
      <c r="M1701" s="675">
        <v>3</v>
      </c>
      <c r="N1701" s="675" t="s">
        <v>1482</v>
      </c>
      <c r="O1701" s="675">
        <v>31</v>
      </c>
      <c r="P1701" s="675" t="s">
        <v>1487</v>
      </c>
      <c r="Q1701" s="675">
        <v>744</v>
      </c>
      <c r="R1701" s="675" t="s">
        <v>1647</v>
      </c>
      <c r="S1701" s="741">
        <v>243000000</v>
      </c>
      <c r="T1701" s="741">
        <v>283922006.10930711</v>
      </c>
    </row>
    <row r="1702" spans="1:20">
      <c r="A1702" s="675">
        <v>4</v>
      </c>
      <c r="B1702" s="675" t="s">
        <v>1481</v>
      </c>
      <c r="C1702" s="675">
        <v>2014</v>
      </c>
      <c r="D1702" s="675">
        <v>126</v>
      </c>
      <c r="E1702" s="675" t="s">
        <v>771</v>
      </c>
      <c r="F1702" s="675">
        <v>1</v>
      </c>
      <c r="G1702" s="675" t="s">
        <v>1050</v>
      </c>
      <c r="H1702" s="675">
        <v>94</v>
      </c>
      <c r="I1702" s="675" t="s">
        <v>1264</v>
      </c>
      <c r="J1702" s="675" t="s">
        <v>1052</v>
      </c>
      <c r="K1702" s="741">
        <v>100542466000</v>
      </c>
      <c r="L1702" s="741">
        <v>117474150806.15967</v>
      </c>
      <c r="M1702" s="675">
        <v>2</v>
      </c>
      <c r="N1702" s="675" t="s">
        <v>1561</v>
      </c>
      <c r="O1702" s="675">
        <v>17</v>
      </c>
      <c r="P1702" s="675" t="s">
        <v>1585</v>
      </c>
      <c r="Q1702" s="675">
        <v>131</v>
      </c>
      <c r="R1702" s="675" t="s">
        <v>1648</v>
      </c>
      <c r="S1702" s="741">
        <v>1648025000</v>
      </c>
      <c r="T1702" s="741">
        <v>1925557877.0300033</v>
      </c>
    </row>
    <row r="1703" spans="1:20">
      <c r="A1703" s="675">
        <v>4</v>
      </c>
      <c r="B1703" s="675" t="s">
        <v>1481</v>
      </c>
      <c r="C1703" s="675">
        <v>2014</v>
      </c>
      <c r="D1703" s="675">
        <v>126</v>
      </c>
      <c r="E1703" s="675" t="s">
        <v>771</v>
      </c>
      <c r="F1703" s="675">
        <v>1</v>
      </c>
      <c r="G1703" s="675" t="s">
        <v>1050</v>
      </c>
      <c r="H1703" s="675">
        <v>94</v>
      </c>
      <c r="I1703" s="675" t="s">
        <v>1264</v>
      </c>
      <c r="J1703" s="675" t="s">
        <v>1052</v>
      </c>
      <c r="K1703" s="741">
        <v>100542466000</v>
      </c>
      <c r="L1703" s="741">
        <v>117474150806.15967</v>
      </c>
      <c r="M1703" s="675">
        <v>2</v>
      </c>
      <c r="N1703" s="675" t="s">
        <v>1561</v>
      </c>
      <c r="O1703" s="675">
        <v>17</v>
      </c>
      <c r="P1703" s="675" t="s">
        <v>1585</v>
      </c>
      <c r="Q1703" s="675">
        <v>820</v>
      </c>
      <c r="R1703" s="675" t="s">
        <v>1649</v>
      </c>
      <c r="S1703" s="741">
        <v>54221456000</v>
      </c>
      <c r="T1703" s="741">
        <v>63352529060.44249</v>
      </c>
    </row>
    <row r="1704" spans="1:20">
      <c r="A1704" s="675">
        <v>4</v>
      </c>
      <c r="B1704" s="675" t="s">
        <v>1481</v>
      </c>
      <c r="C1704" s="675">
        <v>2014</v>
      </c>
      <c r="D1704" s="675">
        <v>126</v>
      </c>
      <c r="E1704" s="675" t="s">
        <v>771</v>
      </c>
      <c r="F1704" s="675">
        <v>1</v>
      </c>
      <c r="G1704" s="675" t="s">
        <v>1050</v>
      </c>
      <c r="H1704" s="675">
        <v>94</v>
      </c>
      <c r="I1704" s="675" t="s">
        <v>1264</v>
      </c>
      <c r="J1704" s="675" t="s">
        <v>1052</v>
      </c>
      <c r="K1704" s="741">
        <v>100542466000</v>
      </c>
      <c r="L1704" s="741">
        <v>117474150806.15967</v>
      </c>
      <c r="M1704" s="675">
        <v>2</v>
      </c>
      <c r="N1704" s="675" t="s">
        <v>1561</v>
      </c>
      <c r="O1704" s="675">
        <v>17</v>
      </c>
      <c r="P1704" s="675" t="s">
        <v>1585</v>
      </c>
      <c r="Q1704" s="675">
        <v>821</v>
      </c>
      <c r="R1704" s="675" t="s">
        <v>1650</v>
      </c>
      <c r="S1704" s="741">
        <v>14004860000</v>
      </c>
      <c r="T1704" s="741">
        <v>16363324882.633707</v>
      </c>
    </row>
    <row r="1705" spans="1:20">
      <c r="A1705" s="675">
        <v>4</v>
      </c>
      <c r="B1705" s="675" t="s">
        <v>1481</v>
      </c>
      <c r="C1705" s="675">
        <v>2014</v>
      </c>
      <c r="D1705" s="675">
        <v>126</v>
      </c>
      <c r="E1705" s="675" t="s">
        <v>771</v>
      </c>
      <c r="F1705" s="675">
        <v>1</v>
      </c>
      <c r="G1705" s="675" t="s">
        <v>1050</v>
      </c>
      <c r="H1705" s="675">
        <v>94</v>
      </c>
      <c r="I1705" s="675" t="s">
        <v>1264</v>
      </c>
      <c r="J1705" s="675" t="s">
        <v>1052</v>
      </c>
      <c r="K1705" s="741">
        <v>100542466000</v>
      </c>
      <c r="L1705" s="741">
        <v>117474150806.15967</v>
      </c>
      <c r="M1705" s="675">
        <v>2</v>
      </c>
      <c r="N1705" s="675" t="s">
        <v>1561</v>
      </c>
      <c r="O1705" s="675">
        <v>18</v>
      </c>
      <c r="P1705" s="675" t="s">
        <v>1588</v>
      </c>
      <c r="Q1705" s="675">
        <v>811</v>
      </c>
      <c r="R1705" s="675" t="s">
        <v>1651</v>
      </c>
      <c r="S1705" s="741">
        <v>3960814000</v>
      </c>
      <c r="T1705" s="741">
        <v>4627828216.8964157</v>
      </c>
    </row>
    <row r="1706" spans="1:20">
      <c r="A1706" s="675">
        <v>4</v>
      </c>
      <c r="B1706" s="675" t="s">
        <v>1481</v>
      </c>
      <c r="C1706" s="675">
        <v>2014</v>
      </c>
      <c r="D1706" s="675">
        <v>126</v>
      </c>
      <c r="E1706" s="675" t="s">
        <v>771</v>
      </c>
      <c r="F1706" s="675">
        <v>1</v>
      </c>
      <c r="G1706" s="675" t="s">
        <v>1050</v>
      </c>
      <c r="H1706" s="675">
        <v>94</v>
      </c>
      <c r="I1706" s="675" t="s">
        <v>1264</v>
      </c>
      <c r="J1706" s="675" t="s">
        <v>1052</v>
      </c>
      <c r="K1706" s="741">
        <v>100542466000</v>
      </c>
      <c r="L1706" s="741">
        <v>117474150806.15967</v>
      </c>
      <c r="M1706" s="675">
        <v>2</v>
      </c>
      <c r="N1706" s="675" t="s">
        <v>1561</v>
      </c>
      <c r="O1706" s="675">
        <v>21</v>
      </c>
      <c r="P1706" s="675" t="s">
        <v>1652</v>
      </c>
      <c r="Q1706" s="675">
        <v>826</v>
      </c>
      <c r="R1706" s="675" t="s">
        <v>1653</v>
      </c>
      <c r="S1706" s="741">
        <v>3841704000</v>
      </c>
      <c r="T1706" s="741">
        <v>4488659697.7701626</v>
      </c>
    </row>
    <row r="1707" spans="1:20">
      <c r="A1707" s="675">
        <v>4</v>
      </c>
      <c r="B1707" s="675" t="s">
        <v>1481</v>
      </c>
      <c r="C1707" s="675">
        <v>2014</v>
      </c>
      <c r="D1707" s="675">
        <v>126</v>
      </c>
      <c r="E1707" s="675" t="s">
        <v>771</v>
      </c>
      <c r="F1707" s="675">
        <v>1</v>
      </c>
      <c r="G1707" s="675" t="s">
        <v>1050</v>
      </c>
      <c r="H1707" s="675">
        <v>94</v>
      </c>
      <c r="I1707" s="675" t="s">
        <v>1264</v>
      </c>
      <c r="J1707" s="675" t="s">
        <v>1052</v>
      </c>
      <c r="K1707" s="741">
        <v>100542466000</v>
      </c>
      <c r="L1707" s="741">
        <v>117474150806.15967</v>
      </c>
      <c r="M1707" s="675">
        <v>2</v>
      </c>
      <c r="N1707" s="675" t="s">
        <v>1561</v>
      </c>
      <c r="O1707" s="675">
        <v>22</v>
      </c>
      <c r="P1707" s="675" t="s">
        <v>1654</v>
      </c>
      <c r="Q1707" s="675">
        <v>574</v>
      </c>
      <c r="R1707" s="675" t="s">
        <v>1269</v>
      </c>
      <c r="S1707" s="741">
        <v>5529908000</v>
      </c>
      <c r="T1707" s="741">
        <v>6461162851.6868572</v>
      </c>
    </row>
    <row r="1708" spans="1:20">
      <c r="A1708" s="675">
        <v>4</v>
      </c>
      <c r="B1708" s="675" t="s">
        <v>1481</v>
      </c>
      <c r="C1708" s="675">
        <v>2014</v>
      </c>
      <c r="D1708" s="675">
        <v>126</v>
      </c>
      <c r="E1708" s="675" t="s">
        <v>771</v>
      </c>
      <c r="F1708" s="675">
        <v>1</v>
      </c>
      <c r="G1708" s="675" t="s">
        <v>1050</v>
      </c>
      <c r="H1708" s="675">
        <v>94</v>
      </c>
      <c r="I1708" s="675" t="s">
        <v>1264</v>
      </c>
      <c r="J1708" s="675" t="s">
        <v>1052</v>
      </c>
      <c r="K1708" s="741">
        <v>100542466000</v>
      </c>
      <c r="L1708" s="741">
        <v>117474150806.15967</v>
      </c>
      <c r="M1708" s="675">
        <v>2</v>
      </c>
      <c r="N1708" s="675" t="s">
        <v>1561</v>
      </c>
      <c r="O1708" s="675">
        <v>22</v>
      </c>
      <c r="P1708" s="675" t="s">
        <v>1654</v>
      </c>
      <c r="Q1708" s="675">
        <v>819</v>
      </c>
      <c r="R1708" s="675" t="s">
        <v>1655</v>
      </c>
      <c r="S1708" s="741">
        <v>9891273000</v>
      </c>
      <c r="T1708" s="741">
        <v>11556996185.740019</v>
      </c>
    </row>
    <row r="1709" spans="1:20">
      <c r="A1709" s="675">
        <v>4</v>
      </c>
      <c r="B1709" s="675" t="s">
        <v>1481</v>
      </c>
      <c r="C1709" s="675">
        <v>2014</v>
      </c>
      <c r="D1709" s="675">
        <v>126</v>
      </c>
      <c r="E1709" s="675" t="s">
        <v>771</v>
      </c>
      <c r="F1709" s="675">
        <v>1</v>
      </c>
      <c r="G1709" s="675" t="s">
        <v>1050</v>
      </c>
      <c r="H1709" s="675">
        <v>94</v>
      </c>
      <c r="I1709" s="675" t="s">
        <v>1264</v>
      </c>
      <c r="J1709" s="675" t="s">
        <v>1052</v>
      </c>
      <c r="K1709" s="741">
        <v>100542466000</v>
      </c>
      <c r="L1709" s="741">
        <v>117474150806.15967</v>
      </c>
      <c r="M1709" s="675">
        <v>2</v>
      </c>
      <c r="N1709" s="675" t="s">
        <v>1561</v>
      </c>
      <c r="O1709" s="675">
        <v>22</v>
      </c>
      <c r="P1709" s="675" t="s">
        <v>1654</v>
      </c>
      <c r="Q1709" s="675">
        <v>961</v>
      </c>
      <c r="R1709" s="675" t="s">
        <v>1790</v>
      </c>
      <c r="S1709" s="741">
        <v>2491296000</v>
      </c>
      <c r="T1709" s="741">
        <v>2910838510.831656</v>
      </c>
    </row>
    <row r="1710" spans="1:20">
      <c r="A1710" s="675">
        <v>4</v>
      </c>
      <c r="B1710" s="675" t="s">
        <v>1481</v>
      </c>
      <c r="C1710" s="675">
        <v>2014</v>
      </c>
      <c r="D1710" s="675">
        <v>126</v>
      </c>
      <c r="E1710" s="675" t="s">
        <v>771</v>
      </c>
      <c r="F1710" s="675">
        <v>1</v>
      </c>
      <c r="G1710" s="675" t="s">
        <v>1050</v>
      </c>
      <c r="H1710" s="675">
        <v>94</v>
      </c>
      <c r="I1710" s="675" t="s">
        <v>1264</v>
      </c>
      <c r="J1710" s="675" t="s">
        <v>1052</v>
      </c>
      <c r="K1710" s="741">
        <v>100542466000</v>
      </c>
      <c r="L1710" s="741">
        <v>117474150806.15967</v>
      </c>
      <c r="M1710" s="675">
        <v>3</v>
      </c>
      <c r="N1710" s="675" t="s">
        <v>1482</v>
      </c>
      <c r="O1710" s="675">
        <v>24</v>
      </c>
      <c r="P1710" s="675" t="s">
        <v>1604</v>
      </c>
      <c r="Q1710" s="675">
        <v>817</v>
      </c>
      <c r="R1710" s="675" t="s">
        <v>1791</v>
      </c>
      <c r="S1710" s="741">
        <v>617553000</v>
      </c>
      <c r="T1710" s="741">
        <v>721550973.82230842</v>
      </c>
    </row>
    <row r="1711" spans="1:20">
      <c r="A1711" s="675">
        <v>4</v>
      </c>
      <c r="B1711" s="675" t="s">
        <v>1481</v>
      </c>
      <c r="C1711" s="675">
        <v>2014</v>
      </c>
      <c r="D1711" s="675">
        <v>126</v>
      </c>
      <c r="E1711" s="675" t="s">
        <v>771</v>
      </c>
      <c r="F1711" s="675">
        <v>1</v>
      </c>
      <c r="G1711" s="675" t="s">
        <v>1050</v>
      </c>
      <c r="H1711" s="675">
        <v>94</v>
      </c>
      <c r="I1711" s="675" t="s">
        <v>1264</v>
      </c>
      <c r="J1711" s="675" t="s">
        <v>1052</v>
      </c>
      <c r="K1711" s="741">
        <v>100542466000</v>
      </c>
      <c r="L1711" s="741">
        <v>117474150806.15967</v>
      </c>
      <c r="M1711" s="675">
        <v>3</v>
      </c>
      <c r="N1711" s="675" t="s">
        <v>1482</v>
      </c>
      <c r="O1711" s="675">
        <v>26</v>
      </c>
      <c r="P1711" s="675" t="s">
        <v>1483</v>
      </c>
      <c r="Q1711" s="675">
        <v>956</v>
      </c>
      <c r="R1711" s="675" t="s">
        <v>1657</v>
      </c>
      <c r="S1711" s="741">
        <v>842118000</v>
      </c>
      <c r="T1711" s="741">
        <v>983933464.77677965</v>
      </c>
    </row>
    <row r="1712" spans="1:20">
      <c r="A1712" s="675">
        <v>4</v>
      </c>
      <c r="B1712" s="675" t="s">
        <v>1481</v>
      </c>
      <c r="C1712" s="675">
        <v>2014</v>
      </c>
      <c r="D1712" s="675">
        <v>126</v>
      </c>
      <c r="E1712" s="675" t="s">
        <v>771</v>
      </c>
      <c r="F1712" s="675">
        <v>1</v>
      </c>
      <c r="G1712" s="675" t="s">
        <v>1050</v>
      </c>
      <c r="H1712" s="675">
        <v>94</v>
      </c>
      <c r="I1712" s="675" t="s">
        <v>1264</v>
      </c>
      <c r="J1712" s="675" t="s">
        <v>1052</v>
      </c>
      <c r="K1712" s="741">
        <v>100542466000</v>
      </c>
      <c r="L1712" s="741">
        <v>117474150806.15967</v>
      </c>
      <c r="M1712" s="675">
        <v>3</v>
      </c>
      <c r="N1712" s="675" t="s">
        <v>1482</v>
      </c>
      <c r="O1712" s="675">
        <v>31</v>
      </c>
      <c r="P1712" s="675" t="s">
        <v>1487</v>
      </c>
      <c r="Q1712" s="675">
        <v>844</v>
      </c>
      <c r="R1712" s="675" t="s">
        <v>1487</v>
      </c>
      <c r="S1712" s="741">
        <v>1848690000</v>
      </c>
      <c r="T1712" s="741">
        <v>2160015528.7004728</v>
      </c>
    </row>
    <row r="1713" spans="1:20">
      <c r="A1713" s="675">
        <v>4</v>
      </c>
      <c r="B1713" s="675" t="s">
        <v>1481</v>
      </c>
      <c r="C1713" s="675">
        <v>2014</v>
      </c>
      <c r="D1713" s="675">
        <v>126</v>
      </c>
      <c r="E1713" s="675" t="s">
        <v>771</v>
      </c>
      <c r="F1713" s="675">
        <v>1</v>
      </c>
      <c r="G1713" s="675" t="s">
        <v>1050</v>
      </c>
      <c r="H1713" s="675">
        <v>94</v>
      </c>
      <c r="I1713" s="675" t="s">
        <v>1264</v>
      </c>
      <c r="J1713" s="675" t="s">
        <v>1052</v>
      </c>
      <c r="K1713" s="741">
        <v>100542466000</v>
      </c>
      <c r="L1713" s="741">
        <v>117474150806.15967</v>
      </c>
      <c r="M1713" s="675">
        <v>3</v>
      </c>
      <c r="N1713" s="675" t="s">
        <v>1482</v>
      </c>
      <c r="O1713" s="675">
        <v>32</v>
      </c>
      <c r="P1713" s="675" t="s">
        <v>1504</v>
      </c>
      <c r="Q1713" s="675">
        <v>957</v>
      </c>
      <c r="R1713" s="675" t="s">
        <v>1792</v>
      </c>
      <c r="S1713" s="741">
        <v>1644769000</v>
      </c>
      <c r="T1713" s="741">
        <v>1921753555.8288023</v>
      </c>
    </row>
    <row r="1714" spans="1:20">
      <c r="A1714" s="675">
        <v>4</v>
      </c>
      <c r="B1714" s="675" t="s">
        <v>1481</v>
      </c>
      <c r="C1714" s="675">
        <v>2014</v>
      </c>
      <c r="D1714" s="675">
        <v>127</v>
      </c>
      <c r="E1714" s="675" t="s">
        <v>162</v>
      </c>
      <c r="F1714" s="675">
        <v>1</v>
      </c>
      <c r="G1714" s="675" t="s">
        <v>1050</v>
      </c>
      <c r="H1714" s="675">
        <v>86</v>
      </c>
      <c r="I1714" s="675" t="s">
        <v>1088</v>
      </c>
      <c r="J1714" s="675" t="s">
        <v>1052</v>
      </c>
      <c r="K1714" s="741">
        <v>9000000000</v>
      </c>
      <c r="L1714" s="741">
        <v>10515629855.900263</v>
      </c>
      <c r="M1714" s="675">
        <v>3</v>
      </c>
      <c r="N1714" s="675" t="s">
        <v>1482</v>
      </c>
      <c r="O1714" s="675">
        <v>24</v>
      </c>
      <c r="P1714" s="675" t="s">
        <v>1604</v>
      </c>
      <c r="Q1714" s="675">
        <v>751</v>
      </c>
      <c r="R1714" s="675" t="s">
        <v>1659</v>
      </c>
      <c r="S1714" s="741">
        <v>4291385000</v>
      </c>
      <c r="T1714" s="741">
        <v>5014068469.90695</v>
      </c>
    </row>
    <row r="1715" spans="1:20">
      <c r="A1715" s="675">
        <v>4</v>
      </c>
      <c r="B1715" s="675" t="s">
        <v>1481</v>
      </c>
      <c r="C1715" s="675">
        <v>2014</v>
      </c>
      <c r="D1715" s="675">
        <v>127</v>
      </c>
      <c r="E1715" s="675" t="s">
        <v>162</v>
      </c>
      <c r="F1715" s="675">
        <v>1</v>
      </c>
      <c r="G1715" s="675" t="s">
        <v>1050</v>
      </c>
      <c r="H1715" s="675">
        <v>86</v>
      </c>
      <c r="I1715" s="675" t="s">
        <v>1088</v>
      </c>
      <c r="J1715" s="675" t="s">
        <v>1052</v>
      </c>
      <c r="K1715" s="741">
        <v>9000000000</v>
      </c>
      <c r="L1715" s="741">
        <v>10515629855.900263</v>
      </c>
      <c r="M1715" s="675">
        <v>3</v>
      </c>
      <c r="N1715" s="675" t="s">
        <v>1482</v>
      </c>
      <c r="O1715" s="675">
        <v>25</v>
      </c>
      <c r="P1715" s="675" t="s">
        <v>1521</v>
      </c>
      <c r="Q1715" s="675">
        <v>711</v>
      </c>
      <c r="R1715" s="675" t="s">
        <v>1660</v>
      </c>
      <c r="S1715" s="741">
        <v>473656000</v>
      </c>
      <c r="T1715" s="741">
        <v>553421241.66958833</v>
      </c>
    </row>
    <row r="1716" spans="1:20">
      <c r="A1716" s="675">
        <v>4</v>
      </c>
      <c r="B1716" s="675" t="s">
        <v>1481</v>
      </c>
      <c r="C1716" s="675">
        <v>2014</v>
      </c>
      <c r="D1716" s="675">
        <v>127</v>
      </c>
      <c r="E1716" s="675" t="s">
        <v>162</v>
      </c>
      <c r="F1716" s="675">
        <v>1</v>
      </c>
      <c r="G1716" s="675" t="s">
        <v>1050</v>
      </c>
      <c r="H1716" s="675">
        <v>86</v>
      </c>
      <c r="I1716" s="675" t="s">
        <v>1088</v>
      </c>
      <c r="J1716" s="675" t="s">
        <v>1052</v>
      </c>
      <c r="K1716" s="741">
        <v>9000000000</v>
      </c>
      <c r="L1716" s="741">
        <v>10515629855.900263</v>
      </c>
      <c r="M1716" s="675">
        <v>3</v>
      </c>
      <c r="N1716" s="675" t="s">
        <v>1482</v>
      </c>
      <c r="O1716" s="675">
        <v>31</v>
      </c>
      <c r="P1716" s="675" t="s">
        <v>1487</v>
      </c>
      <c r="Q1716" s="675">
        <v>761</v>
      </c>
      <c r="R1716" s="675" t="s">
        <v>1661</v>
      </c>
      <c r="S1716" s="741">
        <v>628053000</v>
      </c>
      <c r="T1716" s="741">
        <v>733819208.65419209</v>
      </c>
    </row>
    <row r="1717" spans="1:20">
      <c r="A1717" s="675">
        <v>4</v>
      </c>
      <c r="B1717" s="675" t="s">
        <v>1481</v>
      </c>
      <c r="C1717" s="675">
        <v>2014</v>
      </c>
      <c r="D1717" s="675">
        <v>127</v>
      </c>
      <c r="E1717" s="675" t="s">
        <v>162</v>
      </c>
      <c r="F1717" s="675">
        <v>1</v>
      </c>
      <c r="G1717" s="675" t="s">
        <v>1050</v>
      </c>
      <c r="H1717" s="675">
        <v>86</v>
      </c>
      <c r="I1717" s="675" t="s">
        <v>1088</v>
      </c>
      <c r="J1717" s="675" t="s">
        <v>1052</v>
      </c>
      <c r="K1717" s="741">
        <v>9000000000</v>
      </c>
      <c r="L1717" s="741">
        <v>10515629855.900263</v>
      </c>
      <c r="M1717" s="675">
        <v>3</v>
      </c>
      <c r="N1717" s="675" t="s">
        <v>1482</v>
      </c>
      <c r="O1717" s="675">
        <v>32</v>
      </c>
      <c r="P1717" s="675" t="s">
        <v>1504</v>
      </c>
      <c r="Q1717" s="675">
        <v>734</v>
      </c>
      <c r="R1717" s="675" t="s">
        <v>1662</v>
      </c>
      <c r="S1717" s="741">
        <v>3606906000</v>
      </c>
      <c r="T1717" s="741">
        <v>4214320935.6695328</v>
      </c>
    </row>
    <row r="1718" spans="1:20">
      <c r="A1718" s="675">
        <v>4</v>
      </c>
      <c r="B1718" s="675" t="s">
        <v>1481</v>
      </c>
      <c r="C1718" s="675">
        <v>2014</v>
      </c>
      <c r="D1718" s="675">
        <v>131</v>
      </c>
      <c r="E1718" s="675" t="s">
        <v>1293</v>
      </c>
      <c r="F1718" s="675">
        <v>1</v>
      </c>
      <c r="G1718" s="675" t="s">
        <v>1050</v>
      </c>
      <c r="H1718" s="675">
        <v>86</v>
      </c>
      <c r="I1718" s="675" t="s">
        <v>1088</v>
      </c>
      <c r="J1718" s="675" t="s">
        <v>1052</v>
      </c>
      <c r="K1718" s="741">
        <v>32000000000</v>
      </c>
      <c r="L1718" s="741">
        <v>37388906154.31205</v>
      </c>
      <c r="M1718" s="675">
        <v>2</v>
      </c>
      <c r="N1718" s="675" t="s">
        <v>1561</v>
      </c>
      <c r="O1718" s="675">
        <v>20</v>
      </c>
      <c r="P1718" s="675" t="s">
        <v>1638</v>
      </c>
      <c r="Q1718" s="675">
        <v>412</v>
      </c>
      <c r="R1718" s="675" t="s">
        <v>1294</v>
      </c>
      <c r="S1718" s="741">
        <v>25907865000</v>
      </c>
      <c r="T1718" s="741">
        <v>30270835410.737049</v>
      </c>
    </row>
    <row r="1719" spans="1:20">
      <c r="A1719" s="675">
        <v>4</v>
      </c>
      <c r="B1719" s="675" t="s">
        <v>1481</v>
      </c>
      <c r="C1719" s="675">
        <v>2014</v>
      </c>
      <c r="D1719" s="675">
        <v>131</v>
      </c>
      <c r="E1719" s="675" t="s">
        <v>1293</v>
      </c>
      <c r="F1719" s="675">
        <v>1</v>
      </c>
      <c r="G1719" s="675" t="s">
        <v>1050</v>
      </c>
      <c r="H1719" s="675">
        <v>86</v>
      </c>
      <c r="I1719" s="675" t="s">
        <v>1088</v>
      </c>
      <c r="J1719" s="675" t="s">
        <v>1052</v>
      </c>
      <c r="K1719" s="741">
        <v>32000000000</v>
      </c>
      <c r="L1719" s="741">
        <v>37388906154.31205</v>
      </c>
      <c r="M1719" s="675">
        <v>3</v>
      </c>
      <c r="N1719" s="675" t="s">
        <v>1482</v>
      </c>
      <c r="O1719" s="675">
        <v>31</v>
      </c>
      <c r="P1719" s="675" t="s">
        <v>1487</v>
      </c>
      <c r="Q1719" s="675">
        <v>908</v>
      </c>
      <c r="R1719" s="675" t="s">
        <v>1663</v>
      </c>
      <c r="S1719" s="741">
        <v>6092135000</v>
      </c>
      <c r="T1719" s="741">
        <v>7118070743.574995</v>
      </c>
    </row>
    <row r="1720" spans="1:20">
      <c r="A1720" s="675">
        <v>4</v>
      </c>
      <c r="B1720" s="675" t="s">
        <v>1481</v>
      </c>
      <c r="C1720" s="675">
        <v>2014</v>
      </c>
      <c r="D1720" s="675">
        <v>200</v>
      </c>
      <c r="E1720" s="675" t="s">
        <v>1295</v>
      </c>
      <c r="F1720" s="675">
        <v>2</v>
      </c>
      <c r="G1720" s="675" t="s">
        <v>1296</v>
      </c>
      <c r="H1720" s="675">
        <v>89</v>
      </c>
      <c r="I1720" s="675" t="s">
        <v>1182</v>
      </c>
      <c r="J1720" s="675" t="s">
        <v>1052</v>
      </c>
      <c r="K1720" s="741">
        <v>47400000000</v>
      </c>
      <c r="L1720" s="741">
        <v>55382317241.074722</v>
      </c>
      <c r="M1720" s="675">
        <v>1</v>
      </c>
      <c r="N1720" s="675" t="s">
        <v>1489</v>
      </c>
      <c r="O1720" s="675">
        <v>9</v>
      </c>
      <c r="P1720" s="675" t="s">
        <v>1563</v>
      </c>
      <c r="Q1720" s="675">
        <v>431</v>
      </c>
      <c r="R1720" s="675" t="s">
        <v>1664</v>
      </c>
      <c r="S1720" s="741">
        <v>14159443000</v>
      </c>
      <c r="T1720" s="741">
        <v>16543940172.635332</v>
      </c>
    </row>
    <row r="1721" spans="1:20">
      <c r="A1721" s="675">
        <v>4</v>
      </c>
      <c r="B1721" s="675" t="s">
        <v>1481</v>
      </c>
      <c r="C1721" s="675">
        <v>2014</v>
      </c>
      <c r="D1721" s="675">
        <v>200</v>
      </c>
      <c r="E1721" s="675" t="s">
        <v>1295</v>
      </c>
      <c r="F1721" s="675">
        <v>2</v>
      </c>
      <c r="G1721" s="675" t="s">
        <v>1296</v>
      </c>
      <c r="H1721" s="675">
        <v>89</v>
      </c>
      <c r="I1721" s="675" t="s">
        <v>1182</v>
      </c>
      <c r="J1721" s="675" t="s">
        <v>1052</v>
      </c>
      <c r="K1721" s="741">
        <v>47400000000</v>
      </c>
      <c r="L1721" s="741">
        <v>55382317241.074722</v>
      </c>
      <c r="M1721" s="675">
        <v>1</v>
      </c>
      <c r="N1721" s="675" t="s">
        <v>1489</v>
      </c>
      <c r="O1721" s="675">
        <v>12</v>
      </c>
      <c r="P1721" s="675" t="s">
        <v>1569</v>
      </c>
      <c r="Q1721" s="675">
        <v>725</v>
      </c>
      <c r="R1721" s="675" t="s">
        <v>1665</v>
      </c>
      <c r="S1721" s="741">
        <v>28436715000</v>
      </c>
      <c r="T1721" s="741">
        <v>33225552139.747433</v>
      </c>
    </row>
    <row r="1722" spans="1:20">
      <c r="A1722" s="675">
        <v>4</v>
      </c>
      <c r="B1722" s="675" t="s">
        <v>1481</v>
      </c>
      <c r="C1722" s="675">
        <v>2014</v>
      </c>
      <c r="D1722" s="675">
        <v>200</v>
      </c>
      <c r="E1722" s="675" t="s">
        <v>1295</v>
      </c>
      <c r="F1722" s="675">
        <v>2</v>
      </c>
      <c r="G1722" s="675" t="s">
        <v>1296</v>
      </c>
      <c r="H1722" s="675">
        <v>89</v>
      </c>
      <c r="I1722" s="675" t="s">
        <v>1182</v>
      </c>
      <c r="J1722" s="675" t="s">
        <v>1052</v>
      </c>
      <c r="K1722" s="741">
        <v>47400000000</v>
      </c>
      <c r="L1722" s="741">
        <v>55382317241.074722</v>
      </c>
      <c r="M1722" s="675">
        <v>1</v>
      </c>
      <c r="N1722" s="675" t="s">
        <v>1489</v>
      </c>
      <c r="O1722" s="675">
        <v>13</v>
      </c>
      <c r="P1722" s="675" t="s">
        <v>1574</v>
      </c>
      <c r="Q1722" s="675">
        <v>414</v>
      </c>
      <c r="R1722" s="675" t="s">
        <v>1666</v>
      </c>
      <c r="S1722" s="741">
        <v>2791856000</v>
      </c>
      <c r="T1722" s="741">
        <v>3262013811.8860316</v>
      </c>
    </row>
    <row r="1723" spans="1:20">
      <c r="A1723" s="675">
        <v>4</v>
      </c>
      <c r="B1723" s="675" t="s">
        <v>1481</v>
      </c>
      <c r="C1723" s="675">
        <v>2014</v>
      </c>
      <c r="D1723" s="675">
        <v>200</v>
      </c>
      <c r="E1723" s="675" t="s">
        <v>1295</v>
      </c>
      <c r="F1723" s="675">
        <v>2</v>
      </c>
      <c r="G1723" s="675" t="s">
        <v>1296</v>
      </c>
      <c r="H1723" s="675">
        <v>89</v>
      </c>
      <c r="I1723" s="675" t="s">
        <v>1182</v>
      </c>
      <c r="J1723" s="675" t="s">
        <v>1052</v>
      </c>
      <c r="K1723" s="741">
        <v>47400000000</v>
      </c>
      <c r="L1723" s="741">
        <v>55382317241.074722</v>
      </c>
      <c r="M1723" s="675">
        <v>1</v>
      </c>
      <c r="N1723" s="675" t="s">
        <v>1489</v>
      </c>
      <c r="O1723" s="675">
        <v>13</v>
      </c>
      <c r="P1723" s="675" t="s">
        <v>1574</v>
      </c>
      <c r="Q1723" s="675">
        <v>604</v>
      </c>
      <c r="R1723" s="675" t="s">
        <v>1667</v>
      </c>
      <c r="S1723" s="741">
        <v>584168000</v>
      </c>
      <c r="T1723" s="741">
        <v>682543829.07350504</v>
      </c>
    </row>
    <row r="1724" spans="1:20">
      <c r="A1724" s="675">
        <v>4</v>
      </c>
      <c r="B1724" s="675" t="s">
        <v>1481</v>
      </c>
      <c r="C1724" s="675">
        <v>2014</v>
      </c>
      <c r="D1724" s="675">
        <v>200</v>
      </c>
      <c r="E1724" s="675" t="s">
        <v>1295</v>
      </c>
      <c r="F1724" s="675">
        <v>2</v>
      </c>
      <c r="G1724" s="675" t="s">
        <v>1296</v>
      </c>
      <c r="H1724" s="675">
        <v>89</v>
      </c>
      <c r="I1724" s="675" t="s">
        <v>1182</v>
      </c>
      <c r="J1724" s="675" t="s">
        <v>1052</v>
      </c>
      <c r="K1724" s="741">
        <v>47400000000</v>
      </c>
      <c r="L1724" s="741">
        <v>55382317241.074722</v>
      </c>
      <c r="M1724" s="675">
        <v>3</v>
      </c>
      <c r="N1724" s="675" t="s">
        <v>1482</v>
      </c>
      <c r="O1724" s="675">
        <v>26</v>
      </c>
      <c r="P1724" s="675" t="s">
        <v>1483</v>
      </c>
      <c r="Q1724" s="675">
        <v>947</v>
      </c>
      <c r="R1724" s="675" t="s">
        <v>1793</v>
      </c>
      <c r="S1724" s="741">
        <v>130747000</v>
      </c>
      <c r="T1724" s="741">
        <v>152765228.52993241</v>
      </c>
    </row>
    <row r="1725" spans="1:20">
      <c r="A1725" s="675">
        <v>4</v>
      </c>
      <c r="B1725" s="675" t="s">
        <v>1481</v>
      </c>
      <c r="C1725" s="675">
        <v>2014</v>
      </c>
      <c r="D1725" s="675">
        <v>200</v>
      </c>
      <c r="E1725" s="675" t="s">
        <v>1295</v>
      </c>
      <c r="F1725" s="675">
        <v>2</v>
      </c>
      <c r="G1725" s="675" t="s">
        <v>1296</v>
      </c>
      <c r="H1725" s="675">
        <v>89</v>
      </c>
      <c r="I1725" s="675" t="s">
        <v>1182</v>
      </c>
      <c r="J1725" s="675" t="s">
        <v>1052</v>
      </c>
      <c r="K1725" s="741">
        <v>47400000000</v>
      </c>
      <c r="L1725" s="741">
        <v>55382317241.074722</v>
      </c>
      <c r="M1725" s="675">
        <v>3</v>
      </c>
      <c r="N1725" s="675" t="s">
        <v>1482</v>
      </c>
      <c r="O1725" s="675">
        <v>31</v>
      </c>
      <c r="P1725" s="675" t="s">
        <v>1487</v>
      </c>
      <c r="Q1725" s="675">
        <v>611</v>
      </c>
      <c r="R1725" s="675" t="s">
        <v>994</v>
      </c>
      <c r="S1725" s="741">
        <v>1297071000</v>
      </c>
      <c r="T1725" s="741">
        <v>1515502059.2024899</v>
      </c>
    </row>
    <row r="1726" spans="1:20">
      <c r="A1726" s="675">
        <v>4</v>
      </c>
      <c r="B1726" s="675" t="s">
        <v>1481</v>
      </c>
      <c r="C1726" s="675">
        <v>2014</v>
      </c>
      <c r="D1726" s="675">
        <v>201</v>
      </c>
      <c r="E1726" s="675" t="s">
        <v>1303</v>
      </c>
      <c r="F1726" s="675">
        <v>2</v>
      </c>
      <c r="G1726" s="675" t="s">
        <v>1296</v>
      </c>
      <c r="H1726" s="675">
        <v>91</v>
      </c>
      <c r="I1726" s="675" t="s">
        <v>1304</v>
      </c>
      <c r="J1726" s="675" t="s">
        <v>1052</v>
      </c>
      <c r="K1726" s="741">
        <v>2281440287000</v>
      </c>
      <c r="L1726" s="741">
        <v>2665642399603.4297</v>
      </c>
      <c r="M1726" s="675">
        <v>1</v>
      </c>
      <c r="N1726" s="675" t="s">
        <v>1489</v>
      </c>
      <c r="O1726" s="675">
        <v>2</v>
      </c>
      <c r="P1726" s="675" t="s">
        <v>1669</v>
      </c>
      <c r="Q1726" s="675">
        <v>869</v>
      </c>
      <c r="R1726" s="675" t="s">
        <v>1670</v>
      </c>
      <c r="S1726" s="741">
        <v>109390373000</v>
      </c>
      <c r="T1726" s="741">
        <v>127812074696.31845</v>
      </c>
    </row>
    <row r="1727" spans="1:20">
      <c r="A1727" s="675">
        <v>4</v>
      </c>
      <c r="B1727" s="675" t="s">
        <v>1481</v>
      </c>
      <c r="C1727" s="675">
        <v>2014</v>
      </c>
      <c r="D1727" s="675">
        <v>201</v>
      </c>
      <c r="E1727" s="675" t="s">
        <v>1303</v>
      </c>
      <c r="F1727" s="675">
        <v>2</v>
      </c>
      <c r="G1727" s="675" t="s">
        <v>1296</v>
      </c>
      <c r="H1727" s="675">
        <v>91</v>
      </c>
      <c r="I1727" s="675" t="s">
        <v>1304</v>
      </c>
      <c r="J1727" s="675" t="s">
        <v>1052</v>
      </c>
      <c r="K1727" s="741">
        <v>2281440287000</v>
      </c>
      <c r="L1727" s="741">
        <v>2665642399603.4297</v>
      </c>
      <c r="M1727" s="675">
        <v>1</v>
      </c>
      <c r="N1727" s="675" t="s">
        <v>1489</v>
      </c>
      <c r="O1727" s="675">
        <v>2</v>
      </c>
      <c r="P1727" s="675" t="s">
        <v>1669</v>
      </c>
      <c r="Q1727" s="675">
        <v>872</v>
      </c>
      <c r="R1727" s="675" t="s">
        <v>1671</v>
      </c>
      <c r="S1727" s="741">
        <v>811000000</v>
      </c>
      <c r="T1727" s="741">
        <v>947575090.34834599</v>
      </c>
    </row>
    <row r="1728" spans="1:20">
      <c r="A1728" s="675">
        <v>4</v>
      </c>
      <c r="B1728" s="675" t="s">
        <v>1481</v>
      </c>
      <c r="C1728" s="675">
        <v>2014</v>
      </c>
      <c r="D1728" s="675">
        <v>201</v>
      </c>
      <c r="E1728" s="675" t="s">
        <v>1303</v>
      </c>
      <c r="F1728" s="675">
        <v>2</v>
      </c>
      <c r="G1728" s="675" t="s">
        <v>1296</v>
      </c>
      <c r="H1728" s="675">
        <v>91</v>
      </c>
      <c r="I1728" s="675" t="s">
        <v>1304</v>
      </c>
      <c r="J1728" s="675" t="s">
        <v>1052</v>
      </c>
      <c r="K1728" s="741">
        <v>2281440287000</v>
      </c>
      <c r="L1728" s="741">
        <v>2665642399603.4297</v>
      </c>
      <c r="M1728" s="675">
        <v>1</v>
      </c>
      <c r="N1728" s="675" t="s">
        <v>1489</v>
      </c>
      <c r="O1728" s="675">
        <v>2</v>
      </c>
      <c r="P1728" s="675" t="s">
        <v>1669</v>
      </c>
      <c r="Q1728" s="675">
        <v>874</v>
      </c>
      <c r="R1728" s="675" t="s">
        <v>1672</v>
      </c>
      <c r="S1728" s="741">
        <v>1069623932000</v>
      </c>
      <c r="T1728" s="741">
        <v>1249752150436.0703</v>
      </c>
    </row>
    <row r="1729" spans="1:20">
      <c r="A1729" s="675">
        <v>4</v>
      </c>
      <c r="B1729" s="675" t="s">
        <v>1481</v>
      </c>
      <c r="C1729" s="675">
        <v>2014</v>
      </c>
      <c r="D1729" s="675">
        <v>201</v>
      </c>
      <c r="E1729" s="675" t="s">
        <v>1303</v>
      </c>
      <c r="F1729" s="675">
        <v>2</v>
      </c>
      <c r="G1729" s="675" t="s">
        <v>1296</v>
      </c>
      <c r="H1729" s="675">
        <v>91</v>
      </c>
      <c r="I1729" s="675" t="s">
        <v>1304</v>
      </c>
      <c r="J1729" s="675" t="s">
        <v>1052</v>
      </c>
      <c r="K1729" s="741">
        <v>2281440287000</v>
      </c>
      <c r="L1729" s="741">
        <v>2665642399603.4297</v>
      </c>
      <c r="M1729" s="675">
        <v>1</v>
      </c>
      <c r="N1729" s="675" t="s">
        <v>1489</v>
      </c>
      <c r="O1729" s="675">
        <v>2</v>
      </c>
      <c r="P1729" s="675" t="s">
        <v>1669</v>
      </c>
      <c r="Q1729" s="675">
        <v>875</v>
      </c>
      <c r="R1729" s="675" t="s">
        <v>1794</v>
      </c>
      <c r="S1729" s="741">
        <v>293899728000</v>
      </c>
      <c r="T1729" s="741">
        <v>343393417155.30743</v>
      </c>
    </row>
    <row r="1730" spans="1:20">
      <c r="A1730" s="675">
        <v>4</v>
      </c>
      <c r="B1730" s="675" t="s">
        <v>1481</v>
      </c>
      <c r="C1730" s="675">
        <v>2014</v>
      </c>
      <c r="D1730" s="675">
        <v>201</v>
      </c>
      <c r="E1730" s="675" t="s">
        <v>1303</v>
      </c>
      <c r="F1730" s="675">
        <v>2</v>
      </c>
      <c r="G1730" s="675" t="s">
        <v>1296</v>
      </c>
      <c r="H1730" s="675">
        <v>91</v>
      </c>
      <c r="I1730" s="675" t="s">
        <v>1304</v>
      </c>
      <c r="J1730" s="675" t="s">
        <v>1052</v>
      </c>
      <c r="K1730" s="741">
        <v>2281440287000</v>
      </c>
      <c r="L1730" s="741">
        <v>2665642399603.4297</v>
      </c>
      <c r="M1730" s="675">
        <v>1</v>
      </c>
      <c r="N1730" s="675" t="s">
        <v>1489</v>
      </c>
      <c r="O1730" s="675">
        <v>2</v>
      </c>
      <c r="P1730" s="675" t="s">
        <v>1669</v>
      </c>
      <c r="Q1730" s="675">
        <v>876</v>
      </c>
      <c r="R1730" s="675" t="s">
        <v>1795</v>
      </c>
      <c r="S1730" s="741">
        <v>178277676000</v>
      </c>
      <c r="T1730" s="741">
        <v>208300228042.90155</v>
      </c>
    </row>
    <row r="1731" spans="1:20">
      <c r="A1731" s="675">
        <v>4</v>
      </c>
      <c r="B1731" s="675" t="s">
        <v>1481</v>
      </c>
      <c r="C1731" s="675">
        <v>2014</v>
      </c>
      <c r="D1731" s="675">
        <v>201</v>
      </c>
      <c r="E1731" s="675" t="s">
        <v>1303</v>
      </c>
      <c r="F1731" s="675">
        <v>2</v>
      </c>
      <c r="G1731" s="675" t="s">
        <v>1296</v>
      </c>
      <c r="H1731" s="675">
        <v>91</v>
      </c>
      <c r="I1731" s="675" t="s">
        <v>1304</v>
      </c>
      <c r="J1731" s="675" t="s">
        <v>1052</v>
      </c>
      <c r="K1731" s="741">
        <v>2281440287000</v>
      </c>
      <c r="L1731" s="741">
        <v>2665642399603.4297</v>
      </c>
      <c r="M1731" s="675">
        <v>1</v>
      </c>
      <c r="N1731" s="675" t="s">
        <v>1489</v>
      </c>
      <c r="O1731" s="675">
        <v>2</v>
      </c>
      <c r="P1731" s="675" t="s">
        <v>1669</v>
      </c>
      <c r="Q1731" s="675">
        <v>877</v>
      </c>
      <c r="R1731" s="675" t="s">
        <v>1675</v>
      </c>
      <c r="S1731" s="741">
        <v>10000000000</v>
      </c>
      <c r="T1731" s="741">
        <v>11684033173.222515</v>
      </c>
    </row>
    <row r="1732" spans="1:20">
      <c r="A1732" s="675">
        <v>4</v>
      </c>
      <c r="B1732" s="675" t="s">
        <v>1481</v>
      </c>
      <c r="C1732" s="675">
        <v>2014</v>
      </c>
      <c r="D1732" s="675">
        <v>201</v>
      </c>
      <c r="E1732" s="675" t="s">
        <v>1303</v>
      </c>
      <c r="F1732" s="675">
        <v>2</v>
      </c>
      <c r="G1732" s="675" t="s">
        <v>1296</v>
      </c>
      <c r="H1732" s="675">
        <v>91</v>
      </c>
      <c r="I1732" s="675" t="s">
        <v>1304</v>
      </c>
      <c r="J1732" s="675" t="s">
        <v>1052</v>
      </c>
      <c r="K1732" s="741">
        <v>2281440287000</v>
      </c>
      <c r="L1732" s="741">
        <v>2665642399603.4297</v>
      </c>
      <c r="M1732" s="675">
        <v>1</v>
      </c>
      <c r="N1732" s="675" t="s">
        <v>1489</v>
      </c>
      <c r="O1732" s="675">
        <v>2</v>
      </c>
      <c r="P1732" s="675" t="s">
        <v>1669</v>
      </c>
      <c r="Q1732" s="675">
        <v>878</v>
      </c>
      <c r="R1732" s="675" t="s">
        <v>1676</v>
      </c>
      <c r="S1732" s="741">
        <v>12420000000</v>
      </c>
      <c r="T1732" s="741">
        <v>14511569201.142365</v>
      </c>
    </row>
    <row r="1733" spans="1:20">
      <c r="A1733" s="675">
        <v>4</v>
      </c>
      <c r="B1733" s="675" t="s">
        <v>1481</v>
      </c>
      <c r="C1733" s="675">
        <v>2014</v>
      </c>
      <c r="D1733" s="675">
        <v>201</v>
      </c>
      <c r="E1733" s="675" t="s">
        <v>1303</v>
      </c>
      <c r="F1733" s="675">
        <v>2</v>
      </c>
      <c r="G1733" s="675" t="s">
        <v>1296</v>
      </c>
      <c r="H1733" s="675">
        <v>91</v>
      </c>
      <c r="I1733" s="675" t="s">
        <v>1304</v>
      </c>
      <c r="J1733" s="675" t="s">
        <v>1052</v>
      </c>
      <c r="K1733" s="741">
        <v>2281440287000</v>
      </c>
      <c r="L1733" s="741">
        <v>2665642399603.4297</v>
      </c>
      <c r="M1733" s="675">
        <v>1</v>
      </c>
      <c r="N1733" s="675" t="s">
        <v>1489</v>
      </c>
      <c r="O1733" s="675">
        <v>2</v>
      </c>
      <c r="P1733" s="675" t="s">
        <v>1669</v>
      </c>
      <c r="Q1733" s="675">
        <v>879</v>
      </c>
      <c r="R1733" s="675" t="s">
        <v>1677</v>
      </c>
      <c r="S1733" s="741">
        <v>85000000</v>
      </c>
      <c r="T1733" s="741">
        <v>99314281.972391397</v>
      </c>
    </row>
    <row r="1734" spans="1:20">
      <c r="A1734" s="675">
        <v>4</v>
      </c>
      <c r="B1734" s="675" t="s">
        <v>1481</v>
      </c>
      <c r="C1734" s="675">
        <v>2014</v>
      </c>
      <c r="D1734" s="675">
        <v>201</v>
      </c>
      <c r="E1734" s="675" t="s">
        <v>1303</v>
      </c>
      <c r="F1734" s="675">
        <v>2</v>
      </c>
      <c r="G1734" s="675" t="s">
        <v>1296</v>
      </c>
      <c r="H1734" s="675">
        <v>91</v>
      </c>
      <c r="I1734" s="675" t="s">
        <v>1304</v>
      </c>
      <c r="J1734" s="675" t="s">
        <v>1052</v>
      </c>
      <c r="K1734" s="741">
        <v>2281440287000</v>
      </c>
      <c r="L1734" s="741">
        <v>2665642399603.4297</v>
      </c>
      <c r="M1734" s="675">
        <v>1</v>
      </c>
      <c r="N1734" s="675" t="s">
        <v>1489</v>
      </c>
      <c r="O1734" s="675">
        <v>2</v>
      </c>
      <c r="P1734" s="675" t="s">
        <v>1669</v>
      </c>
      <c r="Q1734" s="675">
        <v>880</v>
      </c>
      <c r="R1734" s="675" t="s">
        <v>1678</v>
      </c>
      <c r="S1734" s="741">
        <v>493841265000</v>
      </c>
      <c r="T1734" s="741">
        <v>577005772256.61707</v>
      </c>
    </row>
    <row r="1735" spans="1:20">
      <c r="A1735" s="675">
        <v>4</v>
      </c>
      <c r="B1735" s="675" t="s">
        <v>1481</v>
      </c>
      <c r="C1735" s="675">
        <v>2014</v>
      </c>
      <c r="D1735" s="675">
        <v>201</v>
      </c>
      <c r="E1735" s="675" t="s">
        <v>1303</v>
      </c>
      <c r="F1735" s="675">
        <v>2</v>
      </c>
      <c r="G1735" s="675" t="s">
        <v>1296</v>
      </c>
      <c r="H1735" s="675">
        <v>91</v>
      </c>
      <c r="I1735" s="675" t="s">
        <v>1304</v>
      </c>
      <c r="J1735" s="675" t="s">
        <v>1052</v>
      </c>
      <c r="K1735" s="741">
        <v>2281440287000</v>
      </c>
      <c r="L1735" s="741">
        <v>2665642399603.4297</v>
      </c>
      <c r="M1735" s="675">
        <v>1</v>
      </c>
      <c r="N1735" s="675" t="s">
        <v>1489</v>
      </c>
      <c r="O1735" s="675">
        <v>2</v>
      </c>
      <c r="P1735" s="675" t="s">
        <v>1669</v>
      </c>
      <c r="Q1735" s="675">
        <v>881</v>
      </c>
      <c r="R1735" s="675" t="s">
        <v>1322</v>
      </c>
      <c r="S1735" s="741">
        <v>40510000000</v>
      </c>
      <c r="T1735" s="741">
        <v>47332018384.724411</v>
      </c>
    </row>
    <row r="1736" spans="1:20">
      <c r="A1736" s="675">
        <v>4</v>
      </c>
      <c r="B1736" s="675" t="s">
        <v>1481</v>
      </c>
      <c r="C1736" s="675">
        <v>2014</v>
      </c>
      <c r="D1736" s="675">
        <v>201</v>
      </c>
      <c r="E1736" s="675" t="s">
        <v>1303</v>
      </c>
      <c r="F1736" s="675">
        <v>2</v>
      </c>
      <c r="G1736" s="675" t="s">
        <v>1296</v>
      </c>
      <c r="H1736" s="675">
        <v>91</v>
      </c>
      <c r="I1736" s="675" t="s">
        <v>1304</v>
      </c>
      <c r="J1736" s="675" t="s">
        <v>1052</v>
      </c>
      <c r="K1736" s="741">
        <v>2281440287000</v>
      </c>
      <c r="L1736" s="741">
        <v>2665642399603.4297</v>
      </c>
      <c r="M1736" s="675">
        <v>1</v>
      </c>
      <c r="N1736" s="675" t="s">
        <v>1489</v>
      </c>
      <c r="O1736" s="675">
        <v>2</v>
      </c>
      <c r="P1736" s="675" t="s">
        <v>1669</v>
      </c>
      <c r="Q1736" s="675">
        <v>882</v>
      </c>
      <c r="R1736" s="675" t="s">
        <v>1679</v>
      </c>
      <c r="S1736" s="741">
        <v>11000000000</v>
      </c>
      <c r="T1736" s="741">
        <v>12852436490.544765</v>
      </c>
    </row>
    <row r="1737" spans="1:20">
      <c r="A1737" s="675">
        <v>4</v>
      </c>
      <c r="B1737" s="675" t="s">
        <v>1481</v>
      </c>
      <c r="C1737" s="675">
        <v>2014</v>
      </c>
      <c r="D1737" s="675">
        <v>201</v>
      </c>
      <c r="E1737" s="675" t="s">
        <v>1303</v>
      </c>
      <c r="F1737" s="675">
        <v>2</v>
      </c>
      <c r="G1737" s="675" t="s">
        <v>1296</v>
      </c>
      <c r="H1737" s="675">
        <v>91</v>
      </c>
      <c r="I1737" s="675" t="s">
        <v>1304</v>
      </c>
      <c r="J1737" s="675" t="s">
        <v>1052</v>
      </c>
      <c r="K1737" s="741">
        <v>2281440287000</v>
      </c>
      <c r="L1737" s="741">
        <v>2665642399603.4297</v>
      </c>
      <c r="M1737" s="675">
        <v>1</v>
      </c>
      <c r="N1737" s="675" t="s">
        <v>1489</v>
      </c>
      <c r="O1737" s="675">
        <v>2</v>
      </c>
      <c r="P1737" s="675" t="s">
        <v>1669</v>
      </c>
      <c r="Q1737" s="675">
        <v>883</v>
      </c>
      <c r="R1737" s="675" t="s">
        <v>1680</v>
      </c>
      <c r="S1737" s="741">
        <v>16900000000</v>
      </c>
      <c r="T1737" s="741">
        <v>19746016062.746048</v>
      </c>
    </row>
    <row r="1738" spans="1:20">
      <c r="A1738" s="675">
        <v>4</v>
      </c>
      <c r="B1738" s="675" t="s">
        <v>1481</v>
      </c>
      <c r="C1738" s="675">
        <v>2014</v>
      </c>
      <c r="D1738" s="675">
        <v>201</v>
      </c>
      <c r="E1738" s="675" t="s">
        <v>1303</v>
      </c>
      <c r="F1738" s="675">
        <v>2</v>
      </c>
      <c r="G1738" s="675" t="s">
        <v>1296</v>
      </c>
      <c r="H1738" s="675">
        <v>91</v>
      </c>
      <c r="I1738" s="675" t="s">
        <v>1304</v>
      </c>
      <c r="J1738" s="675" t="s">
        <v>1052</v>
      </c>
      <c r="K1738" s="741">
        <v>2281440287000</v>
      </c>
      <c r="L1738" s="741">
        <v>2665642399603.4297</v>
      </c>
      <c r="M1738" s="675">
        <v>1</v>
      </c>
      <c r="N1738" s="675" t="s">
        <v>1489</v>
      </c>
      <c r="O1738" s="675">
        <v>2</v>
      </c>
      <c r="P1738" s="675" t="s">
        <v>1669</v>
      </c>
      <c r="Q1738" s="675">
        <v>948</v>
      </c>
      <c r="R1738" s="675" t="s">
        <v>1681</v>
      </c>
      <c r="S1738" s="741">
        <v>1376000000</v>
      </c>
      <c r="T1738" s="741">
        <v>1607722964.6354182</v>
      </c>
    </row>
    <row r="1739" spans="1:20">
      <c r="A1739" s="675">
        <v>4</v>
      </c>
      <c r="B1739" s="675" t="s">
        <v>1481</v>
      </c>
      <c r="C1739" s="675">
        <v>2014</v>
      </c>
      <c r="D1739" s="675">
        <v>201</v>
      </c>
      <c r="E1739" s="675" t="s">
        <v>1303</v>
      </c>
      <c r="F1739" s="675">
        <v>2</v>
      </c>
      <c r="G1739" s="675" t="s">
        <v>1296</v>
      </c>
      <c r="H1739" s="675">
        <v>91</v>
      </c>
      <c r="I1739" s="675" t="s">
        <v>1304</v>
      </c>
      <c r="J1739" s="675" t="s">
        <v>1052</v>
      </c>
      <c r="K1739" s="741">
        <v>2281440287000</v>
      </c>
      <c r="L1739" s="741">
        <v>2665642399603.4297</v>
      </c>
      <c r="M1739" s="675">
        <v>1</v>
      </c>
      <c r="N1739" s="675" t="s">
        <v>1489</v>
      </c>
      <c r="O1739" s="675">
        <v>13</v>
      </c>
      <c r="P1739" s="675" t="s">
        <v>1574</v>
      </c>
      <c r="Q1739" s="675">
        <v>884</v>
      </c>
      <c r="R1739" s="675" t="s">
        <v>1682</v>
      </c>
      <c r="S1739" s="741">
        <v>13144000000</v>
      </c>
      <c r="T1739" s="741">
        <v>15357493202.883675</v>
      </c>
    </row>
    <row r="1740" spans="1:20">
      <c r="A1740" s="675">
        <v>4</v>
      </c>
      <c r="B1740" s="675" t="s">
        <v>1481</v>
      </c>
      <c r="C1740" s="675">
        <v>2014</v>
      </c>
      <c r="D1740" s="675">
        <v>201</v>
      </c>
      <c r="E1740" s="675" t="s">
        <v>1303</v>
      </c>
      <c r="F1740" s="675">
        <v>2</v>
      </c>
      <c r="G1740" s="675" t="s">
        <v>1296</v>
      </c>
      <c r="H1740" s="675">
        <v>91</v>
      </c>
      <c r="I1740" s="675" t="s">
        <v>1304</v>
      </c>
      <c r="J1740" s="675" t="s">
        <v>1052</v>
      </c>
      <c r="K1740" s="741">
        <v>2281440287000</v>
      </c>
      <c r="L1740" s="741">
        <v>2665642399603.4297</v>
      </c>
      <c r="M1740" s="675">
        <v>2</v>
      </c>
      <c r="N1740" s="675" t="s">
        <v>1561</v>
      </c>
      <c r="O1740" s="675">
        <v>22</v>
      </c>
      <c r="P1740" s="675" t="s">
        <v>1654</v>
      </c>
      <c r="Q1740" s="675">
        <v>885</v>
      </c>
      <c r="R1740" s="675" t="s">
        <v>1796</v>
      </c>
      <c r="S1740" s="741">
        <v>13959313000</v>
      </c>
      <c r="T1740" s="741">
        <v>16310107616.739632</v>
      </c>
    </row>
    <row r="1741" spans="1:20">
      <c r="A1741" s="675">
        <v>4</v>
      </c>
      <c r="B1741" s="675" t="s">
        <v>1481</v>
      </c>
      <c r="C1741" s="675">
        <v>2014</v>
      </c>
      <c r="D1741" s="675">
        <v>201</v>
      </c>
      <c r="E1741" s="675" t="s">
        <v>1303</v>
      </c>
      <c r="F1741" s="675">
        <v>2</v>
      </c>
      <c r="G1741" s="675" t="s">
        <v>1296</v>
      </c>
      <c r="H1741" s="675">
        <v>91</v>
      </c>
      <c r="I1741" s="675" t="s">
        <v>1304</v>
      </c>
      <c r="J1741" s="675" t="s">
        <v>1052</v>
      </c>
      <c r="K1741" s="741">
        <v>2281440287000</v>
      </c>
      <c r="L1741" s="741">
        <v>2665642399603.4297</v>
      </c>
      <c r="M1741" s="675">
        <v>3</v>
      </c>
      <c r="N1741" s="675" t="s">
        <v>1482</v>
      </c>
      <c r="O1741" s="675">
        <v>26</v>
      </c>
      <c r="P1741" s="675" t="s">
        <v>1483</v>
      </c>
      <c r="Q1741" s="675">
        <v>946</v>
      </c>
      <c r="R1741" s="675" t="s">
        <v>1684</v>
      </c>
      <c r="S1741" s="741">
        <v>505000000</v>
      </c>
      <c r="T1741" s="741">
        <v>590043675.24773705</v>
      </c>
    </row>
    <row r="1742" spans="1:20">
      <c r="A1742" s="675">
        <v>4</v>
      </c>
      <c r="B1742" s="675" t="s">
        <v>1481</v>
      </c>
      <c r="C1742" s="675">
        <v>2014</v>
      </c>
      <c r="D1742" s="675">
        <v>201</v>
      </c>
      <c r="E1742" s="675" t="s">
        <v>1303</v>
      </c>
      <c r="F1742" s="675">
        <v>2</v>
      </c>
      <c r="G1742" s="675" t="s">
        <v>1296</v>
      </c>
      <c r="H1742" s="675">
        <v>91</v>
      </c>
      <c r="I1742" s="675" t="s">
        <v>1304</v>
      </c>
      <c r="J1742" s="675" t="s">
        <v>1052</v>
      </c>
      <c r="K1742" s="741">
        <v>2281440287000</v>
      </c>
      <c r="L1742" s="741">
        <v>2665642399603.4297</v>
      </c>
      <c r="M1742" s="675">
        <v>3</v>
      </c>
      <c r="N1742" s="675" t="s">
        <v>1482</v>
      </c>
      <c r="O1742" s="675">
        <v>30</v>
      </c>
      <c r="P1742" s="675" t="s">
        <v>1685</v>
      </c>
      <c r="Q1742" s="675">
        <v>886</v>
      </c>
      <c r="R1742" s="675" t="s">
        <v>1797</v>
      </c>
      <c r="S1742" s="741">
        <v>8080000000</v>
      </c>
      <c r="T1742" s="741">
        <v>9440698803.9637928</v>
      </c>
    </row>
    <row r="1743" spans="1:20">
      <c r="A1743" s="675">
        <v>4</v>
      </c>
      <c r="B1743" s="675" t="s">
        <v>1481</v>
      </c>
      <c r="C1743" s="675">
        <v>2014</v>
      </c>
      <c r="D1743" s="675">
        <v>201</v>
      </c>
      <c r="E1743" s="675" t="s">
        <v>1303</v>
      </c>
      <c r="F1743" s="675">
        <v>2</v>
      </c>
      <c r="G1743" s="675" t="s">
        <v>1296</v>
      </c>
      <c r="H1743" s="675">
        <v>91</v>
      </c>
      <c r="I1743" s="675" t="s">
        <v>1304</v>
      </c>
      <c r="J1743" s="675" t="s">
        <v>1052</v>
      </c>
      <c r="K1743" s="741">
        <v>2281440287000</v>
      </c>
      <c r="L1743" s="741">
        <v>2665642399603.4297</v>
      </c>
      <c r="M1743" s="675">
        <v>3</v>
      </c>
      <c r="N1743" s="675" t="s">
        <v>1482</v>
      </c>
      <c r="O1743" s="675">
        <v>30</v>
      </c>
      <c r="P1743" s="675" t="s">
        <v>1685</v>
      </c>
      <c r="Q1743" s="675">
        <v>887</v>
      </c>
      <c r="R1743" s="675" t="s">
        <v>1687</v>
      </c>
      <c r="S1743" s="741">
        <v>7617000000</v>
      </c>
      <c r="T1743" s="741">
        <v>8899728068.0435905</v>
      </c>
    </row>
    <row r="1744" spans="1:20">
      <c r="A1744" s="675">
        <v>4</v>
      </c>
      <c r="B1744" s="675" t="s">
        <v>1481</v>
      </c>
      <c r="C1744" s="675">
        <v>2014</v>
      </c>
      <c r="D1744" s="675">
        <v>203</v>
      </c>
      <c r="E1744" s="675" t="s">
        <v>773</v>
      </c>
      <c r="F1744" s="675">
        <v>2</v>
      </c>
      <c r="G1744" s="675" t="s">
        <v>1296</v>
      </c>
      <c r="H1744" s="675">
        <v>94</v>
      </c>
      <c r="I1744" s="675" t="s">
        <v>1264</v>
      </c>
      <c r="J1744" s="675" t="s">
        <v>1052</v>
      </c>
      <c r="K1744" s="741">
        <v>83721506000</v>
      </c>
      <c r="L1744" s="741">
        <v>97820485341.614777</v>
      </c>
      <c r="M1744" s="675">
        <v>2</v>
      </c>
      <c r="N1744" s="675" t="s">
        <v>1561</v>
      </c>
      <c r="O1744" s="675">
        <v>20</v>
      </c>
      <c r="P1744" s="675" t="s">
        <v>1638</v>
      </c>
      <c r="Q1744" s="675">
        <v>729</v>
      </c>
      <c r="R1744" s="675" t="s">
        <v>1688</v>
      </c>
      <c r="S1744" s="741">
        <v>2225080000</v>
      </c>
      <c r="T1744" s="741">
        <v>2599790853.3073955</v>
      </c>
    </row>
    <row r="1745" spans="1:20">
      <c r="A1745" s="675">
        <v>4</v>
      </c>
      <c r="B1745" s="675" t="s">
        <v>1481</v>
      </c>
      <c r="C1745" s="675">
        <v>2014</v>
      </c>
      <c r="D1745" s="675">
        <v>203</v>
      </c>
      <c r="E1745" s="675" t="s">
        <v>773</v>
      </c>
      <c r="F1745" s="675">
        <v>2</v>
      </c>
      <c r="G1745" s="675" t="s">
        <v>1296</v>
      </c>
      <c r="H1745" s="675">
        <v>94</v>
      </c>
      <c r="I1745" s="675" t="s">
        <v>1264</v>
      </c>
      <c r="J1745" s="675" t="s">
        <v>1052</v>
      </c>
      <c r="K1745" s="741">
        <v>83721506000</v>
      </c>
      <c r="L1745" s="741">
        <v>97820485341.614777</v>
      </c>
      <c r="M1745" s="675">
        <v>2</v>
      </c>
      <c r="N1745" s="675" t="s">
        <v>1561</v>
      </c>
      <c r="O1745" s="675">
        <v>20</v>
      </c>
      <c r="P1745" s="675" t="s">
        <v>1638</v>
      </c>
      <c r="Q1745" s="675">
        <v>780</v>
      </c>
      <c r="R1745" s="675" t="s">
        <v>1689</v>
      </c>
      <c r="S1745" s="741">
        <v>22075000000</v>
      </c>
      <c r="T1745" s="741">
        <v>25792503229.888702</v>
      </c>
    </row>
    <row r="1746" spans="1:20">
      <c r="A1746" s="675">
        <v>4</v>
      </c>
      <c r="B1746" s="675" t="s">
        <v>1481</v>
      </c>
      <c r="C1746" s="675">
        <v>2014</v>
      </c>
      <c r="D1746" s="675">
        <v>203</v>
      </c>
      <c r="E1746" s="675" t="s">
        <v>773</v>
      </c>
      <c r="F1746" s="675">
        <v>2</v>
      </c>
      <c r="G1746" s="675" t="s">
        <v>1296</v>
      </c>
      <c r="H1746" s="675">
        <v>94</v>
      </c>
      <c r="I1746" s="675" t="s">
        <v>1264</v>
      </c>
      <c r="J1746" s="675" t="s">
        <v>1052</v>
      </c>
      <c r="K1746" s="741">
        <v>83721506000</v>
      </c>
      <c r="L1746" s="741">
        <v>97820485341.614777</v>
      </c>
      <c r="M1746" s="675">
        <v>2</v>
      </c>
      <c r="N1746" s="675" t="s">
        <v>1561</v>
      </c>
      <c r="O1746" s="675">
        <v>20</v>
      </c>
      <c r="P1746" s="675" t="s">
        <v>1638</v>
      </c>
      <c r="Q1746" s="675">
        <v>785</v>
      </c>
      <c r="R1746" s="675" t="s">
        <v>1798</v>
      </c>
      <c r="S1746" s="741">
        <v>3483100000</v>
      </c>
      <c r="T1746" s="741">
        <v>4069665594.565134</v>
      </c>
    </row>
    <row r="1747" spans="1:20">
      <c r="A1747" s="675">
        <v>4</v>
      </c>
      <c r="B1747" s="675" t="s">
        <v>1481</v>
      </c>
      <c r="C1747" s="675">
        <v>2014</v>
      </c>
      <c r="D1747" s="675">
        <v>203</v>
      </c>
      <c r="E1747" s="675" t="s">
        <v>773</v>
      </c>
      <c r="F1747" s="675">
        <v>2</v>
      </c>
      <c r="G1747" s="675" t="s">
        <v>1296</v>
      </c>
      <c r="H1747" s="675">
        <v>94</v>
      </c>
      <c r="I1747" s="675" t="s">
        <v>1264</v>
      </c>
      <c r="J1747" s="675" t="s">
        <v>1052</v>
      </c>
      <c r="K1747" s="741">
        <v>83721506000</v>
      </c>
      <c r="L1747" s="741">
        <v>97820485341.614777</v>
      </c>
      <c r="M1747" s="675">
        <v>2</v>
      </c>
      <c r="N1747" s="675" t="s">
        <v>1561</v>
      </c>
      <c r="O1747" s="675">
        <v>20</v>
      </c>
      <c r="P1747" s="675" t="s">
        <v>1638</v>
      </c>
      <c r="Q1747" s="675">
        <v>788</v>
      </c>
      <c r="R1747" s="675" t="s">
        <v>1691</v>
      </c>
      <c r="S1747" s="741">
        <v>32063795000</v>
      </c>
      <c r="T1747" s="741">
        <v>37463444443.94062</v>
      </c>
    </row>
    <row r="1748" spans="1:20">
      <c r="A1748" s="675">
        <v>4</v>
      </c>
      <c r="B1748" s="675" t="s">
        <v>1481</v>
      </c>
      <c r="C1748" s="675">
        <v>2014</v>
      </c>
      <c r="D1748" s="675">
        <v>203</v>
      </c>
      <c r="E1748" s="675" t="s">
        <v>773</v>
      </c>
      <c r="F1748" s="675">
        <v>2</v>
      </c>
      <c r="G1748" s="675" t="s">
        <v>1296</v>
      </c>
      <c r="H1748" s="675">
        <v>94</v>
      </c>
      <c r="I1748" s="675" t="s">
        <v>1264</v>
      </c>
      <c r="J1748" s="675" t="s">
        <v>1052</v>
      </c>
      <c r="K1748" s="741">
        <v>83721506000</v>
      </c>
      <c r="L1748" s="741">
        <v>97820485341.614777</v>
      </c>
      <c r="M1748" s="675">
        <v>2</v>
      </c>
      <c r="N1748" s="675" t="s">
        <v>1561</v>
      </c>
      <c r="O1748" s="675">
        <v>20</v>
      </c>
      <c r="P1748" s="675" t="s">
        <v>1638</v>
      </c>
      <c r="Q1748" s="675">
        <v>789</v>
      </c>
      <c r="R1748" s="675" t="s">
        <v>1692</v>
      </c>
      <c r="S1748" s="741">
        <v>1937200000</v>
      </c>
      <c r="T1748" s="741">
        <v>2263430906.3166656</v>
      </c>
    </row>
    <row r="1749" spans="1:20">
      <c r="A1749" s="675">
        <v>4</v>
      </c>
      <c r="B1749" s="675" t="s">
        <v>1481</v>
      </c>
      <c r="C1749" s="675">
        <v>2014</v>
      </c>
      <c r="D1749" s="675">
        <v>203</v>
      </c>
      <c r="E1749" s="675" t="s">
        <v>773</v>
      </c>
      <c r="F1749" s="675">
        <v>2</v>
      </c>
      <c r="G1749" s="675" t="s">
        <v>1296</v>
      </c>
      <c r="H1749" s="675">
        <v>94</v>
      </c>
      <c r="I1749" s="675" t="s">
        <v>1264</v>
      </c>
      <c r="J1749" s="675" t="s">
        <v>1052</v>
      </c>
      <c r="K1749" s="741">
        <v>83721506000</v>
      </c>
      <c r="L1749" s="741">
        <v>97820485341.614777</v>
      </c>
      <c r="M1749" s="675">
        <v>2</v>
      </c>
      <c r="N1749" s="675" t="s">
        <v>1561</v>
      </c>
      <c r="O1749" s="675">
        <v>20</v>
      </c>
      <c r="P1749" s="675" t="s">
        <v>1638</v>
      </c>
      <c r="Q1749" s="675">
        <v>790</v>
      </c>
      <c r="R1749" s="675" t="s">
        <v>1693</v>
      </c>
      <c r="S1749" s="741">
        <v>11258100000</v>
      </c>
      <c r="T1749" s="741">
        <v>13154001386.74564</v>
      </c>
    </row>
    <row r="1750" spans="1:20">
      <c r="A1750" s="675">
        <v>4</v>
      </c>
      <c r="B1750" s="675" t="s">
        <v>1481</v>
      </c>
      <c r="C1750" s="675">
        <v>2014</v>
      </c>
      <c r="D1750" s="675">
        <v>203</v>
      </c>
      <c r="E1750" s="675" t="s">
        <v>773</v>
      </c>
      <c r="F1750" s="675">
        <v>2</v>
      </c>
      <c r="G1750" s="675" t="s">
        <v>1296</v>
      </c>
      <c r="H1750" s="675">
        <v>94</v>
      </c>
      <c r="I1750" s="675" t="s">
        <v>1264</v>
      </c>
      <c r="J1750" s="675" t="s">
        <v>1052</v>
      </c>
      <c r="K1750" s="741">
        <v>83721506000</v>
      </c>
      <c r="L1750" s="741">
        <v>97820485341.614777</v>
      </c>
      <c r="M1750" s="675">
        <v>2</v>
      </c>
      <c r="N1750" s="675" t="s">
        <v>1561</v>
      </c>
      <c r="O1750" s="675">
        <v>20</v>
      </c>
      <c r="P1750" s="675" t="s">
        <v>1638</v>
      </c>
      <c r="Q1750" s="675">
        <v>793</v>
      </c>
      <c r="R1750" s="675" t="s">
        <v>1694</v>
      </c>
      <c r="S1750" s="741">
        <v>959800000</v>
      </c>
      <c r="T1750" s="741">
        <v>1121433503.9658968</v>
      </c>
    </row>
    <row r="1751" spans="1:20">
      <c r="A1751" s="675">
        <v>4</v>
      </c>
      <c r="B1751" s="675" t="s">
        <v>1481</v>
      </c>
      <c r="C1751" s="675">
        <v>2014</v>
      </c>
      <c r="D1751" s="675">
        <v>203</v>
      </c>
      <c r="E1751" s="675" t="s">
        <v>773</v>
      </c>
      <c r="F1751" s="675">
        <v>2</v>
      </c>
      <c r="G1751" s="675" t="s">
        <v>1296</v>
      </c>
      <c r="H1751" s="675">
        <v>94</v>
      </c>
      <c r="I1751" s="675" t="s">
        <v>1264</v>
      </c>
      <c r="J1751" s="675" t="s">
        <v>1052</v>
      </c>
      <c r="K1751" s="741">
        <v>83721506000</v>
      </c>
      <c r="L1751" s="741">
        <v>97820485341.614777</v>
      </c>
      <c r="M1751" s="675">
        <v>2</v>
      </c>
      <c r="N1751" s="675" t="s">
        <v>1561</v>
      </c>
      <c r="O1751" s="675">
        <v>20</v>
      </c>
      <c r="P1751" s="675" t="s">
        <v>1638</v>
      </c>
      <c r="Q1751" s="675">
        <v>812</v>
      </c>
      <c r="R1751" s="675" t="s">
        <v>1695</v>
      </c>
      <c r="S1751" s="741">
        <v>758368000</v>
      </c>
      <c r="T1751" s="741">
        <v>886079686.95104122</v>
      </c>
    </row>
    <row r="1752" spans="1:20">
      <c r="A1752" s="675">
        <v>4</v>
      </c>
      <c r="B1752" s="675" t="s">
        <v>1481</v>
      </c>
      <c r="C1752" s="675">
        <v>2014</v>
      </c>
      <c r="D1752" s="675">
        <v>203</v>
      </c>
      <c r="E1752" s="675" t="s">
        <v>773</v>
      </c>
      <c r="F1752" s="675">
        <v>2</v>
      </c>
      <c r="G1752" s="675" t="s">
        <v>1296</v>
      </c>
      <c r="H1752" s="675">
        <v>94</v>
      </c>
      <c r="I1752" s="675" t="s">
        <v>1264</v>
      </c>
      <c r="J1752" s="675" t="s">
        <v>1052</v>
      </c>
      <c r="K1752" s="741">
        <v>83721506000</v>
      </c>
      <c r="L1752" s="741">
        <v>97820485341.614777</v>
      </c>
      <c r="M1752" s="675">
        <v>2</v>
      </c>
      <c r="N1752" s="675" t="s">
        <v>1561</v>
      </c>
      <c r="O1752" s="675">
        <v>20</v>
      </c>
      <c r="P1752" s="675" t="s">
        <v>1638</v>
      </c>
      <c r="Q1752" s="675">
        <v>970</v>
      </c>
      <c r="R1752" s="675" t="s">
        <v>1799</v>
      </c>
      <c r="S1752" s="741">
        <v>2897829000</v>
      </c>
      <c r="T1752" s="741">
        <v>3385833016.6326232</v>
      </c>
    </row>
    <row r="1753" spans="1:20">
      <c r="A1753" s="675">
        <v>4</v>
      </c>
      <c r="B1753" s="675" t="s">
        <v>1481</v>
      </c>
      <c r="C1753" s="675">
        <v>2014</v>
      </c>
      <c r="D1753" s="675">
        <v>203</v>
      </c>
      <c r="E1753" s="675" t="s">
        <v>773</v>
      </c>
      <c r="F1753" s="675">
        <v>2</v>
      </c>
      <c r="G1753" s="675" t="s">
        <v>1296</v>
      </c>
      <c r="H1753" s="675">
        <v>94</v>
      </c>
      <c r="I1753" s="675" t="s">
        <v>1264</v>
      </c>
      <c r="J1753" s="675" t="s">
        <v>1052</v>
      </c>
      <c r="K1753" s="741">
        <v>83721506000</v>
      </c>
      <c r="L1753" s="741">
        <v>97820485341.614777</v>
      </c>
      <c r="M1753" s="675">
        <v>2</v>
      </c>
      <c r="N1753" s="675" t="s">
        <v>1561</v>
      </c>
      <c r="O1753" s="675">
        <v>20</v>
      </c>
      <c r="P1753" s="675" t="s">
        <v>1638</v>
      </c>
      <c r="Q1753" s="675">
        <v>7240</v>
      </c>
      <c r="R1753" s="675" t="s">
        <v>1336</v>
      </c>
      <c r="S1753" s="741">
        <v>800000000</v>
      </c>
      <c r="T1753" s="741">
        <v>934722653.8578012</v>
      </c>
    </row>
    <row r="1754" spans="1:20">
      <c r="A1754" s="675">
        <v>4</v>
      </c>
      <c r="B1754" s="675" t="s">
        <v>1481</v>
      </c>
      <c r="C1754" s="675">
        <v>2014</v>
      </c>
      <c r="D1754" s="675">
        <v>203</v>
      </c>
      <c r="E1754" s="675" t="s">
        <v>773</v>
      </c>
      <c r="F1754" s="675">
        <v>2</v>
      </c>
      <c r="G1754" s="675" t="s">
        <v>1296</v>
      </c>
      <c r="H1754" s="675">
        <v>94</v>
      </c>
      <c r="I1754" s="675" t="s">
        <v>1264</v>
      </c>
      <c r="J1754" s="675" t="s">
        <v>1052</v>
      </c>
      <c r="K1754" s="741">
        <v>83721506000</v>
      </c>
      <c r="L1754" s="741">
        <v>97820485341.614777</v>
      </c>
      <c r="M1754" s="675">
        <v>3</v>
      </c>
      <c r="N1754" s="675" t="s">
        <v>1482</v>
      </c>
      <c r="O1754" s="675">
        <v>31</v>
      </c>
      <c r="P1754" s="675" t="s">
        <v>1487</v>
      </c>
      <c r="Q1754" s="675">
        <v>906</v>
      </c>
      <c r="R1754" s="675" t="s">
        <v>1696</v>
      </c>
      <c r="S1754" s="741">
        <v>5263234000</v>
      </c>
      <c r="T1754" s="741">
        <v>6149580065.4432631</v>
      </c>
    </row>
    <row r="1755" spans="1:20">
      <c r="A1755" s="675">
        <v>4</v>
      </c>
      <c r="B1755" s="675" t="s">
        <v>1481</v>
      </c>
      <c r="C1755" s="675">
        <v>2014</v>
      </c>
      <c r="D1755" s="675">
        <v>204</v>
      </c>
      <c r="E1755" s="675" t="s">
        <v>781</v>
      </c>
      <c r="F1755" s="675">
        <v>2</v>
      </c>
      <c r="G1755" s="675" t="s">
        <v>1296</v>
      </c>
      <c r="H1755" s="675">
        <v>95</v>
      </c>
      <c r="I1755" s="675" t="s">
        <v>1170</v>
      </c>
      <c r="J1755" s="675" t="s">
        <v>1052</v>
      </c>
      <c r="K1755" s="741">
        <v>1747015156000</v>
      </c>
      <c r="L1755" s="741">
        <v>2041218303682.6506</v>
      </c>
      <c r="M1755" s="675">
        <v>2</v>
      </c>
      <c r="N1755" s="675" t="s">
        <v>1561</v>
      </c>
      <c r="O1755" s="675">
        <v>19</v>
      </c>
      <c r="P1755" s="675" t="s">
        <v>1562</v>
      </c>
      <c r="Q1755" s="675">
        <v>543</v>
      </c>
      <c r="R1755" s="675" t="s">
        <v>1341</v>
      </c>
      <c r="S1755" s="741">
        <v>97683255000</v>
      </c>
      <c r="T1755" s="741">
        <v>114133439188.8354</v>
      </c>
    </row>
    <row r="1756" spans="1:20">
      <c r="A1756" s="675">
        <v>4</v>
      </c>
      <c r="B1756" s="675" t="s">
        <v>1481</v>
      </c>
      <c r="C1756" s="675">
        <v>2014</v>
      </c>
      <c r="D1756" s="675">
        <v>204</v>
      </c>
      <c r="E1756" s="675" t="s">
        <v>781</v>
      </c>
      <c r="F1756" s="675">
        <v>2</v>
      </c>
      <c r="G1756" s="675" t="s">
        <v>1296</v>
      </c>
      <c r="H1756" s="675">
        <v>95</v>
      </c>
      <c r="I1756" s="675" t="s">
        <v>1170</v>
      </c>
      <c r="J1756" s="675" t="s">
        <v>1052</v>
      </c>
      <c r="K1756" s="741">
        <v>1747015156000</v>
      </c>
      <c r="L1756" s="741">
        <v>2041218303682.6506</v>
      </c>
      <c r="M1756" s="675">
        <v>2</v>
      </c>
      <c r="N1756" s="675" t="s">
        <v>1561</v>
      </c>
      <c r="O1756" s="675">
        <v>19</v>
      </c>
      <c r="P1756" s="675" t="s">
        <v>1562</v>
      </c>
      <c r="Q1756" s="675">
        <v>809</v>
      </c>
      <c r="R1756" s="675" t="s">
        <v>1697</v>
      </c>
      <c r="S1756" s="741">
        <v>1325989412000</v>
      </c>
      <c r="T1756" s="741">
        <v>1549290427714.9819</v>
      </c>
    </row>
    <row r="1757" spans="1:20">
      <c r="A1757" s="675">
        <v>4</v>
      </c>
      <c r="B1757" s="675" t="s">
        <v>1481</v>
      </c>
      <c r="C1757" s="675">
        <v>2014</v>
      </c>
      <c r="D1757" s="675">
        <v>204</v>
      </c>
      <c r="E1757" s="675" t="s">
        <v>781</v>
      </c>
      <c r="F1757" s="675">
        <v>2</v>
      </c>
      <c r="G1757" s="675" t="s">
        <v>1296</v>
      </c>
      <c r="H1757" s="675">
        <v>95</v>
      </c>
      <c r="I1757" s="675" t="s">
        <v>1170</v>
      </c>
      <c r="J1757" s="675" t="s">
        <v>1052</v>
      </c>
      <c r="K1757" s="741">
        <v>1747015156000</v>
      </c>
      <c r="L1757" s="741">
        <v>2041218303682.6506</v>
      </c>
      <c r="M1757" s="675">
        <v>2</v>
      </c>
      <c r="N1757" s="675" t="s">
        <v>1561</v>
      </c>
      <c r="O1757" s="675">
        <v>19</v>
      </c>
      <c r="P1757" s="675" t="s">
        <v>1562</v>
      </c>
      <c r="Q1757" s="675">
        <v>810</v>
      </c>
      <c r="R1757" s="675" t="s">
        <v>1698</v>
      </c>
      <c r="S1757" s="741">
        <v>265969060000</v>
      </c>
      <c r="T1757" s="741">
        <v>310759132009.08099</v>
      </c>
    </row>
    <row r="1758" spans="1:20">
      <c r="A1758" s="675">
        <v>4</v>
      </c>
      <c r="B1758" s="675" t="s">
        <v>1481</v>
      </c>
      <c r="C1758" s="675">
        <v>2014</v>
      </c>
      <c r="D1758" s="675">
        <v>204</v>
      </c>
      <c r="E1758" s="675" t="s">
        <v>781</v>
      </c>
      <c r="F1758" s="675">
        <v>2</v>
      </c>
      <c r="G1758" s="675" t="s">
        <v>1296</v>
      </c>
      <c r="H1758" s="675">
        <v>95</v>
      </c>
      <c r="I1758" s="675" t="s">
        <v>1170</v>
      </c>
      <c r="J1758" s="675" t="s">
        <v>1052</v>
      </c>
      <c r="K1758" s="741">
        <v>1747015156000</v>
      </c>
      <c r="L1758" s="741">
        <v>2041218303682.6506</v>
      </c>
      <c r="M1758" s="675">
        <v>3</v>
      </c>
      <c r="N1758" s="675" t="s">
        <v>1482</v>
      </c>
      <c r="O1758" s="675">
        <v>26</v>
      </c>
      <c r="P1758" s="675" t="s">
        <v>1483</v>
      </c>
      <c r="Q1758" s="675">
        <v>955</v>
      </c>
      <c r="R1758" s="675" t="s">
        <v>1700</v>
      </c>
      <c r="S1758" s="741">
        <v>520000000</v>
      </c>
      <c r="T1758" s="741">
        <v>607569725.00757074</v>
      </c>
    </row>
    <row r="1759" spans="1:20">
      <c r="A1759" s="675">
        <v>4</v>
      </c>
      <c r="B1759" s="675" t="s">
        <v>1481</v>
      </c>
      <c r="C1759" s="675">
        <v>2014</v>
      </c>
      <c r="D1759" s="675">
        <v>204</v>
      </c>
      <c r="E1759" s="675" t="s">
        <v>781</v>
      </c>
      <c r="F1759" s="675">
        <v>2</v>
      </c>
      <c r="G1759" s="675" t="s">
        <v>1296</v>
      </c>
      <c r="H1759" s="675">
        <v>95</v>
      </c>
      <c r="I1759" s="675" t="s">
        <v>1170</v>
      </c>
      <c r="J1759" s="675" t="s">
        <v>1052</v>
      </c>
      <c r="K1759" s="741">
        <v>1747015156000</v>
      </c>
      <c r="L1759" s="741">
        <v>2041218303682.6506</v>
      </c>
      <c r="M1759" s="675">
        <v>3</v>
      </c>
      <c r="N1759" s="675" t="s">
        <v>1482</v>
      </c>
      <c r="O1759" s="675">
        <v>31</v>
      </c>
      <c r="P1759" s="675" t="s">
        <v>1487</v>
      </c>
      <c r="Q1759" s="675">
        <v>232</v>
      </c>
      <c r="R1759" s="675" t="s">
        <v>1347</v>
      </c>
      <c r="S1759" s="741">
        <v>55115429000</v>
      </c>
      <c r="T1759" s="741">
        <v>64397050079.239029</v>
      </c>
    </row>
    <row r="1760" spans="1:20">
      <c r="A1760" s="675">
        <v>4</v>
      </c>
      <c r="B1760" s="675" t="s">
        <v>1481</v>
      </c>
      <c r="C1760" s="675">
        <v>2014</v>
      </c>
      <c r="D1760" s="675">
        <v>204</v>
      </c>
      <c r="E1760" s="675" t="s">
        <v>781</v>
      </c>
      <c r="F1760" s="675">
        <v>2</v>
      </c>
      <c r="G1760" s="675" t="s">
        <v>1296</v>
      </c>
      <c r="H1760" s="675">
        <v>95</v>
      </c>
      <c r="I1760" s="675" t="s">
        <v>1170</v>
      </c>
      <c r="J1760" s="675" t="s">
        <v>1052</v>
      </c>
      <c r="K1760" s="741">
        <v>1747015156000</v>
      </c>
      <c r="L1760" s="741">
        <v>2041218303682.6506</v>
      </c>
      <c r="M1760" s="675">
        <v>3</v>
      </c>
      <c r="N1760" s="675" t="s">
        <v>1482</v>
      </c>
      <c r="O1760" s="675">
        <v>32</v>
      </c>
      <c r="P1760" s="675" t="s">
        <v>1504</v>
      </c>
      <c r="Q1760" s="675">
        <v>954</v>
      </c>
      <c r="R1760" s="675" t="s">
        <v>1701</v>
      </c>
      <c r="S1760" s="741">
        <v>1738000000</v>
      </c>
      <c r="T1760" s="741">
        <v>2030684965.5060732</v>
      </c>
    </row>
    <row r="1761" spans="1:20">
      <c r="A1761" s="675">
        <v>4</v>
      </c>
      <c r="B1761" s="675" t="s">
        <v>1481</v>
      </c>
      <c r="C1761" s="675">
        <v>2014</v>
      </c>
      <c r="D1761" s="675">
        <v>206</v>
      </c>
      <c r="E1761" s="675" t="s">
        <v>1348</v>
      </c>
      <c r="F1761" s="675">
        <v>2</v>
      </c>
      <c r="G1761" s="675" t="s">
        <v>1296</v>
      </c>
      <c r="H1761" s="675">
        <v>87</v>
      </c>
      <c r="I1761" s="675" t="s">
        <v>1131</v>
      </c>
      <c r="J1761" s="675" t="s">
        <v>1052</v>
      </c>
      <c r="K1761" s="741">
        <v>8298750000</v>
      </c>
      <c r="L1761" s="741">
        <v>9696287029.6280346</v>
      </c>
      <c r="M1761" s="675">
        <v>3</v>
      </c>
      <c r="N1761" s="675" t="s">
        <v>1482</v>
      </c>
      <c r="O1761" s="675">
        <v>31</v>
      </c>
      <c r="P1761" s="675" t="s">
        <v>1487</v>
      </c>
      <c r="Q1761" s="675">
        <v>710</v>
      </c>
      <c r="R1761" s="675" t="s">
        <v>1702</v>
      </c>
      <c r="S1761" s="741">
        <v>8298750000</v>
      </c>
      <c r="T1761" s="741">
        <v>9696287029.6280346</v>
      </c>
    </row>
    <row r="1762" spans="1:20">
      <c r="A1762" s="675">
        <v>4</v>
      </c>
      <c r="B1762" s="675" t="s">
        <v>1481</v>
      </c>
      <c r="C1762" s="675">
        <v>2014</v>
      </c>
      <c r="D1762" s="675">
        <v>208</v>
      </c>
      <c r="E1762" s="675" t="s">
        <v>83</v>
      </c>
      <c r="F1762" s="675">
        <v>2</v>
      </c>
      <c r="G1762" s="675" t="s">
        <v>1296</v>
      </c>
      <c r="H1762" s="675">
        <v>96</v>
      </c>
      <c r="I1762" s="675" t="s">
        <v>1199</v>
      </c>
      <c r="J1762" s="675" t="s">
        <v>1052</v>
      </c>
      <c r="K1762" s="741">
        <v>76376135000</v>
      </c>
      <c r="L1762" s="741">
        <v>89238129498.252121</v>
      </c>
      <c r="M1762" s="675">
        <v>1</v>
      </c>
      <c r="N1762" s="675" t="s">
        <v>1489</v>
      </c>
      <c r="O1762" s="675">
        <v>10</v>
      </c>
      <c r="P1762" s="675" t="s">
        <v>1565</v>
      </c>
      <c r="Q1762" s="675">
        <v>962</v>
      </c>
      <c r="R1762" s="675" t="s">
        <v>1800</v>
      </c>
      <c r="S1762" s="741">
        <v>659724000</v>
      </c>
      <c r="T1762" s="741">
        <v>770823710.11710513</v>
      </c>
    </row>
    <row r="1763" spans="1:20">
      <c r="A1763" s="675">
        <v>4</v>
      </c>
      <c r="B1763" s="675" t="s">
        <v>1481</v>
      </c>
      <c r="C1763" s="675">
        <v>2014</v>
      </c>
      <c r="D1763" s="675">
        <v>208</v>
      </c>
      <c r="E1763" s="675" t="s">
        <v>83</v>
      </c>
      <c r="F1763" s="675">
        <v>2</v>
      </c>
      <c r="G1763" s="675" t="s">
        <v>1296</v>
      </c>
      <c r="H1763" s="675">
        <v>96</v>
      </c>
      <c r="I1763" s="675" t="s">
        <v>1199</v>
      </c>
      <c r="J1763" s="675" t="s">
        <v>1052</v>
      </c>
      <c r="K1763" s="741">
        <v>76376135000</v>
      </c>
      <c r="L1763" s="741">
        <v>89238129498.252121</v>
      </c>
      <c r="M1763" s="675">
        <v>1</v>
      </c>
      <c r="N1763" s="675" t="s">
        <v>1489</v>
      </c>
      <c r="O1763" s="675">
        <v>15</v>
      </c>
      <c r="P1763" s="675" t="s">
        <v>1578</v>
      </c>
      <c r="Q1763" s="675">
        <v>208</v>
      </c>
      <c r="R1763" s="675" t="s">
        <v>1703</v>
      </c>
      <c r="S1763" s="741">
        <v>12349904000</v>
      </c>
      <c r="T1763" s="741">
        <v>14429668802.211342</v>
      </c>
    </row>
    <row r="1764" spans="1:20">
      <c r="A1764" s="675">
        <v>4</v>
      </c>
      <c r="B1764" s="675" t="s">
        <v>1481</v>
      </c>
      <c r="C1764" s="675">
        <v>2014</v>
      </c>
      <c r="D1764" s="675">
        <v>208</v>
      </c>
      <c r="E1764" s="675" t="s">
        <v>83</v>
      </c>
      <c r="F1764" s="675">
        <v>2</v>
      </c>
      <c r="G1764" s="675" t="s">
        <v>1296</v>
      </c>
      <c r="H1764" s="675">
        <v>96</v>
      </c>
      <c r="I1764" s="675" t="s">
        <v>1199</v>
      </c>
      <c r="J1764" s="675" t="s">
        <v>1052</v>
      </c>
      <c r="K1764" s="741">
        <v>76376135000</v>
      </c>
      <c r="L1764" s="741">
        <v>89238129498.252121</v>
      </c>
      <c r="M1764" s="675">
        <v>1</v>
      </c>
      <c r="N1764" s="675" t="s">
        <v>1489</v>
      </c>
      <c r="O1764" s="675">
        <v>15</v>
      </c>
      <c r="P1764" s="675" t="s">
        <v>1578</v>
      </c>
      <c r="Q1764" s="675">
        <v>471</v>
      </c>
      <c r="R1764" s="675" t="s">
        <v>1704</v>
      </c>
      <c r="S1764" s="741">
        <v>1976652000</v>
      </c>
      <c r="T1764" s="741">
        <v>2309526753.991663</v>
      </c>
    </row>
    <row r="1765" spans="1:20">
      <c r="A1765" s="675">
        <v>4</v>
      </c>
      <c r="B1765" s="675" t="s">
        <v>1481</v>
      </c>
      <c r="C1765" s="675">
        <v>2014</v>
      </c>
      <c r="D1765" s="675">
        <v>208</v>
      </c>
      <c r="E1765" s="675" t="s">
        <v>83</v>
      </c>
      <c r="F1765" s="675">
        <v>2</v>
      </c>
      <c r="G1765" s="675" t="s">
        <v>1296</v>
      </c>
      <c r="H1765" s="675">
        <v>96</v>
      </c>
      <c r="I1765" s="675" t="s">
        <v>1199</v>
      </c>
      <c r="J1765" s="675" t="s">
        <v>1052</v>
      </c>
      <c r="K1765" s="741">
        <v>76376135000</v>
      </c>
      <c r="L1765" s="741">
        <v>89238129498.252121</v>
      </c>
      <c r="M1765" s="675">
        <v>1</v>
      </c>
      <c r="N1765" s="675" t="s">
        <v>1489</v>
      </c>
      <c r="O1765" s="675">
        <v>15</v>
      </c>
      <c r="P1765" s="675" t="s">
        <v>1578</v>
      </c>
      <c r="Q1765" s="675">
        <v>691</v>
      </c>
      <c r="R1765" s="675" t="s">
        <v>1705</v>
      </c>
      <c r="S1765" s="741">
        <v>7882964000</v>
      </c>
      <c r="T1765" s="741">
        <v>9210481287.9318848</v>
      </c>
    </row>
    <row r="1766" spans="1:20">
      <c r="A1766" s="675">
        <v>4</v>
      </c>
      <c r="B1766" s="675" t="s">
        <v>1481</v>
      </c>
      <c r="C1766" s="675">
        <v>2014</v>
      </c>
      <c r="D1766" s="675">
        <v>208</v>
      </c>
      <c r="E1766" s="675" t="s">
        <v>83</v>
      </c>
      <c r="F1766" s="675">
        <v>2</v>
      </c>
      <c r="G1766" s="675" t="s">
        <v>1296</v>
      </c>
      <c r="H1766" s="675">
        <v>96</v>
      </c>
      <c r="I1766" s="675" t="s">
        <v>1199</v>
      </c>
      <c r="J1766" s="675" t="s">
        <v>1052</v>
      </c>
      <c r="K1766" s="741">
        <v>76376135000</v>
      </c>
      <c r="L1766" s="741">
        <v>89238129498.252121</v>
      </c>
      <c r="M1766" s="675">
        <v>1</v>
      </c>
      <c r="N1766" s="675" t="s">
        <v>1489</v>
      </c>
      <c r="O1766" s="675">
        <v>15</v>
      </c>
      <c r="P1766" s="675" t="s">
        <v>1578</v>
      </c>
      <c r="Q1766" s="675">
        <v>7328</v>
      </c>
      <c r="R1766" s="675" t="s">
        <v>1463</v>
      </c>
      <c r="S1766" s="741">
        <v>3001462000</v>
      </c>
      <c r="T1766" s="741">
        <v>3506918157.6166797</v>
      </c>
    </row>
    <row r="1767" spans="1:20">
      <c r="A1767" s="675">
        <v>4</v>
      </c>
      <c r="B1767" s="675" t="s">
        <v>1481</v>
      </c>
      <c r="C1767" s="675">
        <v>2014</v>
      </c>
      <c r="D1767" s="675">
        <v>208</v>
      </c>
      <c r="E1767" s="675" t="s">
        <v>83</v>
      </c>
      <c r="F1767" s="675">
        <v>2</v>
      </c>
      <c r="G1767" s="675" t="s">
        <v>1296</v>
      </c>
      <c r="H1767" s="675">
        <v>96</v>
      </c>
      <c r="I1767" s="675" t="s">
        <v>1199</v>
      </c>
      <c r="J1767" s="675" t="s">
        <v>1052</v>
      </c>
      <c r="K1767" s="741">
        <v>76376135000</v>
      </c>
      <c r="L1767" s="741">
        <v>89238129498.252121</v>
      </c>
      <c r="M1767" s="675">
        <v>2</v>
      </c>
      <c r="N1767" s="675" t="s">
        <v>1561</v>
      </c>
      <c r="O1767" s="675">
        <v>20</v>
      </c>
      <c r="P1767" s="675" t="s">
        <v>1638</v>
      </c>
      <c r="Q1767" s="675">
        <v>3075</v>
      </c>
      <c r="R1767" s="675" t="s">
        <v>1351</v>
      </c>
      <c r="S1767" s="741">
        <v>46627755000</v>
      </c>
      <c r="T1767" s="741">
        <v>54480023621.2892</v>
      </c>
    </row>
    <row r="1768" spans="1:20">
      <c r="A1768" s="675">
        <v>4</v>
      </c>
      <c r="B1768" s="675" t="s">
        <v>1481</v>
      </c>
      <c r="C1768" s="675">
        <v>2014</v>
      </c>
      <c r="D1768" s="675">
        <v>208</v>
      </c>
      <c r="E1768" s="675" t="s">
        <v>83</v>
      </c>
      <c r="F1768" s="675">
        <v>2</v>
      </c>
      <c r="G1768" s="675" t="s">
        <v>1296</v>
      </c>
      <c r="H1768" s="675">
        <v>96</v>
      </c>
      <c r="I1768" s="675" t="s">
        <v>1199</v>
      </c>
      <c r="J1768" s="675" t="s">
        <v>1052</v>
      </c>
      <c r="K1768" s="741">
        <v>76376135000</v>
      </c>
      <c r="L1768" s="741">
        <v>89238129498.252121</v>
      </c>
      <c r="M1768" s="675">
        <v>3</v>
      </c>
      <c r="N1768" s="675" t="s">
        <v>1482</v>
      </c>
      <c r="O1768" s="675">
        <v>26</v>
      </c>
      <c r="P1768" s="675" t="s">
        <v>1483</v>
      </c>
      <c r="Q1768" s="675">
        <v>943</v>
      </c>
      <c r="R1768" s="675" t="s">
        <v>1706</v>
      </c>
      <c r="S1768" s="741">
        <v>120000000</v>
      </c>
      <c r="T1768" s="741">
        <v>140208398.07867017</v>
      </c>
    </row>
    <row r="1769" spans="1:20">
      <c r="A1769" s="675">
        <v>4</v>
      </c>
      <c r="B1769" s="675" t="s">
        <v>1481</v>
      </c>
      <c r="C1769" s="675">
        <v>2014</v>
      </c>
      <c r="D1769" s="675">
        <v>208</v>
      </c>
      <c r="E1769" s="675" t="s">
        <v>83</v>
      </c>
      <c r="F1769" s="675">
        <v>2</v>
      </c>
      <c r="G1769" s="675" t="s">
        <v>1296</v>
      </c>
      <c r="H1769" s="675">
        <v>96</v>
      </c>
      <c r="I1769" s="675" t="s">
        <v>1199</v>
      </c>
      <c r="J1769" s="675" t="s">
        <v>1052</v>
      </c>
      <c r="K1769" s="741">
        <v>76376135000</v>
      </c>
      <c r="L1769" s="741">
        <v>89238129498.252121</v>
      </c>
      <c r="M1769" s="675">
        <v>3</v>
      </c>
      <c r="N1769" s="675" t="s">
        <v>1482</v>
      </c>
      <c r="O1769" s="675">
        <v>31</v>
      </c>
      <c r="P1769" s="675" t="s">
        <v>1487</v>
      </c>
      <c r="Q1769" s="675">
        <v>404</v>
      </c>
      <c r="R1769" s="675" t="s">
        <v>1354</v>
      </c>
      <c r="S1769" s="741">
        <v>3757674000</v>
      </c>
      <c r="T1769" s="741">
        <v>4390478767.0155745</v>
      </c>
    </row>
    <row r="1770" spans="1:20">
      <c r="A1770" s="675">
        <v>4</v>
      </c>
      <c r="B1770" s="675" t="s">
        <v>1481</v>
      </c>
      <c r="C1770" s="675">
        <v>2014</v>
      </c>
      <c r="D1770" s="675">
        <v>211</v>
      </c>
      <c r="E1770" s="675" t="s">
        <v>1355</v>
      </c>
      <c r="F1770" s="675">
        <v>2</v>
      </c>
      <c r="G1770" s="675" t="s">
        <v>1296</v>
      </c>
      <c r="H1770" s="675">
        <v>93</v>
      </c>
      <c r="I1770" s="675" t="s">
        <v>1211</v>
      </c>
      <c r="J1770" s="675" t="s">
        <v>1052</v>
      </c>
      <c r="K1770" s="741">
        <v>210245953000</v>
      </c>
      <c r="L1770" s="741">
        <v>245652068938.77817</v>
      </c>
      <c r="M1770" s="675">
        <v>1</v>
      </c>
      <c r="N1770" s="675" t="s">
        <v>1489</v>
      </c>
      <c r="O1770" s="675">
        <v>3</v>
      </c>
      <c r="P1770" s="675" t="s">
        <v>1545</v>
      </c>
      <c r="Q1770" s="675">
        <v>928</v>
      </c>
      <c r="R1770" s="675" t="s">
        <v>1801</v>
      </c>
      <c r="S1770" s="741">
        <v>30098061000</v>
      </c>
      <c r="T1770" s="741">
        <v>35166674317.367485</v>
      </c>
    </row>
    <row r="1771" spans="1:20">
      <c r="A1771" s="675">
        <v>4</v>
      </c>
      <c r="B1771" s="675" t="s">
        <v>1481</v>
      </c>
      <c r="C1771" s="675">
        <v>2014</v>
      </c>
      <c r="D1771" s="675">
        <v>211</v>
      </c>
      <c r="E1771" s="675" t="s">
        <v>1355</v>
      </c>
      <c r="F1771" s="675">
        <v>2</v>
      </c>
      <c r="G1771" s="675" t="s">
        <v>1296</v>
      </c>
      <c r="H1771" s="675">
        <v>93</v>
      </c>
      <c r="I1771" s="675" t="s">
        <v>1211</v>
      </c>
      <c r="J1771" s="675" t="s">
        <v>1052</v>
      </c>
      <c r="K1771" s="741">
        <v>210245953000</v>
      </c>
      <c r="L1771" s="741">
        <v>245652068938.77817</v>
      </c>
      <c r="M1771" s="675">
        <v>1</v>
      </c>
      <c r="N1771" s="675" t="s">
        <v>1489</v>
      </c>
      <c r="O1771" s="675">
        <v>5</v>
      </c>
      <c r="P1771" s="675" t="s">
        <v>1511</v>
      </c>
      <c r="Q1771" s="675">
        <v>847</v>
      </c>
      <c r="R1771" s="675" t="s">
        <v>1802</v>
      </c>
      <c r="S1771" s="741">
        <v>3167504000</v>
      </c>
      <c r="T1771" s="741">
        <v>3700922181.2315011</v>
      </c>
    </row>
    <row r="1772" spans="1:20">
      <c r="A1772" s="675">
        <v>4</v>
      </c>
      <c r="B1772" s="675" t="s">
        <v>1481</v>
      </c>
      <c r="C1772" s="675">
        <v>2014</v>
      </c>
      <c r="D1772" s="675">
        <v>211</v>
      </c>
      <c r="E1772" s="675" t="s">
        <v>1355</v>
      </c>
      <c r="F1772" s="675">
        <v>2</v>
      </c>
      <c r="G1772" s="675" t="s">
        <v>1296</v>
      </c>
      <c r="H1772" s="675">
        <v>93</v>
      </c>
      <c r="I1772" s="675" t="s">
        <v>1211</v>
      </c>
      <c r="J1772" s="675" t="s">
        <v>1052</v>
      </c>
      <c r="K1772" s="741">
        <v>210245953000</v>
      </c>
      <c r="L1772" s="741">
        <v>245652068938.77817</v>
      </c>
      <c r="M1772" s="675">
        <v>1</v>
      </c>
      <c r="N1772" s="675" t="s">
        <v>1489</v>
      </c>
      <c r="O1772" s="675">
        <v>8</v>
      </c>
      <c r="P1772" s="675" t="s">
        <v>1597</v>
      </c>
      <c r="Q1772" s="675">
        <v>708</v>
      </c>
      <c r="R1772" s="675" t="s">
        <v>1709</v>
      </c>
      <c r="S1772" s="741">
        <v>74373211000</v>
      </c>
      <c r="T1772" s="741">
        <v>86897906452.307755</v>
      </c>
    </row>
    <row r="1773" spans="1:20">
      <c r="A1773" s="675">
        <v>4</v>
      </c>
      <c r="B1773" s="675" t="s">
        <v>1481</v>
      </c>
      <c r="C1773" s="675">
        <v>2014</v>
      </c>
      <c r="D1773" s="675">
        <v>211</v>
      </c>
      <c r="E1773" s="675" t="s">
        <v>1355</v>
      </c>
      <c r="F1773" s="675">
        <v>2</v>
      </c>
      <c r="G1773" s="675" t="s">
        <v>1296</v>
      </c>
      <c r="H1773" s="675">
        <v>93</v>
      </c>
      <c r="I1773" s="675" t="s">
        <v>1211</v>
      </c>
      <c r="J1773" s="675" t="s">
        <v>1052</v>
      </c>
      <c r="K1773" s="741">
        <v>210245953000</v>
      </c>
      <c r="L1773" s="741">
        <v>245652068938.77817</v>
      </c>
      <c r="M1773" s="675">
        <v>1</v>
      </c>
      <c r="N1773" s="675" t="s">
        <v>1489</v>
      </c>
      <c r="O1773" s="675">
        <v>8</v>
      </c>
      <c r="P1773" s="675" t="s">
        <v>1597</v>
      </c>
      <c r="Q1773" s="675">
        <v>814</v>
      </c>
      <c r="R1773" s="675" t="s">
        <v>1710</v>
      </c>
      <c r="S1773" s="741">
        <v>5904476000</v>
      </c>
      <c r="T1773" s="741">
        <v>6898809345.4496183</v>
      </c>
    </row>
    <row r="1774" spans="1:20">
      <c r="A1774" s="675">
        <v>4</v>
      </c>
      <c r="B1774" s="675" t="s">
        <v>1481</v>
      </c>
      <c r="C1774" s="675">
        <v>2014</v>
      </c>
      <c r="D1774" s="675">
        <v>211</v>
      </c>
      <c r="E1774" s="675" t="s">
        <v>1355</v>
      </c>
      <c r="F1774" s="675">
        <v>2</v>
      </c>
      <c r="G1774" s="675" t="s">
        <v>1296</v>
      </c>
      <c r="H1774" s="675">
        <v>93</v>
      </c>
      <c r="I1774" s="675" t="s">
        <v>1211</v>
      </c>
      <c r="J1774" s="675" t="s">
        <v>1052</v>
      </c>
      <c r="K1774" s="741">
        <v>210245953000</v>
      </c>
      <c r="L1774" s="741">
        <v>245652068938.77817</v>
      </c>
      <c r="M1774" s="675">
        <v>1</v>
      </c>
      <c r="N1774" s="675" t="s">
        <v>1489</v>
      </c>
      <c r="O1774" s="675">
        <v>8</v>
      </c>
      <c r="P1774" s="675" t="s">
        <v>1597</v>
      </c>
      <c r="Q1774" s="675">
        <v>816</v>
      </c>
      <c r="R1774" s="675" t="s">
        <v>1803</v>
      </c>
      <c r="S1774" s="741">
        <v>11652576000</v>
      </c>
      <c r="T1774" s="741">
        <v>13614908453.749651</v>
      </c>
    </row>
    <row r="1775" spans="1:20">
      <c r="A1775" s="675">
        <v>4</v>
      </c>
      <c r="B1775" s="675" t="s">
        <v>1481</v>
      </c>
      <c r="C1775" s="675">
        <v>2014</v>
      </c>
      <c r="D1775" s="675">
        <v>211</v>
      </c>
      <c r="E1775" s="675" t="s">
        <v>1355</v>
      </c>
      <c r="F1775" s="675">
        <v>2</v>
      </c>
      <c r="G1775" s="675" t="s">
        <v>1296</v>
      </c>
      <c r="H1775" s="675">
        <v>93</v>
      </c>
      <c r="I1775" s="675" t="s">
        <v>1211</v>
      </c>
      <c r="J1775" s="675" t="s">
        <v>1052</v>
      </c>
      <c r="K1775" s="741">
        <v>210245953000</v>
      </c>
      <c r="L1775" s="741">
        <v>245652068938.77817</v>
      </c>
      <c r="M1775" s="675">
        <v>1</v>
      </c>
      <c r="N1775" s="675" t="s">
        <v>1489</v>
      </c>
      <c r="O1775" s="675">
        <v>8</v>
      </c>
      <c r="P1775" s="675" t="s">
        <v>1597</v>
      </c>
      <c r="Q1775" s="675">
        <v>842</v>
      </c>
      <c r="R1775" s="675" t="s">
        <v>1712</v>
      </c>
      <c r="S1775" s="741">
        <v>69723278000</v>
      </c>
      <c r="T1775" s="741">
        <v>81464909309.781555</v>
      </c>
    </row>
    <row r="1776" spans="1:20">
      <c r="A1776" s="675">
        <v>4</v>
      </c>
      <c r="B1776" s="675" t="s">
        <v>1481</v>
      </c>
      <c r="C1776" s="675">
        <v>2014</v>
      </c>
      <c r="D1776" s="675">
        <v>211</v>
      </c>
      <c r="E1776" s="675" t="s">
        <v>1355</v>
      </c>
      <c r="F1776" s="675">
        <v>2</v>
      </c>
      <c r="G1776" s="675" t="s">
        <v>1296</v>
      </c>
      <c r="H1776" s="675">
        <v>93</v>
      </c>
      <c r="I1776" s="675" t="s">
        <v>1211</v>
      </c>
      <c r="J1776" s="675" t="s">
        <v>1052</v>
      </c>
      <c r="K1776" s="741">
        <v>210245953000</v>
      </c>
      <c r="L1776" s="741">
        <v>245652068938.77817</v>
      </c>
      <c r="M1776" s="675">
        <v>1</v>
      </c>
      <c r="N1776" s="675" t="s">
        <v>1489</v>
      </c>
      <c r="O1776" s="675">
        <v>8</v>
      </c>
      <c r="P1776" s="675" t="s">
        <v>1597</v>
      </c>
      <c r="Q1776" s="675">
        <v>846</v>
      </c>
      <c r="R1776" s="675" t="s">
        <v>1804</v>
      </c>
      <c r="S1776" s="741">
        <v>8436547000</v>
      </c>
      <c r="T1776" s="741">
        <v>9857289501.5450897</v>
      </c>
    </row>
    <row r="1777" spans="1:20">
      <c r="A1777" s="675">
        <v>4</v>
      </c>
      <c r="B1777" s="675" t="s">
        <v>1481</v>
      </c>
      <c r="C1777" s="675">
        <v>2014</v>
      </c>
      <c r="D1777" s="675">
        <v>211</v>
      </c>
      <c r="E1777" s="675" t="s">
        <v>1355</v>
      </c>
      <c r="F1777" s="675">
        <v>2</v>
      </c>
      <c r="G1777" s="675" t="s">
        <v>1296</v>
      </c>
      <c r="H1777" s="675">
        <v>93</v>
      </c>
      <c r="I1777" s="675" t="s">
        <v>1211</v>
      </c>
      <c r="J1777" s="675" t="s">
        <v>1052</v>
      </c>
      <c r="K1777" s="741">
        <v>210245953000</v>
      </c>
      <c r="L1777" s="741">
        <v>245652068938.77817</v>
      </c>
      <c r="M1777" s="675">
        <v>1</v>
      </c>
      <c r="N1777" s="675" t="s">
        <v>1489</v>
      </c>
      <c r="O1777" s="675">
        <v>8</v>
      </c>
      <c r="P1777" s="675" t="s">
        <v>1597</v>
      </c>
      <c r="Q1777" s="675">
        <v>862</v>
      </c>
      <c r="R1777" s="675" t="s">
        <v>1714</v>
      </c>
      <c r="S1777" s="741">
        <v>100000000</v>
      </c>
      <c r="T1777" s="741">
        <v>116840331.73222515</v>
      </c>
    </row>
    <row r="1778" spans="1:20">
      <c r="A1778" s="675">
        <v>4</v>
      </c>
      <c r="B1778" s="675" t="s">
        <v>1481</v>
      </c>
      <c r="C1778" s="675">
        <v>2014</v>
      </c>
      <c r="D1778" s="675">
        <v>211</v>
      </c>
      <c r="E1778" s="675" t="s">
        <v>1355</v>
      </c>
      <c r="F1778" s="675">
        <v>2</v>
      </c>
      <c r="G1778" s="675" t="s">
        <v>1296</v>
      </c>
      <c r="H1778" s="675">
        <v>93</v>
      </c>
      <c r="I1778" s="675" t="s">
        <v>1211</v>
      </c>
      <c r="J1778" s="675" t="s">
        <v>1052</v>
      </c>
      <c r="K1778" s="741">
        <v>210245953000</v>
      </c>
      <c r="L1778" s="741">
        <v>245652068938.77817</v>
      </c>
      <c r="M1778" s="675">
        <v>1</v>
      </c>
      <c r="N1778" s="675" t="s">
        <v>1489</v>
      </c>
      <c r="O1778" s="675">
        <v>8</v>
      </c>
      <c r="P1778" s="675" t="s">
        <v>1597</v>
      </c>
      <c r="Q1778" s="675">
        <v>867</v>
      </c>
      <c r="R1778" s="675" t="s">
        <v>1805</v>
      </c>
      <c r="S1778" s="741">
        <v>100000000</v>
      </c>
      <c r="T1778" s="741">
        <v>116840331.73222515</v>
      </c>
    </row>
    <row r="1779" spans="1:20">
      <c r="A1779" s="675">
        <v>4</v>
      </c>
      <c r="B1779" s="675" t="s">
        <v>1481</v>
      </c>
      <c r="C1779" s="675">
        <v>2014</v>
      </c>
      <c r="D1779" s="675">
        <v>211</v>
      </c>
      <c r="E1779" s="675" t="s">
        <v>1355</v>
      </c>
      <c r="F1779" s="675">
        <v>2</v>
      </c>
      <c r="G1779" s="675" t="s">
        <v>1296</v>
      </c>
      <c r="H1779" s="675">
        <v>93</v>
      </c>
      <c r="I1779" s="675" t="s">
        <v>1211</v>
      </c>
      <c r="J1779" s="675" t="s">
        <v>1052</v>
      </c>
      <c r="K1779" s="741">
        <v>210245953000</v>
      </c>
      <c r="L1779" s="741">
        <v>245652068938.77817</v>
      </c>
      <c r="M1779" s="675">
        <v>2</v>
      </c>
      <c r="N1779" s="675" t="s">
        <v>1561</v>
      </c>
      <c r="O1779" s="675">
        <v>19</v>
      </c>
      <c r="P1779" s="675" t="s">
        <v>1562</v>
      </c>
      <c r="Q1779" s="675">
        <v>845</v>
      </c>
      <c r="R1779" s="675" t="s">
        <v>1716</v>
      </c>
      <c r="S1779" s="741">
        <v>2681000000</v>
      </c>
      <c r="T1779" s="741">
        <v>3132489293.7409558</v>
      </c>
    </row>
    <row r="1780" spans="1:20">
      <c r="A1780" s="675">
        <v>4</v>
      </c>
      <c r="B1780" s="675" t="s">
        <v>1481</v>
      </c>
      <c r="C1780" s="675">
        <v>2014</v>
      </c>
      <c r="D1780" s="675">
        <v>211</v>
      </c>
      <c r="E1780" s="675" t="s">
        <v>1355</v>
      </c>
      <c r="F1780" s="675">
        <v>2</v>
      </c>
      <c r="G1780" s="675" t="s">
        <v>1296</v>
      </c>
      <c r="H1780" s="675">
        <v>93</v>
      </c>
      <c r="I1780" s="675" t="s">
        <v>1211</v>
      </c>
      <c r="J1780" s="675" t="s">
        <v>1052</v>
      </c>
      <c r="K1780" s="741">
        <v>210245953000</v>
      </c>
      <c r="L1780" s="741">
        <v>245652068938.77817</v>
      </c>
      <c r="M1780" s="675">
        <v>3</v>
      </c>
      <c r="N1780" s="675" t="s">
        <v>1482</v>
      </c>
      <c r="O1780" s="675">
        <v>26</v>
      </c>
      <c r="P1780" s="675" t="s">
        <v>1483</v>
      </c>
      <c r="Q1780" s="675">
        <v>949</v>
      </c>
      <c r="R1780" s="675" t="s">
        <v>1717</v>
      </c>
      <c r="S1780" s="741">
        <v>100000000</v>
      </c>
      <c r="T1780" s="741">
        <v>116840331.73222515</v>
      </c>
    </row>
    <row r="1781" spans="1:20">
      <c r="A1781" s="675">
        <v>4</v>
      </c>
      <c r="B1781" s="675" t="s">
        <v>1481</v>
      </c>
      <c r="C1781" s="675">
        <v>2014</v>
      </c>
      <c r="D1781" s="675">
        <v>211</v>
      </c>
      <c r="E1781" s="675" t="s">
        <v>1355</v>
      </c>
      <c r="F1781" s="675">
        <v>2</v>
      </c>
      <c r="G1781" s="675" t="s">
        <v>1296</v>
      </c>
      <c r="H1781" s="675">
        <v>93</v>
      </c>
      <c r="I1781" s="675" t="s">
        <v>1211</v>
      </c>
      <c r="J1781" s="675" t="s">
        <v>1052</v>
      </c>
      <c r="K1781" s="741">
        <v>210245953000</v>
      </c>
      <c r="L1781" s="741">
        <v>245652068938.77817</v>
      </c>
      <c r="M1781" s="675">
        <v>3</v>
      </c>
      <c r="N1781" s="675" t="s">
        <v>1482</v>
      </c>
      <c r="O1781" s="675">
        <v>31</v>
      </c>
      <c r="P1781" s="675" t="s">
        <v>1487</v>
      </c>
      <c r="Q1781" s="675">
        <v>818</v>
      </c>
      <c r="R1781" s="675" t="s">
        <v>1718</v>
      </c>
      <c r="S1781" s="741">
        <v>3909300000</v>
      </c>
      <c r="T1781" s="741">
        <v>4567639088.4078779</v>
      </c>
    </row>
    <row r="1782" spans="1:20">
      <c r="A1782" s="675">
        <v>4</v>
      </c>
      <c r="B1782" s="675" t="s">
        <v>1481</v>
      </c>
      <c r="C1782" s="675">
        <v>2014</v>
      </c>
      <c r="D1782" s="675">
        <v>213</v>
      </c>
      <c r="E1782" s="675" t="s">
        <v>1362</v>
      </c>
      <c r="F1782" s="675">
        <v>2</v>
      </c>
      <c r="G1782" s="675" t="s">
        <v>1296</v>
      </c>
      <c r="H1782" s="675">
        <v>93</v>
      </c>
      <c r="I1782" s="675" t="s">
        <v>1211</v>
      </c>
      <c r="J1782" s="675" t="s">
        <v>1052</v>
      </c>
      <c r="K1782" s="741">
        <v>22996133000</v>
      </c>
      <c r="L1782" s="741">
        <v>26868758082.783703</v>
      </c>
      <c r="M1782" s="675">
        <v>1</v>
      </c>
      <c r="N1782" s="675" t="s">
        <v>1489</v>
      </c>
      <c r="O1782" s="675">
        <v>3</v>
      </c>
      <c r="P1782" s="675" t="s">
        <v>1545</v>
      </c>
      <c r="Q1782" s="675">
        <v>911</v>
      </c>
      <c r="R1782" s="675" t="s">
        <v>1719</v>
      </c>
      <c r="S1782" s="741">
        <v>1345000000</v>
      </c>
      <c r="T1782" s="741">
        <v>1571502461.7984283</v>
      </c>
    </row>
    <row r="1783" spans="1:20">
      <c r="A1783" s="675">
        <v>4</v>
      </c>
      <c r="B1783" s="675" t="s">
        <v>1481</v>
      </c>
      <c r="C1783" s="675">
        <v>2014</v>
      </c>
      <c r="D1783" s="675">
        <v>213</v>
      </c>
      <c r="E1783" s="675" t="s">
        <v>1362</v>
      </c>
      <c r="F1783" s="675">
        <v>2</v>
      </c>
      <c r="G1783" s="675" t="s">
        <v>1296</v>
      </c>
      <c r="H1783" s="675">
        <v>93</v>
      </c>
      <c r="I1783" s="675" t="s">
        <v>1211</v>
      </c>
      <c r="J1783" s="675" t="s">
        <v>1052</v>
      </c>
      <c r="K1783" s="741">
        <v>22996133000</v>
      </c>
      <c r="L1783" s="741">
        <v>26868758082.783703</v>
      </c>
      <c r="M1783" s="675">
        <v>1</v>
      </c>
      <c r="N1783" s="675" t="s">
        <v>1489</v>
      </c>
      <c r="O1783" s="675">
        <v>5</v>
      </c>
      <c r="P1783" s="675" t="s">
        <v>1511</v>
      </c>
      <c r="Q1783" s="675">
        <v>439</v>
      </c>
      <c r="R1783" s="675" t="s">
        <v>1806</v>
      </c>
      <c r="S1783" s="741">
        <v>125000000</v>
      </c>
      <c r="T1783" s="741">
        <v>146050414.66528144</v>
      </c>
    </row>
    <row r="1784" spans="1:20">
      <c r="A1784" s="675">
        <v>4</v>
      </c>
      <c r="B1784" s="675" t="s">
        <v>1481</v>
      </c>
      <c r="C1784" s="675">
        <v>2014</v>
      </c>
      <c r="D1784" s="675">
        <v>213</v>
      </c>
      <c r="E1784" s="675" t="s">
        <v>1362</v>
      </c>
      <c r="F1784" s="675">
        <v>2</v>
      </c>
      <c r="G1784" s="675" t="s">
        <v>1296</v>
      </c>
      <c r="H1784" s="675">
        <v>93</v>
      </c>
      <c r="I1784" s="675" t="s">
        <v>1211</v>
      </c>
      <c r="J1784" s="675" t="s">
        <v>1052</v>
      </c>
      <c r="K1784" s="741">
        <v>22996133000</v>
      </c>
      <c r="L1784" s="741">
        <v>26868758082.783703</v>
      </c>
      <c r="M1784" s="675">
        <v>1</v>
      </c>
      <c r="N1784" s="675" t="s">
        <v>1489</v>
      </c>
      <c r="O1784" s="675">
        <v>8</v>
      </c>
      <c r="P1784" s="675" t="s">
        <v>1597</v>
      </c>
      <c r="Q1784" s="675">
        <v>498</v>
      </c>
      <c r="R1784" s="675" t="s">
        <v>1721</v>
      </c>
      <c r="S1784" s="741">
        <v>4271833000</v>
      </c>
      <c r="T1784" s="741">
        <v>4991223848.246665</v>
      </c>
    </row>
    <row r="1785" spans="1:20">
      <c r="A1785" s="675">
        <v>4</v>
      </c>
      <c r="B1785" s="675" t="s">
        <v>1481</v>
      </c>
      <c r="C1785" s="675">
        <v>2014</v>
      </c>
      <c r="D1785" s="675">
        <v>213</v>
      </c>
      <c r="E1785" s="675" t="s">
        <v>1362</v>
      </c>
      <c r="F1785" s="675">
        <v>2</v>
      </c>
      <c r="G1785" s="675" t="s">
        <v>1296</v>
      </c>
      <c r="H1785" s="675">
        <v>93</v>
      </c>
      <c r="I1785" s="675" t="s">
        <v>1211</v>
      </c>
      <c r="J1785" s="675" t="s">
        <v>1052</v>
      </c>
      <c r="K1785" s="741">
        <v>22996133000</v>
      </c>
      <c r="L1785" s="741">
        <v>26868758082.783703</v>
      </c>
      <c r="M1785" s="675">
        <v>1</v>
      </c>
      <c r="N1785" s="675" t="s">
        <v>1489</v>
      </c>
      <c r="O1785" s="675">
        <v>8</v>
      </c>
      <c r="P1785" s="675" t="s">
        <v>1597</v>
      </c>
      <c r="Q1785" s="675">
        <v>746</v>
      </c>
      <c r="R1785" s="675" t="s">
        <v>1722</v>
      </c>
      <c r="S1785" s="741">
        <v>1807500000</v>
      </c>
      <c r="T1785" s="741">
        <v>2111888996.0599697</v>
      </c>
    </row>
    <row r="1786" spans="1:20">
      <c r="A1786" s="675">
        <v>4</v>
      </c>
      <c r="B1786" s="675" t="s">
        <v>1481</v>
      </c>
      <c r="C1786" s="675">
        <v>2014</v>
      </c>
      <c r="D1786" s="675">
        <v>213</v>
      </c>
      <c r="E1786" s="675" t="s">
        <v>1362</v>
      </c>
      <c r="F1786" s="675">
        <v>2</v>
      </c>
      <c r="G1786" s="675" t="s">
        <v>1296</v>
      </c>
      <c r="H1786" s="675">
        <v>93</v>
      </c>
      <c r="I1786" s="675" t="s">
        <v>1211</v>
      </c>
      <c r="J1786" s="675" t="s">
        <v>1052</v>
      </c>
      <c r="K1786" s="741">
        <v>22996133000</v>
      </c>
      <c r="L1786" s="741">
        <v>26868758082.783703</v>
      </c>
      <c r="M1786" s="675">
        <v>1</v>
      </c>
      <c r="N1786" s="675" t="s">
        <v>1489</v>
      </c>
      <c r="O1786" s="675">
        <v>16</v>
      </c>
      <c r="P1786" s="675" t="s">
        <v>1583</v>
      </c>
      <c r="Q1786" s="675">
        <v>440</v>
      </c>
      <c r="R1786" s="675" t="s">
        <v>1723</v>
      </c>
      <c r="S1786" s="741">
        <v>15013000000</v>
      </c>
      <c r="T1786" s="741">
        <v>17541239002.958961</v>
      </c>
    </row>
    <row r="1787" spans="1:20">
      <c r="A1787" s="675">
        <v>4</v>
      </c>
      <c r="B1787" s="675" t="s">
        <v>1481</v>
      </c>
      <c r="C1787" s="675">
        <v>2014</v>
      </c>
      <c r="D1787" s="675">
        <v>213</v>
      </c>
      <c r="E1787" s="675" t="s">
        <v>1362</v>
      </c>
      <c r="F1787" s="675">
        <v>2</v>
      </c>
      <c r="G1787" s="675" t="s">
        <v>1296</v>
      </c>
      <c r="H1787" s="675">
        <v>93</v>
      </c>
      <c r="I1787" s="675" t="s">
        <v>1211</v>
      </c>
      <c r="J1787" s="675" t="s">
        <v>1052</v>
      </c>
      <c r="K1787" s="741">
        <v>22996133000</v>
      </c>
      <c r="L1787" s="741">
        <v>26868758082.783703</v>
      </c>
      <c r="M1787" s="675">
        <v>3</v>
      </c>
      <c r="N1787" s="675" t="s">
        <v>1482</v>
      </c>
      <c r="O1787" s="675">
        <v>26</v>
      </c>
      <c r="P1787" s="675" t="s">
        <v>1483</v>
      </c>
      <c r="Q1787" s="675">
        <v>942</v>
      </c>
      <c r="R1787" s="675" t="s">
        <v>1807</v>
      </c>
      <c r="S1787" s="741">
        <v>50000000</v>
      </c>
      <c r="T1787" s="741">
        <v>58420165.866112575</v>
      </c>
    </row>
    <row r="1788" spans="1:20">
      <c r="A1788" s="675">
        <v>4</v>
      </c>
      <c r="B1788" s="675" t="s">
        <v>1481</v>
      </c>
      <c r="C1788" s="675">
        <v>2014</v>
      </c>
      <c r="D1788" s="675">
        <v>213</v>
      </c>
      <c r="E1788" s="675" t="s">
        <v>1362</v>
      </c>
      <c r="F1788" s="675">
        <v>2</v>
      </c>
      <c r="G1788" s="675" t="s">
        <v>1296</v>
      </c>
      <c r="H1788" s="675">
        <v>93</v>
      </c>
      <c r="I1788" s="675" t="s">
        <v>1211</v>
      </c>
      <c r="J1788" s="675" t="s">
        <v>1052</v>
      </c>
      <c r="K1788" s="741">
        <v>22996133000</v>
      </c>
      <c r="L1788" s="741">
        <v>26868758082.783703</v>
      </c>
      <c r="M1788" s="675">
        <v>3</v>
      </c>
      <c r="N1788" s="675" t="s">
        <v>1482</v>
      </c>
      <c r="O1788" s="675">
        <v>31</v>
      </c>
      <c r="P1788" s="675" t="s">
        <v>1487</v>
      </c>
      <c r="Q1788" s="675">
        <v>733</v>
      </c>
      <c r="R1788" s="675" t="s">
        <v>1808</v>
      </c>
      <c r="S1788" s="741">
        <v>383800000</v>
      </c>
      <c r="T1788" s="741">
        <v>448433193.18828011</v>
      </c>
    </row>
    <row r="1789" spans="1:20">
      <c r="A1789" s="675">
        <v>4</v>
      </c>
      <c r="B1789" s="675" t="s">
        <v>1481</v>
      </c>
      <c r="C1789" s="675">
        <v>2014</v>
      </c>
      <c r="D1789" s="675">
        <v>214</v>
      </c>
      <c r="E1789" s="675" t="s">
        <v>1366</v>
      </c>
      <c r="F1789" s="675">
        <v>2</v>
      </c>
      <c r="G1789" s="675" t="s">
        <v>1296</v>
      </c>
      <c r="H1789" s="675">
        <v>92</v>
      </c>
      <c r="I1789" s="675" t="s">
        <v>1248</v>
      </c>
      <c r="J1789" s="675" t="s">
        <v>1052</v>
      </c>
      <c r="K1789" s="741">
        <v>77071000000</v>
      </c>
      <c r="L1789" s="741">
        <v>90050012069.343262</v>
      </c>
      <c r="M1789" s="675">
        <v>1</v>
      </c>
      <c r="N1789" s="675" t="s">
        <v>1489</v>
      </c>
      <c r="O1789" s="675">
        <v>5</v>
      </c>
      <c r="P1789" s="675" t="s">
        <v>1511</v>
      </c>
      <c r="Q1789" s="675">
        <v>640</v>
      </c>
      <c r="R1789" s="675" t="s">
        <v>1374</v>
      </c>
      <c r="S1789" s="741">
        <v>1000000000</v>
      </c>
      <c r="T1789" s="741">
        <v>1168403317.3222516</v>
      </c>
    </row>
    <row r="1790" spans="1:20">
      <c r="A1790" s="675">
        <v>4</v>
      </c>
      <c r="B1790" s="675" t="s">
        <v>1481</v>
      </c>
      <c r="C1790" s="675">
        <v>2014</v>
      </c>
      <c r="D1790" s="675">
        <v>214</v>
      </c>
      <c r="E1790" s="675" t="s">
        <v>1366</v>
      </c>
      <c r="F1790" s="675">
        <v>2</v>
      </c>
      <c r="G1790" s="675" t="s">
        <v>1296</v>
      </c>
      <c r="H1790" s="675">
        <v>92</v>
      </c>
      <c r="I1790" s="675" t="s">
        <v>1248</v>
      </c>
      <c r="J1790" s="675" t="s">
        <v>1052</v>
      </c>
      <c r="K1790" s="741">
        <v>77071000000</v>
      </c>
      <c r="L1790" s="741">
        <v>90050012069.343262</v>
      </c>
      <c r="M1790" s="675">
        <v>1</v>
      </c>
      <c r="N1790" s="675" t="s">
        <v>1489</v>
      </c>
      <c r="O1790" s="675">
        <v>5</v>
      </c>
      <c r="P1790" s="675" t="s">
        <v>1511</v>
      </c>
      <c r="Q1790" s="675">
        <v>722</v>
      </c>
      <c r="R1790" s="675" t="s">
        <v>1809</v>
      </c>
      <c r="S1790" s="741">
        <v>18975000000</v>
      </c>
      <c r="T1790" s="741">
        <v>22170452946.189724</v>
      </c>
    </row>
    <row r="1791" spans="1:20">
      <c r="A1791" s="675">
        <v>4</v>
      </c>
      <c r="B1791" s="675" t="s">
        <v>1481</v>
      </c>
      <c r="C1791" s="675">
        <v>2014</v>
      </c>
      <c r="D1791" s="675">
        <v>214</v>
      </c>
      <c r="E1791" s="675" t="s">
        <v>1366</v>
      </c>
      <c r="F1791" s="675">
        <v>2</v>
      </c>
      <c r="G1791" s="675" t="s">
        <v>1296</v>
      </c>
      <c r="H1791" s="675">
        <v>92</v>
      </c>
      <c r="I1791" s="675" t="s">
        <v>1248</v>
      </c>
      <c r="J1791" s="675" t="s">
        <v>1052</v>
      </c>
      <c r="K1791" s="741">
        <v>77071000000</v>
      </c>
      <c r="L1791" s="741">
        <v>90050012069.343262</v>
      </c>
      <c r="M1791" s="675">
        <v>1</v>
      </c>
      <c r="N1791" s="675" t="s">
        <v>1489</v>
      </c>
      <c r="O1791" s="675">
        <v>5</v>
      </c>
      <c r="P1791" s="675" t="s">
        <v>1511</v>
      </c>
      <c r="Q1791" s="675">
        <v>724</v>
      </c>
      <c r="R1791" s="675" t="s">
        <v>1810</v>
      </c>
      <c r="S1791" s="741">
        <v>23165148000</v>
      </c>
      <c r="T1791" s="741">
        <v>27066235769.460918</v>
      </c>
    </row>
    <row r="1792" spans="1:20">
      <c r="A1792" s="675">
        <v>4</v>
      </c>
      <c r="B1792" s="675" t="s">
        <v>1481</v>
      </c>
      <c r="C1792" s="675">
        <v>2014</v>
      </c>
      <c r="D1792" s="675">
        <v>214</v>
      </c>
      <c r="E1792" s="675" t="s">
        <v>1366</v>
      </c>
      <c r="F1792" s="675">
        <v>2</v>
      </c>
      <c r="G1792" s="675" t="s">
        <v>1296</v>
      </c>
      <c r="H1792" s="675">
        <v>92</v>
      </c>
      <c r="I1792" s="675" t="s">
        <v>1248</v>
      </c>
      <c r="J1792" s="675" t="s">
        <v>1052</v>
      </c>
      <c r="K1792" s="741">
        <v>77071000000</v>
      </c>
      <c r="L1792" s="741">
        <v>90050012069.343262</v>
      </c>
      <c r="M1792" s="675">
        <v>1</v>
      </c>
      <c r="N1792" s="675" t="s">
        <v>1489</v>
      </c>
      <c r="O1792" s="675">
        <v>5</v>
      </c>
      <c r="P1792" s="675" t="s">
        <v>1511</v>
      </c>
      <c r="Q1792" s="675">
        <v>959</v>
      </c>
      <c r="R1792" s="675" t="s">
        <v>1811</v>
      </c>
      <c r="S1792" s="741">
        <v>14859852000</v>
      </c>
      <c r="T1792" s="741">
        <v>17362300371.717693</v>
      </c>
    </row>
    <row r="1793" spans="1:20">
      <c r="A1793" s="675">
        <v>4</v>
      </c>
      <c r="B1793" s="675" t="s">
        <v>1481</v>
      </c>
      <c r="C1793" s="675">
        <v>2014</v>
      </c>
      <c r="D1793" s="675">
        <v>214</v>
      </c>
      <c r="E1793" s="675" t="s">
        <v>1366</v>
      </c>
      <c r="F1793" s="675">
        <v>2</v>
      </c>
      <c r="G1793" s="675" t="s">
        <v>1296</v>
      </c>
      <c r="H1793" s="675">
        <v>92</v>
      </c>
      <c r="I1793" s="675" t="s">
        <v>1248</v>
      </c>
      <c r="J1793" s="675" t="s">
        <v>1052</v>
      </c>
      <c r="K1793" s="741">
        <v>77071000000</v>
      </c>
      <c r="L1793" s="741">
        <v>90050012069.343262</v>
      </c>
      <c r="M1793" s="675">
        <v>1</v>
      </c>
      <c r="N1793" s="675" t="s">
        <v>1489</v>
      </c>
      <c r="O1793" s="675">
        <v>5</v>
      </c>
      <c r="P1793" s="675" t="s">
        <v>1511</v>
      </c>
      <c r="Q1793" s="675">
        <v>960</v>
      </c>
      <c r="R1793" s="675" t="s">
        <v>1812</v>
      </c>
      <c r="S1793" s="741">
        <v>7000000000</v>
      </c>
      <c r="T1793" s="741">
        <v>8178823221.2557602</v>
      </c>
    </row>
    <row r="1794" spans="1:20">
      <c r="A1794" s="675">
        <v>4</v>
      </c>
      <c r="B1794" s="675" t="s">
        <v>1481</v>
      </c>
      <c r="C1794" s="675">
        <v>2014</v>
      </c>
      <c r="D1794" s="675">
        <v>214</v>
      </c>
      <c r="E1794" s="675" t="s">
        <v>1366</v>
      </c>
      <c r="F1794" s="675">
        <v>2</v>
      </c>
      <c r="G1794" s="675" t="s">
        <v>1296</v>
      </c>
      <c r="H1794" s="675">
        <v>92</v>
      </c>
      <c r="I1794" s="675" t="s">
        <v>1248</v>
      </c>
      <c r="J1794" s="675" t="s">
        <v>1052</v>
      </c>
      <c r="K1794" s="741">
        <v>77071000000</v>
      </c>
      <c r="L1794" s="741">
        <v>90050012069.343262</v>
      </c>
      <c r="M1794" s="675">
        <v>1</v>
      </c>
      <c r="N1794" s="675" t="s">
        <v>1489</v>
      </c>
      <c r="O1794" s="675">
        <v>7</v>
      </c>
      <c r="P1794" s="675" t="s">
        <v>1514</v>
      </c>
      <c r="Q1794" s="675">
        <v>969</v>
      </c>
      <c r="R1794" s="675" t="s">
        <v>1813</v>
      </c>
      <c r="S1794" s="741">
        <v>4971000000</v>
      </c>
      <c r="T1794" s="741">
        <v>5808132890.4089117</v>
      </c>
    </row>
    <row r="1795" spans="1:20">
      <c r="A1795" s="675">
        <v>4</v>
      </c>
      <c r="B1795" s="675" t="s">
        <v>1481</v>
      </c>
      <c r="C1795" s="675">
        <v>2014</v>
      </c>
      <c r="D1795" s="675">
        <v>214</v>
      </c>
      <c r="E1795" s="675" t="s">
        <v>1366</v>
      </c>
      <c r="F1795" s="675">
        <v>2</v>
      </c>
      <c r="G1795" s="675" t="s">
        <v>1296</v>
      </c>
      <c r="H1795" s="675">
        <v>92</v>
      </c>
      <c r="I1795" s="675" t="s">
        <v>1248</v>
      </c>
      <c r="J1795" s="675" t="s">
        <v>1052</v>
      </c>
      <c r="K1795" s="741">
        <v>77071000000</v>
      </c>
      <c r="L1795" s="741">
        <v>90050012069.343262</v>
      </c>
      <c r="M1795" s="675">
        <v>1</v>
      </c>
      <c r="N1795" s="675" t="s">
        <v>1489</v>
      </c>
      <c r="O1795" s="675">
        <v>13</v>
      </c>
      <c r="P1795" s="675" t="s">
        <v>1574</v>
      </c>
      <c r="Q1795" s="675">
        <v>968</v>
      </c>
      <c r="R1795" s="675" t="s">
        <v>1814</v>
      </c>
      <c r="S1795" s="741">
        <v>7100000000</v>
      </c>
      <c r="T1795" s="741">
        <v>8295663552.9879847</v>
      </c>
    </row>
    <row r="1796" spans="1:20">
      <c r="A1796" s="675">
        <v>4</v>
      </c>
      <c r="B1796" s="675" t="s">
        <v>1481</v>
      </c>
      <c r="C1796" s="675">
        <v>2014</v>
      </c>
      <c r="D1796" s="675">
        <v>215</v>
      </c>
      <c r="E1796" s="675" t="s">
        <v>66</v>
      </c>
      <c r="F1796" s="675">
        <v>2</v>
      </c>
      <c r="G1796" s="675" t="s">
        <v>1296</v>
      </c>
      <c r="H1796" s="675">
        <v>93</v>
      </c>
      <c r="I1796" s="675" t="s">
        <v>1211</v>
      </c>
      <c r="J1796" s="675" t="s">
        <v>1052</v>
      </c>
      <c r="K1796" s="741">
        <v>3320000000</v>
      </c>
      <c r="L1796" s="741">
        <v>3879099013.5098753</v>
      </c>
      <c r="M1796" s="675">
        <v>1</v>
      </c>
      <c r="N1796" s="675" t="s">
        <v>1489</v>
      </c>
      <c r="O1796" s="675">
        <v>5</v>
      </c>
      <c r="P1796" s="675" t="s">
        <v>1511</v>
      </c>
      <c r="Q1796" s="675">
        <v>912</v>
      </c>
      <c r="R1796" s="675" t="s">
        <v>1729</v>
      </c>
      <c r="S1796" s="741">
        <v>171000000</v>
      </c>
      <c r="T1796" s="741">
        <v>199796967.26210502</v>
      </c>
    </row>
    <row r="1797" spans="1:20">
      <c r="A1797" s="675">
        <v>4</v>
      </c>
      <c r="B1797" s="675" t="s">
        <v>1481</v>
      </c>
      <c r="C1797" s="675">
        <v>2014</v>
      </c>
      <c r="D1797" s="675">
        <v>215</v>
      </c>
      <c r="E1797" s="675" t="s">
        <v>66</v>
      </c>
      <c r="F1797" s="675">
        <v>2</v>
      </c>
      <c r="G1797" s="675" t="s">
        <v>1296</v>
      </c>
      <c r="H1797" s="675">
        <v>93</v>
      </c>
      <c r="I1797" s="675" t="s">
        <v>1211</v>
      </c>
      <c r="J1797" s="675" t="s">
        <v>1052</v>
      </c>
      <c r="K1797" s="741">
        <v>3320000000</v>
      </c>
      <c r="L1797" s="741">
        <v>3879099013.5098753</v>
      </c>
      <c r="M1797" s="675">
        <v>1</v>
      </c>
      <c r="N1797" s="675" t="s">
        <v>1489</v>
      </c>
      <c r="O1797" s="675">
        <v>8</v>
      </c>
      <c r="P1797" s="675" t="s">
        <v>1597</v>
      </c>
      <c r="Q1797" s="675">
        <v>477</v>
      </c>
      <c r="R1797" s="675" t="s">
        <v>1379</v>
      </c>
      <c r="S1797" s="741">
        <v>225000000</v>
      </c>
      <c r="T1797" s="741">
        <v>262890746.39750659</v>
      </c>
    </row>
    <row r="1798" spans="1:20">
      <c r="A1798" s="675">
        <v>4</v>
      </c>
      <c r="B1798" s="675" t="s">
        <v>1481</v>
      </c>
      <c r="C1798" s="675">
        <v>2014</v>
      </c>
      <c r="D1798" s="675">
        <v>215</v>
      </c>
      <c r="E1798" s="675" t="s">
        <v>66</v>
      </c>
      <c r="F1798" s="675">
        <v>2</v>
      </c>
      <c r="G1798" s="675" t="s">
        <v>1296</v>
      </c>
      <c r="H1798" s="675">
        <v>93</v>
      </c>
      <c r="I1798" s="675" t="s">
        <v>1211</v>
      </c>
      <c r="J1798" s="675" t="s">
        <v>1052</v>
      </c>
      <c r="K1798" s="741">
        <v>3320000000</v>
      </c>
      <c r="L1798" s="741">
        <v>3879099013.5098753</v>
      </c>
      <c r="M1798" s="675">
        <v>1</v>
      </c>
      <c r="N1798" s="675" t="s">
        <v>1489</v>
      </c>
      <c r="O1798" s="675">
        <v>8</v>
      </c>
      <c r="P1798" s="675" t="s">
        <v>1597</v>
      </c>
      <c r="Q1798" s="675">
        <v>656</v>
      </c>
      <c r="R1798" s="675" t="s">
        <v>1465</v>
      </c>
      <c r="S1798" s="741">
        <v>2232000000</v>
      </c>
      <c r="T1798" s="741">
        <v>2607876204.2632651</v>
      </c>
    </row>
    <row r="1799" spans="1:20">
      <c r="A1799" s="675">
        <v>4</v>
      </c>
      <c r="B1799" s="675" t="s">
        <v>1481</v>
      </c>
      <c r="C1799" s="675">
        <v>2014</v>
      </c>
      <c r="D1799" s="675">
        <v>215</v>
      </c>
      <c r="E1799" s="675" t="s">
        <v>66</v>
      </c>
      <c r="F1799" s="675">
        <v>2</v>
      </c>
      <c r="G1799" s="675" t="s">
        <v>1296</v>
      </c>
      <c r="H1799" s="675">
        <v>93</v>
      </c>
      <c r="I1799" s="675" t="s">
        <v>1211</v>
      </c>
      <c r="J1799" s="675" t="s">
        <v>1052</v>
      </c>
      <c r="K1799" s="741">
        <v>3320000000</v>
      </c>
      <c r="L1799" s="741">
        <v>3879099013.5098753</v>
      </c>
      <c r="M1799" s="675">
        <v>3</v>
      </c>
      <c r="N1799" s="675" t="s">
        <v>1482</v>
      </c>
      <c r="O1799" s="675">
        <v>26</v>
      </c>
      <c r="P1799" s="675" t="s">
        <v>1483</v>
      </c>
      <c r="Q1799" s="675">
        <v>958</v>
      </c>
      <c r="R1799" s="675" t="s">
        <v>1815</v>
      </c>
      <c r="S1799" s="741">
        <v>22000000</v>
      </c>
      <c r="T1799" s="741">
        <v>25704872.981089529</v>
      </c>
    </row>
    <row r="1800" spans="1:20">
      <c r="A1800" s="675">
        <v>4</v>
      </c>
      <c r="B1800" s="675" t="s">
        <v>1481</v>
      </c>
      <c r="C1800" s="675">
        <v>2014</v>
      </c>
      <c r="D1800" s="675">
        <v>215</v>
      </c>
      <c r="E1800" s="675" t="s">
        <v>66</v>
      </c>
      <c r="F1800" s="675">
        <v>2</v>
      </c>
      <c r="G1800" s="675" t="s">
        <v>1296</v>
      </c>
      <c r="H1800" s="675">
        <v>93</v>
      </c>
      <c r="I1800" s="675" t="s">
        <v>1211</v>
      </c>
      <c r="J1800" s="675" t="s">
        <v>1052</v>
      </c>
      <c r="K1800" s="741">
        <v>3320000000</v>
      </c>
      <c r="L1800" s="741">
        <v>3879099013.5098753</v>
      </c>
      <c r="M1800" s="675">
        <v>3</v>
      </c>
      <c r="N1800" s="675" t="s">
        <v>1482</v>
      </c>
      <c r="O1800" s="675">
        <v>31</v>
      </c>
      <c r="P1800" s="675" t="s">
        <v>1487</v>
      </c>
      <c r="Q1800" s="675">
        <v>475</v>
      </c>
      <c r="R1800" s="675" t="s">
        <v>994</v>
      </c>
      <c r="S1800" s="741">
        <v>49000000</v>
      </c>
      <c r="T1800" s="741">
        <v>57251762.548790321</v>
      </c>
    </row>
    <row r="1801" spans="1:20">
      <c r="A1801" s="675">
        <v>4</v>
      </c>
      <c r="B1801" s="675" t="s">
        <v>1481</v>
      </c>
      <c r="C1801" s="675">
        <v>2014</v>
      </c>
      <c r="D1801" s="675">
        <v>215</v>
      </c>
      <c r="E1801" s="675" t="s">
        <v>66</v>
      </c>
      <c r="F1801" s="675">
        <v>2</v>
      </c>
      <c r="G1801" s="675" t="s">
        <v>1296</v>
      </c>
      <c r="H1801" s="675">
        <v>93</v>
      </c>
      <c r="I1801" s="675" t="s">
        <v>1211</v>
      </c>
      <c r="J1801" s="675" t="s">
        <v>1052</v>
      </c>
      <c r="K1801" s="741">
        <v>3320000000</v>
      </c>
      <c r="L1801" s="741">
        <v>3879099013.5098753</v>
      </c>
      <c r="M1801" s="675">
        <v>3</v>
      </c>
      <c r="N1801" s="675" t="s">
        <v>1482</v>
      </c>
      <c r="O1801" s="675">
        <v>31</v>
      </c>
      <c r="P1801" s="675" t="s">
        <v>1487</v>
      </c>
      <c r="Q1801" s="675">
        <v>7032</v>
      </c>
      <c r="R1801" s="675" t="s">
        <v>1378</v>
      </c>
      <c r="S1801" s="741">
        <v>621000000</v>
      </c>
      <c r="T1801" s="741">
        <v>725578460.05711818</v>
      </c>
    </row>
    <row r="1802" spans="1:20">
      <c r="A1802" s="675">
        <v>4</v>
      </c>
      <c r="B1802" s="675" t="s">
        <v>1481</v>
      </c>
      <c r="C1802" s="675">
        <v>2014</v>
      </c>
      <c r="D1802" s="675">
        <v>216</v>
      </c>
      <c r="E1802" s="675" t="s">
        <v>63</v>
      </c>
      <c r="F1802" s="675">
        <v>2</v>
      </c>
      <c r="G1802" s="675" t="s">
        <v>1296</v>
      </c>
      <c r="H1802" s="675">
        <v>93</v>
      </c>
      <c r="I1802" s="675" t="s">
        <v>1211</v>
      </c>
      <c r="J1802" s="675" t="s">
        <v>1052</v>
      </c>
      <c r="K1802" s="741">
        <v>14917000000</v>
      </c>
      <c r="L1802" s="741">
        <v>17429072284.496025</v>
      </c>
      <c r="M1802" s="675">
        <v>1</v>
      </c>
      <c r="N1802" s="675" t="s">
        <v>1489</v>
      </c>
      <c r="O1802" s="675">
        <v>3</v>
      </c>
      <c r="P1802" s="675" t="s">
        <v>1545</v>
      </c>
      <c r="Q1802" s="675">
        <v>919</v>
      </c>
      <c r="R1802" s="675" t="s">
        <v>1730</v>
      </c>
      <c r="S1802" s="741">
        <v>6530000000</v>
      </c>
      <c r="T1802" s="741">
        <v>7629673662.1143026</v>
      </c>
    </row>
    <row r="1803" spans="1:20">
      <c r="A1803" s="675">
        <v>4</v>
      </c>
      <c r="B1803" s="675" t="s">
        <v>1481</v>
      </c>
      <c r="C1803" s="675">
        <v>2014</v>
      </c>
      <c r="D1803" s="675">
        <v>216</v>
      </c>
      <c r="E1803" s="675" t="s">
        <v>63</v>
      </c>
      <c r="F1803" s="675">
        <v>2</v>
      </c>
      <c r="G1803" s="675" t="s">
        <v>1296</v>
      </c>
      <c r="H1803" s="675">
        <v>93</v>
      </c>
      <c r="I1803" s="675" t="s">
        <v>1211</v>
      </c>
      <c r="J1803" s="675" t="s">
        <v>1052</v>
      </c>
      <c r="K1803" s="741">
        <v>14917000000</v>
      </c>
      <c r="L1803" s="741">
        <v>17429072284.496025</v>
      </c>
      <c r="M1803" s="675">
        <v>1</v>
      </c>
      <c r="N1803" s="675" t="s">
        <v>1489</v>
      </c>
      <c r="O1803" s="675">
        <v>5</v>
      </c>
      <c r="P1803" s="675" t="s">
        <v>1511</v>
      </c>
      <c r="Q1803" s="675">
        <v>920</v>
      </c>
      <c r="R1803" s="675" t="s">
        <v>1731</v>
      </c>
      <c r="S1803" s="741">
        <v>702000000</v>
      </c>
      <c r="T1803" s="741">
        <v>820219128.76022053</v>
      </c>
    </row>
    <row r="1804" spans="1:20">
      <c r="A1804" s="675">
        <v>4</v>
      </c>
      <c r="B1804" s="675" t="s">
        <v>1481</v>
      </c>
      <c r="C1804" s="675">
        <v>2014</v>
      </c>
      <c r="D1804" s="675">
        <v>216</v>
      </c>
      <c r="E1804" s="675" t="s">
        <v>63</v>
      </c>
      <c r="F1804" s="675">
        <v>2</v>
      </c>
      <c r="G1804" s="675" t="s">
        <v>1296</v>
      </c>
      <c r="H1804" s="675">
        <v>93</v>
      </c>
      <c r="I1804" s="675" t="s">
        <v>1211</v>
      </c>
      <c r="J1804" s="675" t="s">
        <v>1052</v>
      </c>
      <c r="K1804" s="741">
        <v>14917000000</v>
      </c>
      <c r="L1804" s="741">
        <v>17429072284.496025</v>
      </c>
      <c r="M1804" s="675">
        <v>1</v>
      </c>
      <c r="N1804" s="675" t="s">
        <v>1489</v>
      </c>
      <c r="O1804" s="675">
        <v>8</v>
      </c>
      <c r="P1804" s="675" t="s">
        <v>1597</v>
      </c>
      <c r="Q1804" s="675">
        <v>450</v>
      </c>
      <c r="R1804" s="675" t="s">
        <v>1382</v>
      </c>
      <c r="S1804" s="741">
        <v>250000000</v>
      </c>
      <c r="T1804" s="741">
        <v>292100829.33056289</v>
      </c>
    </row>
    <row r="1805" spans="1:20">
      <c r="A1805" s="675">
        <v>4</v>
      </c>
      <c r="B1805" s="675" t="s">
        <v>1481</v>
      </c>
      <c r="C1805" s="675">
        <v>2014</v>
      </c>
      <c r="D1805" s="675">
        <v>216</v>
      </c>
      <c r="E1805" s="675" t="s">
        <v>63</v>
      </c>
      <c r="F1805" s="675">
        <v>2</v>
      </c>
      <c r="G1805" s="675" t="s">
        <v>1296</v>
      </c>
      <c r="H1805" s="675">
        <v>93</v>
      </c>
      <c r="I1805" s="675" t="s">
        <v>1211</v>
      </c>
      <c r="J1805" s="675" t="s">
        <v>1052</v>
      </c>
      <c r="K1805" s="741">
        <v>14917000000</v>
      </c>
      <c r="L1805" s="741">
        <v>17429072284.496025</v>
      </c>
      <c r="M1805" s="675">
        <v>1</v>
      </c>
      <c r="N1805" s="675" t="s">
        <v>1489</v>
      </c>
      <c r="O1805" s="675">
        <v>8</v>
      </c>
      <c r="P1805" s="675" t="s">
        <v>1597</v>
      </c>
      <c r="Q1805" s="675">
        <v>513</v>
      </c>
      <c r="R1805" s="675" t="s">
        <v>1381</v>
      </c>
      <c r="S1805" s="741">
        <v>6889000000</v>
      </c>
      <c r="T1805" s="741">
        <v>8049130453.0329905</v>
      </c>
    </row>
    <row r="1806" spans="1:20">
      <c r="A1806" s="675">
        <v>4</v>
      </c>
      <c r="B1806" s="675" t="s">
        <v>1481</v>
      </c>
      <c r="C1806" s="675">
        <v>2014</v>
      </c>
      <c r="D1806" s="675">
        <v>216</v>
      </c>
      <c r="E1806" s="675" t="s">
        <v>63</v>
      </c>
      <c r="F1806" s="675">
        <v>2</v>
      </c>
      <c r="G1806" s="675" t="s">
        <v>1296</v>
      </c>
      <c r="H1806" s="675">
        <v>93</v>
      </c>
      <c r="I1806" s="675" t="s">
        <v>1211</v>
      </c>
      <c r="J1806" s="675" t="s">
        <v>1052</v>
      </c>
      <c r="K1806" s="741">
        <v>14917000000</v>
      </c>
      <c r="L1806" s="741">
        <v>17429072284.496025</v>
      </c>
      <c r="M1806" s="675">
        <v>3</v>
      </c>
      <c r="N1806" s="675" t="s">
        <v>1482</v>
      </c>
      <c r="O1806" s="675">
        <v>26</v>
      </c>
      <c r="P1806" s="675" t="s">
        <v>1483</v>
      </c>
      <c r="Q1806" s="675">
        <v>952</v>
      </c>
      <c r="R1806" s="675" t="s">
        <v>1732</v>
      </c>
      <c r="S1806" s="741">
        <v>10000000</v>
      </c>
      <c r="T1806" s="741">
        <v>11684033.173222514</v>
      </c>
    </row>
    <row r="1807" spans="1:20">
      <c r="A1807" s="675">
        <v>4</v>
      </c>
      <c r="B1807" s="675" t="s">
        <v>1481</v>
      </c>
      <c r="C1807" s="675">
        <v>2014</v>
      </c>
      <c r="D1807" s="675">
        <v>216</v>
      </c>
      <c r="E1807" s="675" t="s">
        <v>63</v>
      </c>
      <c r="F1807" s="675">
        <v>2</v>
      </c>
      <c r="G1807" s="675" t="s">
        <v>1296</v>
      </c>
      <c r="H1807" s="675">
        <v>93</v>
      </c>
      <c r="I1807" s="675" t="s">
        <v>1211</v>
      </c>
      <c r="J1807" s="675" t="s">
        <v>1052</v>
      </c>
      <c r="K1807" s="741">
        <v>14917000000</v>
      </c>
      <c r="L1807" s="741">
        <v>17429072284.496025</v>
      </c>
      <c r="M1807" s="675">
        <v>3</v>
      </c>
      <c r="N1807" s="675" t="s">
        <v>1482</v>
      </c>
      <c r="O1807" s="675">
        <v>31</v>
      </c>
      <c r="P1807" s="675" t="s">
        <v>1487</v>
      </c>
      <c r="Q1807" s="675">
        <v>518</v>
      </c>
      <c r="R1807" s="675" t="s">
        <v>994</v>
      </c>
      <c r="S1807" s="741">
        <v>536000000</v>
      </c>
      <c r="T1807" s="741">
        <v>626264178.08472681</v>
      </c>
    </row>
    <row r="1808" spans="1:20">
      <c r="A1808" s="675">
        <v>4</v>
      </c>
      <c r="B1808" s="675" t="s">
        <v>1481</v>
      </c>
      <c r="C1808" s="675">
        <v>2014</v>
      </c>
      <c r="D1808" s="675">
        <v>217</v>
      </c>
      <c r="E1808" s="675" t="s">
        <v>1383</v>
      </c>
      <c r="F1808" s="675">
        <v>2</v>
      </c>
      <c r="G1808" s="675" t="s">
        <v>1296</v>
      </c>
      <c r="H1808" s="675">
        <v>86</v>
      </c>
      <c r="I1808" s="675" t="s">
        <v>1088</v>
      </c>
      <c r="J1808" s="675" t="s">
        <v>1052</v>
      </c>
      <c r="K1808" s="741">
        <v>156335501000</v>
      </c>
      <c r="L1808" s="741">
        <v>182662917983.63617</v>
      </c>
      <c r="M1808" s="675">
        <v>3</v>
      </c>
      <c r="N1808" s="675" t="s">
        <v>1482</v>
      </c>
      <c r="O1808" s="675">
        <v>26</v>
      </c>
      <c r="P1808" s="675" t="s">
        <v>1483</v>
      </c>
      <c r="Q1808" s="675">
        <v>937</v>
      </c>
      <c r="R1808" s="675" t="s">
        <v>1733</v>
      </c>
      <c r="S1808" s="741">
        <v>45000000</v>
      </c>
      <c r="T1808" s="741">
        <v>52578149.279501319</v>
      </c>
    </row>
    <row r="1809" spans="1:20">
      <c r="A1809" s="675">
        <v>4</v>
      </c>
      <c r="B1809" s="675" t="s">
        <v>1481</v>
      </c>
      <c r="C1809" s="675">
        <v>2014</v>
      </c>
      <c r="D1809" s="675">
        <v>217</v>
      </c>
      <c r="E1809" s="675" t="s">
        <v>1383</v>
      </c>
      <c r="F1809" s="675">
        <v>2</v>
      </c>
      <c r="G1809" s="675" t="s">
        <v>1296</v>
      </c>
      <c r="H1809" s="675">
        <v>86</v>
      </c>
      <c r="I1809" s="675" t="s">
        <v>1088</v>
      </c>
      <c r="J1809" s="675" t="s">
        <v>1052</v>
      </c>
      <c r="K1809" s="741">
        <v>156335501000</v>
      </c>
      <c r="L1809" s="741">
        <v>182662917983.63617</v>
      </c>
      <c r="M1809" s="675">
        <v>3</v>
      </c>
      <c r="N1809" s="675" t="s">
        <v>1482</v>
      </c>
      <c r="O1809" s="675">
        <v>28</v>
      </c>
      <c r="P1809" s="675" t="s">
        <v>1527</v>
      </c>
      <c r="Q1809" s="675">
        <v>383</v>
      </c>
      <c r="R1809" s="675" t="s">
        <v>1398</v>
      </c>
      <c r="S1809" s="741">
        <v>47772244000</v>
      </c>
      <c r="T1809" s="741">
        <v>55817248365.528023</v>
      </c>
    </row>
    <row r="1810" spans="1:20">
      <c r="A1810" s="675">
        <v>4</v>
      </c>
      <c r="B1810" s="675" t="s">
        <v>1481</v>
      </c>
      <c r="C1810" s="675">
        <v>2014</v>
      </c>
      <c r="D1810" s="675">
        <v>217</v>
      </c>
      <c r="E1810" s="675" t="s">
        <v>1383</v>
      </c>
      <c r="F1810" s="675">
        <v>2</v>
      </c>
      <c r="G1810" s="675" t="s">
        <v>1296</v>
      </c>
      <c r="H1810" s="675">
        <v>86</v>
      </c>
      <c r="I1810" s="675" t="s">
        <v>1088</v>
      </c>
      <c r="J1810" s="675" t="s">
        <v>1052</v>
      </c>
      <c r="K1810" s="741">
        <v>156335501000</v>
      </c>
      <c r="L1810" s="741">
        <v>182662917983.63617</v>
      </c>
      <c r="M1810" s="675">
        <v>3</v>
      </c>
      <c r="N1810" s="675" t="s">
        <v>1482</v>
      </c>
      <c r="O1810" s="675">
        <v>28</v>
      </c>
      <c r="P1810" s="675" t="s">
        <v>1527</v>
      </c>
      <c r="Q1810" s="675">
        <v>681</v>
      </c>
      <c r="R1810" s="675" t="s">
        <v>1735</v>
      </c>
      <c r="S1810" s="741">
        <v>17014909000</v>
      </c>
      <c r="T1810" s="741">
        <v>19880276119.536236</v>
      </c>
    </row>
    <row r="1811" spans="1:20">
      <c r="A1811" s="675">
        <v>4</v>
      </c>
      <c r="B1811" s="675" t="s">
        <v>1481</v>
      </c>
      <c r="C1811" s="675">
        <v>2014</v>
      </c>
      <c r="D1811" s="675">
        <v>217</v>
      </c>
      <c r="E1811" s="675" t="s">
        <v>1383</v>
      </c>
      <c r="F1811" s="675">
        <v>2</v>
      </c>
      <c r="G1811" s="675" t="s">
        <v>1296</v>
      </c>
      <c r="H1811" s="675">
        <v>86</v>
      </c>
      <c r="I1811" s="675" t="s">
        <v>1088</v>
      </c>
      <c r="J1811" s="675" t="s">
        <v>1052</v>
      </c>
      <c r="K1811" s="741">
        <v>156335501000</v>
      </c>
      <c r="L1811" s="741">
        <v>182662917983.63617</v>
      </c>
      <c r="M1811" s="675">
        <v>3</v>
      </c>
      <c r="N1811" s="675" t="s">
        <v>1482</v>
      </c>
      <c r="O1811" s="675">
        <v>28</v>
      </c>
      <c r="P1811" s="675" t="s">
        <v>1527</v>
      </c>
      <c r="Q1811" s="675">
        <v>682</v>
      </c>
      <c r="R1811" s="675" t="s">
        <v>1736</v>
      </c>
      <c r="S1811" s="741">
        <v>80115270000</v>
      </c>
      <c r="T1811" s="741">
        <v>93606947236.167862</v>
      </c>
    </row>
    <row r="1812" spans="1:20">
      <c r="A1812" s="675">
        <v>4</v>
      </c>
      <c r="B1812" s="675" t="s">
        <v>1481</v>
      </c>
      <c r="C1812" s="675">
        <v>2014</v>
      </c>
      <c r="D1812" s="675">
        <v>217</v>
      </c>
      <c r="E1812" s="675" t="s">
        <v>1383</v>
      </c>
      <c r="F1812" s="675">
        <v>2</v>
      </c>
      <c r="G1812" s="675" t="s">
        <v>1296</v>
      </c>
      <c r="H1812" s="675">
        <v>86</v>
      </c>
      <c r="I1812" s="675" t="s">
        <v>1088</v>
      </c>
      <c r="J1812" s="675" t="s">
        <v>1052</v>
      </c>
      <c r="K1812" s="741">
        <v>156335501000</v>
      </c>
      <c r="L1812" s="741">
        <v>182662917983.63617</v>
      </c>
      <c r="M1812" s="675">
        <v>3</v>
      </c>
      <c r="N1812" s="675" t="s">
        <v>1482</v>
      </c>
      <c r="O1812" s="675">
        <v>28</v>
      </c>
      <c r="P1812" s="675" t="s">
        <v>1527</v>
      </c>
      <c r="Q1812" s="675">
        <v>683</v>
      </c>
      <c r="R1812" s="675" t="s">
        <v>1737</v>
      </c>
      <c r="S1812" s="741">
        <v>8646793000</v>
      </c>
      <c r="T1812" s="741">
        <v>10102941625.398823</v>
      </c>
    </row>
    <row r="1813" spans="1:20">
      <c r="A1813" s="675">
        <v>4</v>
      </c>
      <c r="B1813" s="675" t="s">
        <v>1481</v>
      </c>
      <c r="C1813" s="675">
        <v>2014</v>
      </c>
      <c r="D1813" s="675">
        <v>217</v>
      </c>
      <c r="E1813" s="675" t="s">
        <v>1383</v>
      </c>
      <c r="F1813" s="675">
        <v>2</v>
      </c>
      <c r="G1813" s="675" t="s">
        <v>1296</v>
      </c>
      <c r="H1813" s="675">
        <v>86</v>
      </c>
      <c r="I1813" s="675" t="s">
        <v>1088</v>
      </c>
      <c r="J1813" s="675" t="s">
        <v>1052</v>
      </c>
      <c r="K1813" s="741">
        <v>156335501000</v>
      </c>
      <c r="L1813" s="741">
        <v>182662917983.63617</v>
      </c>
      <c r="M1813" s="675">
        <v>3</v>
      </c>
      <c r="N1813" s="675" t="s">
        <v>1482</v>
      </c>
      <c r="O1813" s="675">
        <v>31</v>
      </c>
      <c r="P1813" s="675" t="s">
        <v>1487</v>
      </c>
      <c r="Q1813" s="675">
        <v>684</v>
      </c>
      <c r="R1813" s="675" t="s">
        <v>1738</v>
      </c>
      <c r="S1813" s="741">
        <v>2741285000</v>
      </c>
      <c r="T1813" s="741">
        <v>3202926487.7257276</v>
      </c>
    </row>
    <row r="1814" spans="1:20">
      <c r="A1814" s="675">
        <v>4</v>
      </c>
      <c r="B1814" s="675" t="s">
        <v>1481</v>
      </c>
      <c r="C1814" s="675">
        <v>2014</v>
      </c>
      <c r="D1814" s="675">
        <v>218</v>
      </c>
      <c r="E1814" s="675" t="s">
        <v>1401</v>
      </c>
      <c r="F1814" s="675">
        <v>2</v>
      </c>
      <c r="G1814" s="675" t="s">
        <v>1296</v>
      </c>
      <c r="H1814" s="675">
        <v>94</v>
      </c>
      <c r="I1814" s="675" t="s">
        <v>1264</v>
      </c>
      <c r="J1814" s="675" t="s">
        <v>1052</v>
      </c>
      <c r="K1814" s="741">
        <v>20400000000</v>
      </c>
      <c r="L1814" s="741">
        <v>23835427673.373932</v>
      </c>
      <c r="M1814" s="675">
        <v>2</v>
      </c>
      <c r="N1814" s="675" t="s">
        <v>1561</v>
      </c>
      <c r="O1814" s="675">
        <v>17</v>
      </c>
      <c r="P1814" s="675" t="s">
        <v>1585</v>
      </c>
      <c r="Q1814" s="675">
        <v>863</v>
      </c>
      <c r="R1814" s="675" t="s">
        <v>1739</v>
      </c>
      <c r="S1814" s="741">
        <v>7102544000</v>
      </c>
      <c r="T1814" s="741">
        <v>8298635971.0272541</v>
      </c>
    </row>
    <row r="1815" spans="1:20">
      <c r="A1815" s="675">
        <v>4</v>
      </c>
      <c r="B1815" s="675" t="s">
        <v>1481</v>
      </c>
      <c r="C1815" s="675">
        <v>2014</v>
      </c>
      <c r="D1815" s="675">
        <v>218</v>
      </c>
      <c r="E1815" s="675" t="s">
        <v>1401</v>
      </c>
      <c r="F1815" s="675">
        <v>2</v>
      </c>
      <c r="G1815" s="675" t="s">
        <v>1296</v>
      </c>
      <c r="H1815" s="675">
        <v>94</v>
      </c>
      <c r="I1815" s="675" t="s">
        <v>1264</v>
      </c>
      <c r="J1815" s="675" t="s">
        <v>1052</v>
      </c>
      <c r="K1815" s="741">
        <v>20400000000</v>
      </c>
      <c r="L1815" s="741">
        <v>23835427673.373932</v>
      </c>
      <c r="M1815" s="675">
        <v>2</v>
      </c>
      <c r="N1815" s="675" t="s">
        <v>1561</v>
      </c>
      <c r="O1815" s="675">
        <v>17</v>
      </c>
      <c r="P1815" s="675" t="s">
        <v>1585</v>
      </c>
      <c r="Q1815" s="675">
        <v>864</v>
      </c>
      <c r="R1815" s="675" t="s">
        <v>1740</v>
      </c>
      <c r="S1815" s="741">
        <v>6000000000</v>
      </c>
      <c r="T1815" s="741">
        <v>7010419903.9335079</v>
      </c>
    </row>
    <row r="1816" spans="1:20">
      <c r="A1816" s="675">
        <v>4</v>
      </c>
      <c r="B1816" s="675" t="s">
        <v>1481</v>
      </c>
      <c r="C1816" s="675">
        <v>2014</v>
      </c>
      <c r="D1816" s="675">
        <v>218</v>
      </c>
      <c r="E1816" s="675" t="s">
        <v>1401</v>
      </c>
      <c r="F1816" s="675">
        <v>2</v>
      </c>
      <c r="G1816" s="675" t="s">
        <v>1296</v>
      </c>
      <c r="H1816" s="675">
        <v>94</v>
      </c>
      <c r="I1816" s="675" t="s">
        <v>1264</v>
      </c>
      <c r="J1816" s="675" t="s">
        <v>1052</v>
      </c>
      <c r="K1816" s="741">
        <v>20400000000</v>
      </c>
      <c r="L1816" s="741">
        <v>23835427673.373932</v>
      </c>
      <c r="M1816" s="675">
        <v>2</v>
      </c>
      <c r="N1816" s="675" t="s">
        <v>1561</v>
      </c>
      <c r="O1816" s="675">
        <v>17</v>
      </c>
      <c r="P1816" s="675" t="s">
        <v>1585</v>
      </c>
      <c r="Q1816" s="675">
        <v>865</v>
      </c>
      <c r="R1816" s="675" t="s">
        <v>1816</v>
      </c>
      <c r="S1816" s="741">
        <v>3900000000</v>
      </c>
      <c r="T1816" s="741">
        <v>4556772937.5567808</v>
      </c>
    </row>
    <row r="1817" spans="1:20">
      <c r="A1817" s="675">
        <v>4</v>
      </c>
      <c r="B1817" s="675" t="s">
        <v>1481</v>
      </c>
      <c r="C1817" s="675">
        <v>2014</v>
      </c>
      <c r="D1817" s="675">
        <v>218</v>
      </c>
      <c r="E1817" s="675" t="s">
        <v>1401</v>
      </c>
      <c r="F1817" s="675">
        <v>2</v>
      </c>
      <c r="G1817" s="675" t="s">
        <v>1296</v>
      </c>
      <c r="H1817" s="675">
        <v>94</v>
      </c>
      <c r="I1817" s="675" t="s">
        <v>1264</v>
      </c>
      <c r="J1817" s="675" t="s">
        <v>1052</v>
      </c>
      <c r="K1817" s="741">
        <v>20400000000</v>
      </c>
      <c r="L1817" s="741">
        <v>23835427673.373932</v>
      </c>
      <c r="M1817" s="675">
        <v>3</v>
      </c>
      <c r="N1817" s="675" t="s">
        <v>1482</v>
      </c>
      <c r="O1817" s="675">
        <v>31</v>
      </c>
      <c r="P1817" s="675" t="s">
        <v>1487</v>
      </c>
      <c r="Q1817" s="675">
        <v>866</v>
      </c>
      <c r="R1817" s="675" t="s">
        <v>1817</v>
      </c>
      <c r="S1817" s="741">
        <v>3397456000</v>
      </c>
      <c r="T1817" s="741">
        <v>3969598860.8563871</v>
      </c>
    </row>
    <row r="1818" spans="1:20">
      <c r="A1818" s="675">
        <v>4</v>
      </c>
      <c r="B1818" s="675" t="s">
        <v>1481</v>
      </c>
      <c r="C1818" s="675">
        <v>2014</v>
      </c>
      <c r="D1818" s="675">
        <v>219</v>
      </c>
      <c r="E1818" s="675" t="s">
        <v>1410</v>
      </c>
      <c r="F1818" s="675">
        <v>2</v>
      </c>
      <c r="G1818" s="675" t="s">
        <v>1296</v>
      </c>
      <c r="H1818" s="675">
        <v>90</v>
      </c>
      <c r="I1818" s="675" t="s">
        <v>1147</v>
      </c>
      <c r="J1818" s="675" t="s">
        <v>1052</v>
      </c>
      <c r="K1818" s="741">
        <v>6026000000</v>
      </c>
      <c r="L1818" s="741">
        <v>7040798390.1838875</v>
      </c>
      <c r="M1818" s="675">
        <v>1</v>
      </c>
      <c r="N1818" s="675" t="s">
        <v>1489</v>
      </c>
      <c r="O1818" s="675">
        <v>3</v>
      </c>
      <c r="P1818" s="675" t="s">
        <v>1545</v>
      </c>
      <c r="Q1818" s="675">
        <v>702</v>
      </c>
      <c r="R1818" s="675" t="s">
        <v>1743</v>
      </c>
      <c r="S1818" s="741">
        <v>4768000000</v>
      </c>
      <c r="T1818" s="741">
        <v>5570947016.9924955</v>
      </c>
    </row>
    <row r="1819" spans="1:20">
      <c r="A1819" s="675">
        <v>4</v>
      </c>
      <c r="B1819" s="675" t="s">
        <v>1481</v>
      </c>
      <c r="C1819" s="675">
        <v>2014</v>
      </c>
      <c r="D1819" s="675">
        <v>219</v>
      </c>
      <c r="E1819" s="675" t="s">
        <v>1410</v>
      </c>
      <c r="F1819" s="675">
        <v>2</v>
      </c>
      <c r="G1819" s="675" t="s">
        <v>1296</v>
      </c>
      <c r="H1819" s="675">
        <v>90</v>
      </c>
      <c r="I1819" s="675" t="s">
        <v>1147</v>
      </c>
      <c r="J1819" s="675" t="s">
        <v>1052</v>
      </c>
      <c r="K1819" s="741">
        <v>6026000000</v>
      </c>
      <c r="L1819" s="741">
        <v>7040798390.1838875</v>
      </c>
      <c r="M1819" s="675">
        <v>3</v>
      </c>
      <c r="N1819" s="675" t="s">
        <v>1482</v>
      </c>
      <c r="O1819" s="675">
        <v>31</v>
      </c>
      <c r="P1819" s="675" t="s">
        <v>1487</v>
      </c>
      <c r="Q1819" s="675">
        <v>907</v>
      </c>
      <c r="R1819" s="675" t="s">
        <v>994</v>
      </c>
      <c r="S1819" s="741">
        <v>1258000000</v>
      </c>
      <c r="T1819" s="741">
        <v>1469851373.1913924</v>
      </c>
    </row>
    <row r="1820" spans="1:20">
      <c r="A1820" s="675">
        <v>4</v>
      </c>
      <c r="B1820" s="675" t="s">
        <v>1481</v>
      </c>
      <c r="C1820" s="675">
        <v>2014</v>
      </c>
      <c r="D1820" s="675">
        <v>220</v>
      </c>
      <c r="E1820" s="675" t="s">
        <v>1412</v>
      </c>
      <c r="F1820" s="675">
        <v>2</v>
      </c>
      <c r="G1820" s="675" t="s">
        <v>1296</v>
      </c>
      <c r="H1820" s="675">
        <v>86</v>
      </c>
      <c r="I1820" s="675" t="s">
        <v>1088</v>
      </c>
      <c r="J1820" s="675" t="s">
        <v>1052</v>
      </c>
      <c r="K1820" s="741">
        <v>18500000000</v>
      </c>
      <c r="L1820" s="741">
        <v>21615461370.461655</v>
      </c>
      <c r="M1820" s="675">
        <v>3</v>
      </c>
      <c r="N1820" s="675" t="s">
        <v>1482</v>
      </c>
      <c r="O1820" s="675">
        <v>24</v>
      </c>
      <c r="P1820" s="675" t="s">
        <v>1604</v>
      </c>
      <c r="Q1820" s="675">
        <v>853</v>
      </c>
      <c r="R1820" s="675" t="s">
        <v>1744</v>
      </c>
      <c r="S1820" s="741">
        <v>2568593000</v>
      </c>
      <c r="T1820" s="741">
        <v>3001152582.050714</v>
      </c>
    </row>
    <row r="1821" spans="1:20">
      <c r="A1821" s="675">
        <v>4</v>
      </c>
      <c r="B1821" s="675" t="s">
        <v>1481</v>
      </c>
      <c r="C1821" s="675">
        <v>2014</v>
      </c>
      <c r="D1821" s="675">
        <v>220</v>
      </c>
      <c r="E1821" s="675" t="s">
        <v>1412</v>
      </c>
      <c r="F1821" s="675">
        <v>2</v>
      </c>
      <c r="G1821" s="675" t="s">
        <v>1296</v>
      </c>
      <c r="H1821" s="675">
        <v>86</v>
      </c>
      <c r="I1821" s="675" t="s">
        <v>1088</v>
      </c>
      <c r="J1821" s="675" t="s">
        <v>1052</v>
      </c>
      <c r="K1821" s="741">
        <v>18500000000</v>
      </c>
      <c r="L1821" s="741">
        <v>21615461370.461655</v>
      </c>
      <c r="M1821" s="675">
        <v>3</v>
      </c>
      <c r="N1821" s="675" t="s">
        <v>1482</v>
      </c>
      <c r="O1821" s="675">
        <v>24</v>
      </c>
      <c r="P1821" s="675" t="s">
        <v>1604</v>
      </c>
      <c r="Q1821" s="675">
        <v>857</v>
      </c>
      <c r="R1821" s="675" t="s">
        <v>1745</v>
      </c>
      <c r="S1821" s="741">
        <v>1131407000</v>
      </c>
      <c r="T1821" s="741">
        <v>1321939692.0416164</v>
      </c>
    </row>
    <row r="1822" spans="1:20">
      <c r="A1822" s="675">
        <v>4</v>
      </c>
      <c r="B1822" s="675" t="s">
        <v>1481</v>
      </c>
      <c r="C1822" s="675">
        <v>2014</v>
      </c>
      <c r="D1822" s="675">
        <v>220</v>
      </c>
      <c r="E1822" s="675" t="s">
        <v>1412</v>
      </c>
      <c r="F1822" s="675">
        <v>2</v>
      </c>
      <c r="G1822" s="675" t="s">
        <v>1296</v>
      </c>
      <c r="H1822" s="675">
        <v>86</v>
      </c>
      <c r="I1822" s="675" t="s">
        <v>1088</v>
      </c>
      <c r="J1822" s="675" t="s">
        <v>1052</v>
      </c>
      <c r="K1822" s="741">
        <v>18500000000</v>
      </c>
      <c r="L1822" s="741">
        <v>21615461370.461655</v>
      </c>
      <c r="M1822" s="675">
        <v>3</v>
      </c>
      <c r="N1822" s="675" t="s">
        <v>1482</v>
      </c>
      <c r="O1822" s="675">
        <v>24</v>
      </c>
      <c r="P1822" s="675" t="s">
        <v>1604</v>
      </c>
      <c r="Q1822" s="675">
        <v>870</v>
      </c>
      <c r="R1822" s="675" t="s">
        <v>1818</v>
      </c>
      <c r="S1822" s="741">
        <v>12800000000</v>
      </c>
      <c r="T1822" s="741">
        <v>14955562461.724819</v>
      </c>
    </row>
    <row r="1823" spans="1:20">
      <c r="A1823" s="675">
        <v>4</v>
      </c>
      <c r="B1823" s="675" t="s">
        <v>1481</v>
      </c>
      <c r="C1823" s="675">
        <v>2014</v>
      </c>
      <c r="D1823" s="675">
        <v>220</v>
      </c>
      <c r="E1823" s="675" t="s">
        <v>1412</v>
      </c>
      <c r="F1823" s="675">
        <v>2</v>
      </c>
      <c r="G1823" s="675" t="s">
        <v>1296</v>
      </c>
      <c r="H1823" s="675">
        <v>86</v>
      </c>
      <c r="I1823" s="675" t="s">
        <v>1088</v>
      </c>
      <c r="J1823" s="675" t="s">
        <v>1052</v>
      </c>
      <c r="K1823" s="741">
        <v>18500000000</v>
      </c>
      <c r="L1823" s="741">
        <v>21615461370.461655</v>
      </c>
      <c r="M1823" s="675">
        <v>3</v>
      </c>
      <c r="N1823" s="675" t="s">
        <v>1482</v>
      </c>
      <c r="O1823" s="675">
        <v>31</v>
      </c>
      <c r="P1823" s="675" t="s">
        <v>1487</v>
      </c>
      <c r="Q1823" s="675">
        <v>873</v>
      </c>
      <c r="R1823" s="675" t="s">
        <v>1819</v>
      </c>
      <c r="S1823" s="741">
        <v>2000000000</v>
      </c>
      <c r="T1823" s="741">
        <v>2336806634.6445031</v>
      </c>
    </row>
    <row r="1824" spans="1:20">
      <c r="A1824" s="675">
        <v>4</v>
      </c>
      <c r="B1824" s="675" t="s">
        <v>1481</v>
      </c>
      <c r="C1824" s="675">
        <v>2014</v>
      </c>
      <c r="D1824" s="675">
        <v>221</v>
      </c>
      <c r="E1824" s="675" t="s">
        <v>54</v>
      </c>
      <c r="F1824" s="675">
        <v>2</v>
      </c>
      <c r="G1824" s="675" t="s">
        <v>1296</v>
      </c>
      <c r="H1824" s="675">
        <v>89</v>
      </c>
      <c r="I1824" s="675" t="s">
        <v>1182</v>
      </c>
      <c r="J1824" s="675" t="s">
        <v>1052</v>
      </c>
      <c r="K1824" s="741">
        <v>13500000000</v>
      </c>
      <c r="L1824" s="741">
        <v>15773444783.850395</v>
      </c>
      <c r="M1824" s="675">
        <v>1</v>
      </c>
      <c r="N1824" s="675" t="s">
        <v>1489</v>
      </c>
      <c r="O1824" s="675">
        <v>12</v>
      </c>
      <c r="P1824" s="675" t="s">
        <v>1569</v>
      </c>
      <c r="Q1824" s="675">
        <v>731</v>
      </c>
      <c r="R1824" s="675" t="s">
        <v>1748</v>
      </c>
      <c r="S1824" s="741">
        <v>3886857000</v>
      </c>
      <c r="T1824" s="741">
        <v>4541416612.7572145</v>
      </c>
    </row>
    <row r="1825" spans="1:20">
      <c r="A1825" s="675">
        <v>4</v>
      </c>
      <c r="B1825" s="675" t="s">
        <v>1481</v>
      </c>
      <c r="C1825" s="675">
        <v>2014</v>
      </c>
      <c r="D1825" s="675">
        <v>221</v>
      </c>
      <c r="E1825" s="675" t="s">
        <v>54</v>
      </c>
      <c r="F1825" s="675">
        <v>2</v>
      </c>
      <c r="G1825" s="675" t="s">
        <v>1296</v>
      </c>
      <c r="H1825" s="675">
        <v>89</v>
      </c>
      <c r="I1825" s="675" t="s">
        <v>1182</v>
      </c>
      <c r="J1825" s="675" t="s">
        <v>1052</v>
      </c>
      <c r="K1825" s="741">
        <v>13500000000</v>
      </c>
      <c r="L1825" s="741">
        <v>15773444783.850395</v>
      </c>
      <c r="M1825" s="675">
        <v>1</v>
      </c>
      <c r="N1825" s="675" t="s">
        <v>1489</v>
      </c>
      <c r="O1825" s="675">
        <v>12</v>
      </c>
      <c r="P1825" s="675" t="s">
        <v>1569</v>
      </c>
      <c r="Q1825" s="675">
        <v>740</v>
      </c>
      <c r="R1825" s="675" t="s">
        <v>1749</v>
      </c>
      <c r="S1825" s="741">
        <v>7748893000</v>
      </c>
      <c r="T1825" s="741">
        <v>9053832286.7751732</v>
      </c>
    </row>
    <row r="1826" spans="1:20">
      <c r="A1826" s="675">
        <v>4</v>
      </c>
      <c r="B1826" s="675" t="s">
        <v>1481</v>
      </c>
      <c r="C1826" s="675">
        <v>2014</v>
      </c>
      <c r="D1826" s="675">
        <v>221</v>
      </c>
      <c r="E1826" s="675" t="s">
        <v>54</v>
      </c>
      <c r="F1826" s="675">
        <v>2</v>
      </c>
      <c r="G1826" s="675" t="s">
        <v>1296</v>
      </c>
      <c r="H1826" s="675">
        <v>89</v>
      </c>
      <c r="I1826" s="675" t="s">
        <v>1182</v>
      </c>
      <c r="J1826" s="675" t="s">
        <v>1052</v>
      </c>
      <c r="K1826" s="741">
        <v>13500000000</v>
      </c>
      <c r="L1826" s="741">
        <v>15773444783.850395</v>
      </c>
      <c r="M1826" s="675">
        <v>3</v>
      </c>
      <c r="N1826" s="675" t="s">
        <v>1482</v>
      </c>
      <c r="O1826" s="675">
        <v>31</v>
      </c>
      <c r="P1826" s="675" t="s">
        <v>1487</v>
      </c>
      <c r="Q1826" s="675">
        <v>712</v>
      </c>
      <c r="R1826" s="675" t="s">
        <v>1750</v>
      </c>
      <c r="S1826" s="741">
        <v>1864250000</v>
      </c>
      <c r="T1826" s="741">
        <v>2178195884.318007</v>
      </c>
    </row>
    <row r="1827" spans="1:20">
      <c r="A1827" s="675">
        <v>4</v>
      </c>
      <c r="B1827" s="675" t="s">
        <v>1481</v>
      </c>
      <c r="C1827" s="675">
        <v>2014</v>
      </c>
      <c r="D1827" s="675">
        <v>222</v>
      </c>
      <c r="E1827" s="675" t="s">
        <v>1471</v>
      </c>
      <c r="F1827" s="675">
        <v>2</v>
      </c>
      <c r="G1827" s="675" t="s">
        <v>1296</v>
      </c>
      <c r="H1827" s="675">
        <v>93</v>
      </c>
      <c r="I1827" s="675" t="s">
        <v>1211</v>
      </c>
      <c r="J1827" s="675" t="s">
        <v>1052</v>
      </c>
      <c r="K1827" s="741">
        <v>74105681000</v>
      </c>
      <c r="L1827" s="741">
        <v>86585323512.824524</v>
      </c>
      <c r="M1827" s="675">
        <v>1</v>
      </c>
      <c r="N1827" s="675" t="s">
        <v>1489</v>
      </c>
      <c r="O1827" s="675">
        <v>1</v>
      </c>
      <c r="P1827" s="675" t="s">
        <v>1543</v>
      </c>
      <c r="Q1827" s="675">
        <v>914</v>
      </c>
      <c r="R1827" s="675" t="s">
        <v>1751</v>
      </c>
      <c r="S1827" s="741">
        <v>4091092000</v>
      </c>
      <c r="T1827" s="741">
        <v>4780045464.270525</v>
      </c>
    </row>
    <row r="1828" spans="1:20">
      <c r="A1828" s="675">
        <v>4</v>
      </c>
      <c r="B1828" s="675" t="s">
        <v>1481</v>
      </c>
      <c r="C1828" s="675">
        <v>2014</v>
      </c>
      <c r="D1828" s="675">
        <v>222</v>
      </c>
      <c r="E1828" s="675" t="s">
        <v>1471</v>
      </c>
      <c r="F1828" s="675">
        <v>2</v>
      </c>
      <c r="G1828" s="675" t="s">
        <v>1296</v>
      </c>
      <c r="H1828" s="675">
        <v>93</v>
      </c>
      <c r="I1828" s="675" t="s">
        <v>1211</v>
      </c>
      <c r="J1828" s="675" t="s">
        <v>1052</v>
      </c>
      <c r="K1828" s="741">
        <v>74105681000</v>
      </c>
      <c r="L1828" s="741">
        <v>86585323512.824524</v>
      </c>
      <c r="M1828" s="675">
        <v>1</v>
      </c>
      <c r="N1828" s="675" t="s">
        <v>1489</v>
      </c>
      <c r="O1828" s="675">
        <v>3</v>
      </c>
      <c r="P1828" s="675" t="s">
        <v>1545</v>
      </c>
      <c r="Q1828" s="675">
        <v>915</v>
      </c>
      <c r="R1828" s="675" t="s">
        <v>1752</v>
      </c>
      <c r="S1828" s="741">
        <v>21993274000</v>
      </c>
      <c r="T1828" s="741">
        <v>25697014300.377228</v>
      </c>
    </row>
    <row r="1829" spans="1:20">
      <c r="A1829" s="675">
        <v>4</v>
      </c>
      <c r="B1829" s="675" t="s">
        <v>1481</v>
      </c>
      <c r="C1829" s="675">
        <v>2014</v>
      </c>
      <c r="D1829" s="675">
        <v>222</v>
      </c>
      <c r="E1829" s="675" t="s">
        <v>1471</v>
      </c>
      <c r="F1829" s="675">
        <v>2</v>
      </c>
      <c r="G1829" s="675" t="s">
        <v>1296</v>
      </c>
      <c r="H1829" s="675">
        <v>93</v>
      </c>
      <c r="I1829" s="675" t="s">
        <v>1211</v>
      </c>
      <c r="J1829" s="675" t="s">
        <v>1052</v>
      </c>
      <c r="K1829" s="741">
        <v>74105681000</v>
      </c>
      <c r="L1829" s="741">
        <v>86585323512.824524</v>
      </c>
      <c r="M1829" s="675">
        <v>1</v>
      </c>
      <c r="N1829" s="675" t="s">
        <v>1489</v>
      </c>
      <c r="O1829" s="675">
        <v>5</v>
      </c>
      <c r="P1829" s="675" t="s">
        <v>1511</v>
      </c>
      <c r="Q1829" s="675">
        <v>772</v>
      </c>
      <c r="R1829" s="675" t="s">
        <v>1820</v>
      </c>
      <c r="S1829" s="741">
        <v>160000000</v>
      </c>
      <c r="T1829" s="741">
        <v>186944530.77156022</v>
      </c>
    </row>
    <row r="1830" spans="1:20">
      <c r="A1830" s="675">
        <v>4</v>
      </c>
      <c r="B1830" s="675" t="s">
        <v>1481</v>
      </c>
      <c r="C1830" s="675">
        <v>2014</v>
      </c>
      <c r="D1830" s="675">
        <v>222</v>
      </c>
      <c r="E1830" s="675" t="s">
        <v>1471</v>
      </c>
      <c r="F1830" s="675">
        <v>2</v>
      </c>
      <c r="G1830" s="675" t="s">
        <v>1296</v>
      </c>
      <c r="H1830" s="675">
        <v>93</v>
      </c>
      <c r="I1830" s="675" t="s">
        <v>1211</v>
      </c>
      <c r="J1830" s="675" t="s">
        <v>1052</v>
      </c>
      <c r="K1830" s="741">
        <v>74105681000</v>
      </c>
      <c r="L1830" s="741">
        <v>86585323512.824524</v>
      </c>
      <c r="M1830" s="675">
        <v>1</v>
      </c>
      <c r="N1830" s="675" t="s">
        <v>1489</v>
      </c>
      <c r="O1830" s="675">
        <v>8</v>
      </c>
      <c r="P1830" s="675" t="s">
        <v>1597</v>
      </c>
      <c r="Q1830" s="675">
        <v>783</v>
      </c>
      <c r="R1830" s="675" t="s">
        <v>1754</v>
      </c>
      <c r="S1830" s="741">
        <v>17453045000</v>
      </c>
      <c r="T1830" s="741">
        <v>20392195675.374535</v>
      </c>
    </row>
    <row r="1831" spans="1:20">
      <c r="A1831" s="675">
        <v>4</v>
      </c>
      <c r="B1831" s="675" t="s">
        <v>1481</v>
      </c>
      <c r="C1831" s="675">
        <v>2014</v>
      </c>
      <c r="D1831" s="675">
        <v>222</v>
      </c>
      <c r="E1831" s="675" t="s">
        <v>1471</v>
      </c>
      <c r="F1831" s="675">
        <v>2</v>
      </c>
      <c r="G1831" s="675" t="s">
        <v>1296</v>
      </c>
      <c r="H1831" s="675">
        <v>93</v>
      </c>
      <c r="I1831" s="675" t="s">
        <v>1211</v>
      </c>
      <c r="J1831" s="675" t="s">
        <v>1052</v>
      </c>
      <c r="K1831" s="741">
        <v>74105681000</v>
      </c>
      <c r="L1831" s="741">
        <v>86585323512.824524</v>
      </c>
      <c r="M1831" s="675">
        <v>1</v>
      </c>
      <c r="N1831" s="675" t="s">
        <v>1489</v>
      </c>
      <c r="O1831" s="675">
        <v>8</v>
      </c>
      <c r="P1831" s="675" t="s">
        <v>1597</v>
      </c>
      <c r="Q1831" s="675">
        <v>792</v>
      </c>
      <c r="R1831" s="675" t="s">
        <v>1755</v>
      </c>
      <c r="S1831" s="741">
        <v>4727453000</v>
      </c>
      <c r="T1831" s="741">
        <v>5523571767.6850309</v>
      </c>
    </row>
    <row r="1832" spans="1:20">
      <c r="A1832" s="675">
        <v>4</v>
      </c>
      <c r="B1832" s="675" t="s">
        <v>1481</v>
      </c>
      <c r="C1832" s="675">
        <v>2014</v>
      </c>
      <c r="D1832" s="675">
        <v>222</v>
      </c>
      <c r="E1832" s="675" t="s">
        <v>1471</v>
      </c>
      <c r="F1832" s="675">
        <v>2</v>
      </c>
      <c r="G1832" s="675" t="s">
        <v>1296</v>
      </c>
      <c r="H1832" s="675">
        <v>93</v>
      </c>
      <c r="I1832" s="675" t="s">
        <v>1211</v>
      </c>
      <c r="J1832" s="675" t="s">
        <v>1052</v>
      </c>
      <c r="K1832" s="741">
        <v>74105681000</v>
      </c>
      <c r="L1832" s="741">
        <v>86585323512.824524</v>
      </c>
      <c r="M1832" s="675">
        <v>1</v>
      </c>
      <c r="N1832" s="675" t="s">
        <v>1489</v>
      </c>
      <c r="O1832" s="675">
        <v>8</v>
      </c>
      <c r="P1832" s="675" t="s">
        <v>1597</v>
      </c>
      <c r="Q1832" s="675">
        <v>795</v>
      </c>
      <c r="R1832" s="675" t="s">
        <v>1756</v>
      </c>
      <c r="S1832" s="741">
        <v>23300000000</v>
      </c>
      <c r="T1832" s="741">
        <v>27223797293.608459</v>
      </c>
    </row>
    <row r="1833" spans="1:20">
      <c r="A1833" s="675">
        <v>4</v>
      </c>
      <c r="B1833" s="675" t="s">
        <v>1481</v>
      </c>
      <c r="C1833" s="675">
        <v>2014</v>
      </c>
      <c r="D1833" s="675">
        <v>222</v>
      </c>
      <c r="E1833" s="675" t="s">
        <v>1471</v>
      </c>
      <c r="F1833" s="675">
        <v>2</v>
      </c>
      <c r="G1833" s="675" t="s">
        <v>1296</v>
      </c>
      <c r="H1833" s="675">
        <v>93</v>
      </c>
      <c r="I1833" s="675" t="s">
        <v>1211</v>
      </c>
      <c r="J1833" s="675" t="s">
        <v>1052</v>
      </c>
      <c r="K1833" s="741">
        <v>74105681000</v>
      </c>
      <c r="L1833" s="741">
        <v>86585323512.824524</v>
      </c>
      <c r="M1833" s="675">
        <v>1</v>
      </c>
      <c r="N1833" s="675" t="s">
        <v>1489</v>
      </c>
      <c r="O1833" s="675">
        <v>16</v>
      </c>
      <c r="P1833" s="675" t="s">
        <v>1583</v>
      </c>
      <c r="Q1833" s="675">
        <v>787</v>
      </c>
      <c r="R1833" s="675" t="s">
        <v>1757</v>
      </c>
      <c r="S1833" s="741">
        <v>150000000</v>
      </c>
      <c r="T1833" s="741">
        <v>175260497.59833771</v>
      </c>
    </row>
    <row r="1834" spans="1:20">
      <c r="A1834" s="675">
        <v>4</v>
      </c>
      <c r="B1834" s="675" t="s">
        <v>1481</v>
      </c>
      <c r="C1834" s="675">
        <v>2014</v>
      </c>
      <c r="D1834" s="675">
        <v>222</v>
      </c>
      <c r="E1834" s="675" t="s">
        <v>1471</v>
      </c>
      <c r="F1834" s="675">
        <v>2</v>
      </c>
      <c r="G1834" s="675" t="s">
        <v>1296</v>
      </c>
      <c r="H1834" s="675">
        <v>93</v>
      </c>
      <c r="I1834" s="675" t="s">
        <v>1211</v>
      </c>
      <c r="J1834" s="675" t="s">
        <v>1052</v>
      </c>
      <c r="K1834" s="741">
        <v>74105681000</v>
      </c>
      <c r="L1834" s="741">
        <v>86585323512.824524</v>
      </c>
      <c r="M1834" s="675">
        <v>3</v>
      </c>
      <c r="N1834" s="675" t="s">
        <v>1482</v>
      </c>
      <c r="O1834" s="675">
        <v>26</v>
      </c>
      <c r="P1834" s="675" t="s">
        <v>1483</v>
      </c>
      <c r="Q1834" s="675">
        <v>944</v>
      </c>
      <c r="R1834" s="675" t="s">
        <v>1758</v>
      </c>
      <c r="S1834" s="741">
        <v>30000000</v>
      </c>
      <c r="T1834" s="741">
        <v>35052099.519667543</v>
      </c>
    </row>
    <row r="1835" spans="1:20">
      <c r="A1835" s="675">
        <v>4</v>
      </c>
      <c r="B1835" s="675" t="s">
        <v>1481</v>
      </c>
      <c r="C1835" s="675">
        <v>2014</v>
      </c>
      <c r="D1835" s="675">
        <v>222</v>
      </c>
      <c r="E1835" s="675" t="s">
        <v>1471</v>
      </c>
      <c r="F1835" s="675">
        <v>2</v>
      </c>
      <c r="G1835" s="675" t="s">
        <v>1296</v>
      </c>
      <c r="H1835" s="675">
        <v>93</v>
      </c>
      <c r="I1835" s="675" t="s">
        <v>1211</v>
      </c>
      <c r="J1835" s="675" t="s">
        <v>1052</v>
      </c>
      <c r="K1835" s="741">
        <v>74105681000</v>
      </c>
      <c r="L1835" s="741">
        <v>86585323512.824524</v>
      </c>
      <c r="M1835" s="675">
        <v>3</v>
      </c>
      <c r="N1835" s="675" t="s">
        <v>1482</v>
      </c>
      <c r="O1835" s="675">
        <v>31</v>
      </c>
      <c r="P1835" s="675" t="s">
        <v>1487</v>
      </c>
      <c r="Q1835" s="675">
        <v>784</v>
      </c>
      <c r="R1835" s="675" t="s">
        <v>1759</v>
      </c>
      <c r="S1835" s="741">
        <v>1500000000</v>
      </c>
      <c r="T1835" s="741">
        <v>1752604975.983377</v>
      </c>
    </row>
    <row r="1836" spans="1:20">
      <c r="A1836" s="675">
        <v>4</v>
      </c>
      <c r="B1836" s="675" t="s">
        <v>1481</v>
      </c>
      <c r="C1836" s="675">
        <v>2014</v>
      </c>
      <c r="D1836" s="675">
        <v>222</v>
      </c>
      <c r="E1836" s="675" t="s">
        <v>1471</v>
      </c>
      <c r="F1836" s="675">
        <v>2</v>
      </c>
      <c r="G1836" s="675" t="s">
        <v>1296</v>
      </c>
      <c r="H1836" s="675">
        <v>93</v>
      </c>
      <c r="I1836" s="675" t="s">
        <v>1211</v>
      </c>
      <c r="J1836" s="675" t="s">
        <v>1052</v>
      </c>
      <c r="K1836" s="741">
        <v>74105681000</v>
      </c>
      <c r="L1836" s="741">
        <v>86585323512.824524</v>
      </c>
      <c r="M1836" s="675">
        <v>3</v>
      </c>
      <c r="N1836" s="675" t="s">
        <v>1482</v>
      </c>
      <c r="O1836" s="675">
        <v>31</v>
      </c>
      <c r="P1836" s="675" t="s">
        <v>1487</v>
      </c>
      <c r="Q1836" s="675">
        <v>794</v>
      </c>
      <c r="R1836" s="675" t="s">
        <v>1760</v>
      </c>
      <c r="S1836" s="741">
        <v>700817000</v>
      </c>
      <c r="T1836" s="741">
        <v>818836907.63582838</v>
      </c>
    </row>
    <row r="1837" spans="1:20">
      <c r="A1837" s="675">
        <v>4</v>
      </c>
      <c r="B1837" s="675" t="s">
        <v>1481</v>
      </c>
      <c r="C1837" s="675">
        <v>2014</v>
      </c>
      <c r="D1837" s="675">
        <v>226</v>
      </c>
      <c r="E1837" s="675" t="s">
        <v>45</v>
      </c>
      <c r="F1837" s="675">
        <v>2</v>
      </c>
      <c r="G1837" s="675" t="s">
        <v>1296</v>
      </c>
      <c r="H1837" s="675">
        <v>87</v>
      </c>
      <c r="I1837" s="675" t="s">
        <v>1131</v>
      </c>
      <c r="J1837" s="675" t="s">
        <v>1052</v>
      </c>
      <c r="K1837" s="741">
        <v>14876328000</v>
      </c>
      <c r="L1837" s="741">
        <v>17381550984.773895</v>
      </c>
      <c r="M1837" s="675">
        <v>3</v>
      </c>
      <c r="N1837" s="675" t="s">
        <v>1482</v>
      </c>
      <c r="O1837" s="675">
        <v>26</v>
      </c>
      <c r="P1837" s="675" t="s">
        <v>1483</v>
      </c>
      <c r="Q1837" s="675">
        <v>364</v>
      </c>
      <c r="R1837" s="675" t="s">
        <v>1761</v>
      </c>
      <c r="S1837" s="741">
        <v>100000000</v>
      </c>
      <c r="T1837" s="741">
        <v>116840331.73222515</v>
      </c>
    </row>
    <row r="1838" spans="1:20">
      <c r="A1838" s="675">
        <v>4</v>
      </c>
      <c r="B1838" s="675" t="s">
        <v>1481</v>
      </c>
      <c r="C1838" s="675">
        <v>2014</v>
      </c>
      <c r="D1838" s="675">
        <v>226</v>
      </c>
      <c r="E1838" s="675" t="s">
        <v>45</v>
      </c>
      <c r="F1838" s="675">
        <v>2</v>
      </c>
      <c r="G1838" s="675" t="s">
        <v>1296</v>
      </c>
      <c r="H1838" s="675">
        <v>87</v>
      </c>
      <c r="I1838" s="675" t="s">
        <v>1131</v>
      </c>
      <c r="J1838" s="675" t="s">
        <v>1052</v>
      </c>
      <c r="K1838" s="741">
        <v>14876328000</v>
      </c>
      <c r="L1838" s="741">
        <v>17381550984.773895</v>
      </c>
      <c r="M1838" s="675">
        <v>3</v>
      </c>
      <c r="N1838" s="675" t="s">
        <v>1482</v>
      </c>
      <c r="O1838" s="675">
        <v>31</v>
      </c>
      <c r="P1838" s="675" t="s">
        <v>1487</v>
      </c>
      <c r="Q1838" s="675">
        <v>143</v>
      </c>
      <c r="R1838" s="675" t="s">
        <v>1762</v>
      </c>
      <c r="S1838" s="741">
        <v>3163876000</v>
      </c>
      <c r="T1838" s="741">
        <v>3696683213.9962554</v>
      </c>
    </row>
    <row r="1839" spans="1:20">
      <c r="A1839" s="675">
        <v>4</v>
      </c>
      <c r="B1839" s="675" t="s">
        <v>1481</v>
      </c>
      <c r="C1839" s="675">
        <v>2014</v>
      </c>
      <c r="D1839" s="675">
        <v>226</v>
      </c>
      <c r="E1839" s="675" t="s">
        <v>45</v>
      </c>
      <c r="F1839" s="675">
        <v>2</v>
      </c>
      <c r="G1839" s="675" t="s">
        <v>1296</v>
      </c>
      <c r="H1839" s="675">
        <v>87</v>
      </c>
      <c r="I1839" s="675" t="s">
        <v>1131</v>
      </c>
      <c r="J1839" s="675" t="s">
        <v>1052</v>
      </c>
      <c r="K1839" s="741">
        <v>14876328000</v>
      </c>
      <c r="L1839" s="741">
        <v>17381550984.773895</v>
      </c>
      <c r="M1839" s="675">
        <v>3</v>
      </c>
      <c r="N1839" s="675" t="s">
        <v>1482</v>
      </c>
      <c r="O1839" s="675">
        <v>31</v>
      </c>
      <c r="P1839" s="675" t="s">
        <v>1487</v>
      </c>
      <c r="Q1839" s="675">
        <v>353</v>
      </c>
      <c r="R1839" s="675" t="s">
        <v>1763</v>
      </c>
      <c r="S1839" s="741">
        <v>2016028000</v>
      </c>
      <c r="T1839" s="741">
        <v>2355533803.014544</v>
      </c>
    </row>
    <row r="1840" spans="1:20">
      <c r="A1840" s="675">
        <v>4</v>
      </c>
      <c r="B1840" s="675" t="s">
        <v>1481</v>
      </c>
      <c r="C1840" s="675">
        <v>2014</v>
      </c>
      <c r="D1840" s="675">
        <v>226</v>
      </c>
      <c r="E1840" s="675" t="s">
        <v>45</v>
      </c>
      <c r="F1840" s="675">
        <v>2</v>
      </c>
      <c r="G1840" s="675" t="s">
        <v>1296</v>
      </c>
      <c r="H1840" s="675">
        <v>87</v>
      </c>
      <c r="I1840" s="675" t="s">
        <v>1131</v>
      </c>
      <c r="J1840" s="675" t="s">
        <v>1052</v>
      </c>
      <c r="K1840" s="741">
        <v>14876328000</v>
      </c>
      <c r="L1840" s="741">
        <v>17381550984.773895</v>
      </c>
      <c r="M1840" s="675">
        <v>3</v>
      </c>
      <c r="N1840" s="675" t="s">
        <v>1482</v>
      </c>
      <c r="O1840" s="675">
        <v>31</v>
      </c>
      <c r="P1840" s="675" t="s">
        <v>1487</v>
      </c>
      <c r="Q1840" s="675">
        <v>358</v>
      </c>
      <c r="R1840" s="675" t="s">
        <v>1764</v>
      </c>
      <c r="S1840" s="741">
        <v>6296402000</v>
      </c>
      <c r="T1840" s="741">
        <v>7356736983.9944582</v>
      </c>
    </row>
    <row r="1841" spans="1:20">
      <c r="A1841" s="675">
        <v>4</v>
      </c>
      <c r="B1841" s="675" t="s">
        <v>1481</v>
      </c>
      <c r="C1841" s="675">
        <v>2014</v>
      </c>
      <c r="D1841" s="675">
        <v>226</v>
      </c>
      <c r="E1841" s="675" t="s">
        <v>45</v>
      </c>
      <c r="F1841" s="675">
        <v>2</v>
      </c>
      <c r="G1841" s="675" t="s">
        <v>1296</v>
      </c>
      <c r="H1841" s="675">
        <v>87</v>
      </c>
      <c r="I1841" s="675" t="s">
        <v>1131</v>
      </c>
      <c r="J1841" s="675" t="s">
        <v>1052</v>
      </c>
      <c r="K1841" s="741">
        <v>14876328000</v>
      </c>
      <c r="L1841" s="741">
        <v>17381550984.773895</v>
      </c>
      <c r="M1841" s="675">
        <v>3</v>
      </c>
      <c r="N1841" s="675" t="s">
        <v>1482</v>
      </c>
      <c r="O1841" s="675">
        <v>31</v>
      </c>
      <c r="P1841" s="675" t="s">
        <v>1487</v>
      </c>
      <c r="Q1841" s="675">
        <v>586</v>
      </c>
      <c r="R1841" s="675" t="s">
        <v>1430</v>
      </c>
      <c r="S1841" s="741">
        <v>3300022000</v>
      </c>
      <c r="T1841" s="741">
        <v>3855756652.0364108</v>
      </c>
    </row>
    <row r="1842" spans="1:20">
      <c r="A1842" s="675">
        <v>4</v>
      </c>
      <c r="B1842" s="675" t="s">
        <v>1481</v>
      </c>
      <c r="C1842" s="675">
        <v>2014</v>
      </c>
      <c r="D1842" s="675">
        <v>227</v>
      </c>
      <c r="E1842" s="675" t="s">
        <v>78</v>
      </c>
      <c r="F1842" s="675">
        <v>2</v>
      </c>
      <c r="G1842" s="675" t="s">
        <v>1296</v>
      </c>
      <c r="H1842" s="675">
        <v>95</v>
      </c>
      <c r="I1842" s="675" t="s">
        <v>1170</v>
      </c>
      <c r="J1842" s="675" t="s">
        <v>1052</v>
      </c>
      <c r="K1842" s="741">
        <v>189025655000</v>
      </c>
      <c r="L1842" s="741">
        <v>220858202361.01147</v>
      </c>
      <c r="M1842" s="675">
        <v>2</v>
      </c>
      <c r="N1842" s="675" t="s">
        <v>1561</v>
      </c>
      <c r="O1842" s="675">
        <v>19</v>
      </c>
      <c r="P1842" s="675" t="s">
        <v>1562</v>
      </c>
      <c r="Q1842" s="675">
        <v>408</v>
      </c>
      <c r="R1842" s="675" t="s">
        <v>1433</v>
      </c>
      <c r="S1842" s="741">
        <v>157478380000</v>
      </c>
      <c r="T1842" s="741">
        <v>183998261598.53412</v>
      </c>
    </row>
    <row r="1843" spans="1:20">
      <c r="A1843" s="675">
        <v>4</v>
      </c>
      <c r="B1843" s="675" t="s">
        <v>1481</v>
      </c>
      <c r="C1843" s="675">
        <v>2014</v>
      </c>
      <c r="D1843" s="675">
        <v>227</v>
      </c>
      <c r="E1843" s="675" t="s">
        <v>78</v>
      </c>
      <c r="F1843" s="675">
        <v>2</v>
      </c>
      <c r="G1843" s="675" t="s">
        <v>1296</v>
      </c>
      <c r="H1843" s="675">
        <v>95</v>
      </c>
      <c r="I1843" s="675" t="s">
        <v>1170</v>
      </c>
      <c r="J1843" s="675" t="s">
        <v>1052</v>
      </c>
      <c r="K1843" s="741">
        <v>189025655000</v>
      </c>
      <c r="L1843" s="741">
        <v>220858202361.01147</v>
      </c>
      <c r="M1843" s="675">
        <v>2</v>
      </c>
      <c r="N1843" s="675" t="s">
        <v>1561</v>
      </c>
      <c r="O1843" s="675">
        <v>20</v>
      </c>
      <c r="P1843" s="675" t="s">
        <v>1638</v>
      </c>
      <c r="Q1843" s="675">
        <v>680</v>
      </c>
      <c r="R1843" s="675" t="s">
        <v>1765</v>
      </c>
      <c r="S1843" s="741">
        <v>30047275000</v>
      </c>
      <c r="T1843" s="741">
        <v>35107335786.493958</v>
      </c>
    </row>
    <row r="1844" spans="1:20">
      <c r="A1844" s="675">
        <v>4</v>
      </c>
      <c r="B1844" s="675" t="s">
        <v>1481</v>
      </c>
      <c r="C1844" s="675">
        <v>2014</v>
      </c>
      <c r="D1844" s="675">
        <v>227</v>
      </c>
      <c r="E1844" s="675" t="s">
        <v>78</v>
      </c>
      <c r="F1844" s="675">
        <v>2</v>
      </c>
      <c r="G1844" s="675" t="s">
        <v>1296</v>
      </c>
      <c r="H1844" s="675">
        <v>95</v>
      </c>
      <c r="I1844" s="675" t="s">
        <v>1170</v>
      </c>
      <c r="J1844" s="675" t="s">
        <v>1052</v>
      </c>
      <c r="K1844" s="741">
        <v>189025655000</v>
      </c>
      <c r="L1844" s="741">
        <v>220858202361.01147</v>
      </c>
      <c r="M1844" s="675">
        <v>3</v>
      </c>
      <c r="N1844" s="675" t="s">
        <v>1482</v>
      </c>
      <c r="O1844" s="675">
        <v>31</v>
      </c>
      <c r="P1844" s="675" t="s">
        <v>1487</v>
      </c>
      <c r="Q1844" s="675">
        <v>398</v>
      </c>
      <c r="R1844" s="675" t="s">
        <v>1434</v>
      </c>
      <c r="S1844" s="741">
        <v>1500000000</v>
      </c>
      <c r="T1844" s="741">
        <v>1752604975.983377</v>
      </c>
    </row>
    <row r="1845" spans="1:20">
      <c r="A1845" s="675">
        <v>4</v>
      </c>
      <c r="B1845" s="675" t="s">
        <v>1481</v>
      </c>
      <c r="C1845" s="675">
        <v>2014</v>
      </c>
      <c r="D1845" s="675">
        <v>228</v>
      </c>
      <c r="E1845" s="675" t="s">
        <v>1435</v>
      </c>
      <c r="F1845" s="675">
        <v>2</v>
      </c>
      <c r="G1845" s="675" t="s">
        <v>1296</v>
      </c>
      <c r="H1845" s="675">
        <v>96</v>
      </c>
      <c r="I1845" s="675" t="s">
        <v>1199</v>
      </c>
      <c r="J1845" s="675" t="s">
        <v>1052</v>
      </c>
      <c r="K1845" s="741">
        <v>187701025000</v>
      </c>
      <c r="L1845" s="741">
        <v>219310500274.78687</v>
      </c>
      <c r="M1845" s="675">
        <v>1</v>
      </c>
      <c r="N1845" s="675" t="s">
        <v>1489</v>
      </c>
      <c r="O1845" s="675">
        <v>14</v>
      </c>
      <c r="P1845" s="675" t="s">
        <v>1766</v>
      </c>
      <c r="Q1845" s="675">
        <v>582</v>
      </c>
      <c r="R1845" s="675" t="s">
        <v>1436</v>
      </c>
      <c r="S1845" s="741">
        <v>2001985000</v>
      </c>
      <c r="T1845" s="741">
        <v>2339125915.2293878</v>
      </c>
    </row>
    <row r="1846" spans="1:20">
      <c r="A1846" s="675">
        <v>4</v>
      </c>
      <c r="B1846" s="675" t="s">
        <v>1481</v>
      </c>
      <c r="C1846" s="675">
        <v>2014</v>
      </c>
      <c r="D1846" s="675">
        <v>228</v>
      </c>
      <c r="E1846" s="675" t="s">
        <v>1435</v>
      </c>
      <c r="F1846" s="675">
        <v>2</v>
      </c>
      <c r="G1846" s="675" t="s">
        <v>1296</v>
      </c>
      <c r="H1846" s="675">
        <v>96</v>
      </c>
      <c r="I1846" s="675" t="s">
        <v>1199</v>
      </c>
      <c r="J1846" s="675" t="s">
        <v>1052</v>
      </c>
      <c r="K1846" s="741">
        <v>187701025000</v>
      </c>
      <c r="L1846" s="741">
        <v>219310500274.78687</v>
      </c>
      <c r="M1846" s="675">
        <v>1</v>
      </c>
      <c r="N1846" s="675" t="s">
        <v>1489</v>
      </c>
      <c r="O1846" s="675">
        <v>14</v>
      </c>
      <c r="P1846" s="675" t="s">
        <v>1766</v>
      </c>
      <c r="Q1846" s="675">
        <v>583</v>
      </c>
      <c r="R1846" s="675" t="s">
        <v>1437</v>
      </c>
      <c r="S1846" s="741">
        <v>7641530000</v>
      </c>
      <c r="T1846" s="741">
        <v>8928389001.4175034</v>
      </c>
    </row>
    <row r="1847" spans="1:20">
      <c r="A1847" s="675">
        <v>4</v>
      </c>
      <c r="B1847" s="675" t="s">
        <v>1481</v>
      </c>
      <c r="C1847" s="675">
        <v>2014</v>
      </c>
      <c r="D1847" s="675">
        <v>228</v>
      </c>
      <c r="E1847" s="675" t="s">
        <v>1435</v>
      </c>
      <c r="F1847" s="675">
        <v>2</v>
      </c>
      <c r="G1847" s="675" t="s">
        <v>1296</v>
      </c>
      <c r="H1847" s="675">
        <v>96</v>
      </c>
      <c r="I1847" s="675" t="s">
        <v>1199</v>
      </c>
      <c r="J1847" s="675" t="s">
        <v>1052</v>
      </c>
      <c r="K1847" s="741">
        <v>187701025000</v>
      </c>
      <c r="L1847" s="741">
        <v>219310500274.78687</v>
      </c>
      <c r="M1847" s="675">
        <v>2</v>
      </c>
      <c r="N1847" s="675" t="s">
        <v>1561</v>
      </c>
      <c r="O1847" s="675">
        <v>21</v>
      </c>
      <c r="P1847" s="675" t="s">
        <v>1652</v>
      </c>
      <c r="Q1847" s="675">
        <v>584</v>
      </c>
      <c r="R1847" s="675" t="s">
        <v>1438</v>
      </c>
      <c r="S1847" s="741">
        <v>172209697000</v>
      </c>
      <c r="T1847" s="741">
        <v>201210381249.85977</v>
      </c>
    </row>
    <row r="1848" spans="1:20">
      <c r="A1848" s="675">
        <v>4</v>
      </c>
      <c r="B1848" s="675" t="s">
        <v>1481</v>
      </c>
      <c r="C1848" s="675">
        <v>2014</v>
      </c>
      <c r="D1848" s="675">
        <v>228</v>
      </c>
      <c r="E1848" s="675" t="s">
        <v>1435</v>
      </c>
      <c r="F1848" s="675">
        <v>2</v>
      </c>
      <c r="G1848" s="675" t="s">
        <v>1296</v>
      </c>
      <c r="H1848" s="675">
        <v>96</v>
      </c>
      <c r="I1848" s="675" t="s">
        <v>1199</v>
      </c>
      <c r="J1848" s="675" t="s">
        <v>1052</v>
      </c>
      <c r="K1848" s="741">
        <v>187701025000</v>
      </c>
      <c r="L1848" s="741">
        <v>219310500274.78687</v>
      </c>
      <c r="M1848" s="675">
        <v>3</v>
      </c>
      <c r="N1848" s="675" t="s">
        <v>1482</v>
      </c>
      <c r="O1848" s="675">
        <v>26</v>
      </c>
      <c r="P1848" s="675" t="s">
        <v>1483</v>
      </c>
      <c r="Q1848" s="675">
        <v>226</v>
      </c>
      <c r="R1848" s="675" t="s">
        <v>1767</v>
      </c>
      <c r="S1848" s="741">
        <v>426040000</v>
      </c>
      <c r="T1848" s="741">
        <v>497786549.31197202</v>
      </c>
    </row>
    <row r="1849" spans="1:20">
      <c r="A1849" s="675">
        <v>4</v>
      </c>
      <c r="B1849" s="675" t="s">
        <v>1481</v>
      </c>
      <c r="C1849" s="675">
        <v>2014</v>
      </c>
      <c r="D1849" s="675">
        <v>228</v>
      </c>
      <c r="E1849" s="675" t="s">
        <v>1435</v>
      </c>
      <c r="F1849" s="675">
        <v>2</v>
      </c>
      <c r="G1849" s="675" t="s">
        <v>1296</v>
      </c>
      <c r="H1849" s="675">
        <v>96</v>
      </c>
      <c r="I1849" s="675" t="s">
        <v>1199</v>
      </c>
      <c r="J1849" s="675" t="s">
        <v>1052</v>
      </c>
      <c r="K1849" s="741">
        <v>187701025000</v>
      </c>
      <c r="L1849" s="741">
        <v>219310500274.78687</v>
      </c>
      <c r="M1849" s="675">
        <v>3</v>
      </c>
      <c r="N1849" s="675" t="s">
        <v>1482</v>
      </c>
      <c r="O1849" s="675">
        <v>31</v>
      </c>
      <c r="P1849" s="675" t="s">
        <v>1487</v>
      </c>
      <c r="Q1849" s="675">
        <v>581</v>
      </c>
      <c r="R1849" s="675" t="s">
        <v>1439</v>
      </c>
      <c r="S1849" s="741">
        <v>5421773000</v>
      </c>
      <c r="T1849" s="741">
        <v>6334817558.9682159</v>
      </c>
    </row>
    <row r="1850" spans="1:20">
      <c r="A1850" s="675">
        <v>4</v>
      </c>
      <c r="B1850" s="675" t="s">
        <v>1481</v>
      </c>
      <c r="C1850" s="675">
        <v>2014</v>
      </c>
      <c r="D1850" s="675">
        <v>230</v>
      </c>
      <c r="E1850" s="675" t="s">
        <v>1440</v>
      </c>
      <c r="F1850" s="675">
        <v>2</v>
      </c>
      <c r="G1850" s="675" t="s">
        <v>1296</v>
      </c>
      <c r="H1850" s="675">
        <v>90</v>
      </c>
      <c r="I1850" s="675" t="s">
        <v>1147</v>
      </c>
      <c r="J1850" s="675" t="s">
        <v>1052</v>
      </c>
      <c r="K1850" s="741">
        <v>48000000000</v>
      </c>
      <c r="L1850" s="741">
        <v>56083359231.468063</v>
      </c>
      <c r="M1850" s="675">
        <v>1</v>
      </c>
      <c r="N1850" s="675" t="s">
        <v>1489</v>
      </c>
      <c r="O1850" s="675">
        <v>3</v>
      </c>
      <c r="P1850" s="675" t="s">
        <v>1545</v>
      </c>
      <c r="Q1850" s="675">
        <v>379</v>
      </c>
      <c r="R1850" s="675" t="s">
        <v>1446</v>
      </c>
      <c r="S1850" s="741">
        <v>2500000000</v>
      </c>
      <c r="T1850" s="741">
        <v>2921008293.3056288</v>
      </c>
    </row>
    <row r="1851" spans="1:20">
      <c r="A1851" s="675">
        <v>4</v>
      </c>
      <c r="B1851" s="675" t="s">
        <v>1481</v>
      </c>
      <c r="C1851" s="675">
        <v>2014</v>
      </c>
      <c r="D1851" s="675">
        <v>230</v>
      </c>
      <c r="E1851" s="675" t="s">
        <v>1440</v>
      </c>
      <c r="F1851" s="675">
        <v>2</v>
      </c>
      <c r="G1851" s="675" t="s">
        <v>1296</v>
      </c>
      <c r="H1851" s="675">
        <v>90</v>
      </c>
      <c r="I1851" s="675" t="s">
        <v>1147</v>
      </c>
      <c r="J1851" s="675" t="s">
        <v>1052</v>
      </c>
      <c r="K1851" s="741">
        <v>48000000000</v>
      </c>
      <c r="L1851" s="741">
        <v>56083359231.468063</v>
      </c>
      <c r="M1851" s="675">
        <v>1</v>
      </c>
      <c r="N1851" s="675" t="s">
        <v>1489</v>
      </c>
      <c r="O1851" s="675">
        <v>3</v>
      </c>
      <c r="P1851" s="675" t="s">
        <v>1545</v>
      </c>
      <c r="Q1851" s="675">
        <v>380</v>
      </c>
      <c r="R1851" s="675" t="s">
        <v>1447</v>
      </c>
      <c r="S1851" s="741">
        <v>21316250000</v>
      </c>
      <c r="T1851" s="741">
        <v>24905977212.870445</v>
      </c>
    </row>
    <row r="1852" spans="1:20">
      <c r="A1852" s="675">
        <v>4</v>
      </c>
      <c r="B1852" s="675" t="s">
        <v>1481</v>
      </c>
      <c r="C1852" s="675">
        <v>2014</v>
      </c>
      <c r="D1852" s="675">
        <v>230</v>
      </c>
      <c r="E1852" s="675" t="s">
        <v>1440</v>
      </c>
      <c r="F1852" s="675">
        <v>2</v>
      </c>
      <c r="G1852" s="675" t="s">
        <v>1296</v>
      </c>
      <c r="H1852" s="675">
        <v>90</v>
      </c>
      <c r="I1852" s="675" t="s">
        <v>1147</v>
      </c>
      <c r="J1852" s="675" t="s">
        <v>1052</v>
      </c>
      <c r="K1852" s="741">
        <v>48000000000</v>
      </c>
      <c r="L1852" s="741">
        <v>56083359231.468063</v>
      </c>
      <c r="M1852" s="675">
        <v>1</v>
      </c>
      <c r="N1852" s="675" t="s">
        <v>1489</v>
      </c>
      <c r="O1852" s="675">
        <v>3</v>
      </c>
      <c r="P1852" s="675" t="s">
        <v>1545</v>
      </c>
      <c r="Q1852" s="675">
        <v>4149</v>
      </c>
      <c r="R1852" s="675" t="s">
        <v>1443</v>
      </c>
      <c r="S1852" s="741">
        <v>7433750000</v>
      </c>
      <c r="T1852" s="741">
        <v>8685618160.1442871</v>
      </c>
    </row>
    <row r="1853" spans="1:20">
      <c r="A1853" s="675">
        <v>4</v>
      </c>
      <c r="B1853" s="675" t="s">
        <v>1481</v>
      </c>
      <c r="C1853" s="675">
        <v>2014</v>
      </c>
      <c r="D1853" s="675">
        <v>230</v>
      </c>
      <c r="E1853" s="675" t="s">
        <v>1440</v>
      </c>
      <c r="F1853" s="675">
        <v>2</v>
      </c>
      <c r="G1853" s="675" t="s">
        <v>1296</v>
      </c>
      <c r="H1853" s="675">
        <v>90</v>
      </c>
      <c r="I1853" s="675" t="s">
        <v>1147</v>
      </c>
      <c r="J1853" s="675" t="s">
        <v>1052</v>
      </c>
      <c r="K1853" s="741">
        <v>48000000000</v>
      </c>
      <c r="L1853" s="741">
        <v>56083359231.468063</v>
      </c>
      <c r="M1853" s="675">
        <v>1</v>
      </c>
      <c r="N1853" s="675" t="s">
        <v>1489</v>
      </c>
      <c r="O1853" s="675">
        <v>3</v>
      </c>
      <c r="P1853" s="675" t="s">
        <v>1545</v>
      </c>
      <c r="Q1853" s="675">
        <v>4150</v>
      </c>
      <c r="R1853" s="675" t="s">
        <v>1444</v>
      </c>
      <c r="S1853" s="741">
        <v>4800000000</v>
      </c>
      <c r="T1853" s="741">
        <v>5608335923.1468067</v>
      </c>
    </row>
    <row r="1854" spans="1:20">
      <c r="A1854" s="675">
        <v>4</v>
      </c>
      <c r="B1854" s="675" t="s">
        <v>1481</v>
      </c>
      <c r="C1854" s="675">
        <v>2014</v>
      </c>
      <c r="D1854" s="675">
        <v>230</v>
      </c>
      <c r="E1854" s="675" t="s">
        <v>1440</v>
      </c>
      <c r="F1854" s="675">
        <v>2</v>
      </c>
      <c r="G1854" s="675" t="s">
        <v>1296</v>
      </c>
      <c r="H1854" s="675">
        <v>90</v>
      </c>
      <c r="I1854" s="675" t="s">
        <v>1147</v>
      </c>
      <c r="J1854" s="675" t="s">
        <v>1052</v>
      </c>
      <c r="K1854" s="741">
        <v>48000000000</v>
      </c>
      <c r="L1854" s="741">
        <v>56083359231.468063</v>
      </c>
      <c r="M1854" s="675">
        <v>1</v>
      </c>
      <c r="N1854" s="675" t="s">
        <v>1489</v>
      </c>
      <c r="O1854" s="675">
        <v>11</v>
      </c>
      <c r="P1854" s="675" t="s">
        <v>1567</v>
      </c>
      <c r="Q1854" s="675">
        <v>378</v>
      </c>
      <c r="R1854" s="675" t="s">
        <v>1441</v>
      </c>
      <c r="S1854" s="741">
        <v>4500000000</v>
      </c>
      <c r="T1854" s="741">
        <v>5257814927.9501314</v>
      </c>
    </row>
    <row r="1855" spans="1:20">
      <c r="A1855" s="675">
        <v>4</v>
      </c>
      <c r="B1855" s="675" t="s">
        <v>1481</v>
      </c>
      <c r="C1855" s="675">
        <v>2014</v>
      </c>
      <c r="D1855" s="675">
        <v>230</v>
      </c>
      <c r="E1855" s="675" t="s">
        <v>1440</v>
      </c>
      <c r="F1855" s="675">
        <v>2</v>
      </c>
      <c r="G1855" s="675" t="s">
        <v>1296</v>
      </c>
      <c r="H1855" s="675">
        <v>90</v>
      </c>
      <c r="I1855" s="675" t="s">
        <v>1147</v>
      </c>
      <c r="J1855" s="675" t="s">
        <v>1052</v>
      </c>
      <c r="K1855" s="741">
        <v>48000000000</v>
      </c>
      <c r="L1855" s="741">
        <v>56083359231.468063</v>
      </c>
      <c r="M1855" s="675">
        <v>1</v>
      </c>
      <c r="N1855" s="675" t="s">
        <v>1489</v>
      </c>
      <c r="O1855" s="675">
        <v>11</v>
      </c>
      <c r="P1855" s="675" t="s">
        <v>1567</v>
      </c>
      <c r="Q1855" s="675">
        <v>389</v>
      </c>
      <c r="R1855" s="675" t="s">
        <v>1442</v>
      </c>
      <c r="S1855" s="741">
        <v>2500000000</v>
      </c>
      <c r="T1855" s="741">
        <v>2921008293.3056288</v>
      </c>
    </row>
    <row r="1856" spans="1:20">
      <c r="A1856" s="675">
        <v>4</v>
      </c>
      <c r="B1856" s="675" t="s">
        <v>1481</v>
      </c>
      <c r="C1856" s="675">
        <v>2014</v>
      </c>
      <c r="D1856" s="675">
        <v>230</v>
      </c>
      <c r="E1856" s="675" t="s">
        <v>1440</v>
      </c>
      <c r="F1856" s="675">
        <v>2</v>
      </c>
      <c r="G1856" s="675" t="s">
        <v>1296</v>
      </c>
      <c r="H1856" s="675">
        <v>90</v>
      </c>
      <c r="I1856" s="675" t="s">
        <v>1147</v>
      </c>
      <c r="J1856" s="675" t="s">
        <v>1052</v>
      </c>
      <c r="K1856" s="741">
        <v>48000000000</v>
      </c>
      <c r="L1856" s="741">
        <v>56083359231.468063</v>
      </c>
      <c r="M1856" s="675">
        <v>3</v>
      </c>
      <c r="N1856" s="675" t="s">
        <v>1482</v>
      </c>
      <c r="O1856" s="675">
        <v>32</v>
      </c>
      <c r="P1856" s="675" t="s">
        <v>1504</v>
      </c>
      <c r="Q1856" s="675">
        <v>188</v>
      </c>
      <c r="R1856" s="675" t="s">
        <v>1445</v>
      </c>
      <c r="S1856" s="741">
        <v>4950000000</v>
      </c>
      <c r="T1856" s="741">
        <v>5783596420.7451439</v>
      </c>
    </row>
    <row r="1857" spans="1:20">
      <c r="A1857" s="675">
        <v>4</v>
      </c>
      <c r="B1857" s="675" t="s">
        <v>1481</v>
      </c>
      <c r="C1857" s="675">
        <v>2014</v>
      </c>
      <c r="D1857" s="675">
        <v>235</v>
      </c>
      <c r="E1857" s="675" t="s">
        <v>1448</v>
      </c>
      <c r="F1857" s="675">
        <v>2</v>
      </c>
      <c r="G1857" s="675" t="s">
        <v>1296</v>
      </c>
      <c r="H1857" s="675">
        <v>198</v>
      </c>
      <c r="I1857" s="675" t="s">
        <v>1051</v>
      </c>
      <c r="J1857" s="675" t="s">
        <v>1052</v>
      </c>
      <c r="K1857" s="741">
        <v>8163910000</v>
      </c>
      <c r="L1857" s="741">
        <v>9538739526.320303</v>
      </c>
      <c r="M1857" s="675">
        <v>3</v>
      </c>
      <c r="N1857" s="675" t="s">
        <v>1482</v>
      </c>
      <c r="O1857" s="675">
        <v>24</v>
      </c>
      <c r="P1857" s="675" t="s">
        <v>1604</v>
      </c>
      <c r="Q1857" s="675">
        <v>770</v>
      </c>
      <c r="R1857" s="675" t="s">
        <v>1768</v>
      </c>
      <c r="S1857" s="741">
        <v>780000000</v>
      </c>
      <c r="T1857" s="741">
        <v>911354587.51135623</v>
      </c>
    </row>
    <row r="1858" spans="1:20">
      <c r="A1858" s="675">
        <v>4</v>
      </c>
      <c r="B1858" s="675" t="s">
        <v>1481</v>
      </c>
      <c r="C1858" s="675">
        <v>2014</v>
      </c>
      <c r="D1858" s="675">
        <v>235</v>
      </c>
      <c r="E1858" s="675" t="s">
        <v>1448</v>
      </c>
      <c r="F1858" s="675">
        <v>2</v>
      </c>
      <c r="G1858" s="675" t="s">
        <v>1296</v>
      </c>
      <c r="H1858" s="675">
        <v>198</v>
      </c>
      <c r="I1858" s="675" t="s">
        <v>1051</v>
      </c>
      <c r="J1858" s="675" t="s">
        <v>1052</v>
      </c>
      <c r="K1858" s="741">
        <v>8163910000</v>
      </c>
      <c r="L1858" s="741">
        <v>9538739526.320303</v>
      </c>
      <c r="M1858" s="675">
        <v>3</v>
      </c>
      <c r="N1858" s="675" t="s">
        <v>1482</v>
      </c>
      <c r="O1858" s="675">
        <v>26</v>
      </c>
      <c r="P1858" s="675" t="s">
        <v>1483</v>
      </c>
      <c r="Q1858" s="675">
        <v>776</v>
      </c>
      <c r="R1858" s="675" t="s">
        <v>1769</v>
      </c>
      <c r="S1858" s="741">
        <v>7383910000</v>
      </c>
      <c r="T1858" s="741">
        <v>8627384938.8089466</v>
      </c>
    </row>
    <row r="1859" spans="1:20">
      <c r="A1859" s="675">
        <v>4</v>
      </c>
      <c r="B1859" s="675" t="s">
        <v>1481</v>
      </c>
      <c r="C1859" s="675">
        <v>2015</v>
      </c>
      <c r="D1859" s="675">
        <v>102</v>
      </c>
      <c r="E1859" s="675" t="s">
        <v>1049</v>
      </c>
      <c r="F1859" s="675">
        <v>1</v>
      </c>
      <c r="G1859" s="675" t="s">
        <v>1050</v>
      </c>
      <c r="H1859" s="675">
        <v>198</v>
      </c>
      <c r="I1859" s="675" t="s">
        <v>1051</v>
      </c>
      <c r="J1859" s="675" t="s">
        <v>1052</v>
      </c>
      <c r="K1859" s="741">
        <v>7000000000</v>
      </c>
      <c r="L1859" s="741">
        <v>7660291286.4188251</v>
      </c>
      <c r="M1859" s="675">
        <v>3</v>
      </c>
      <c r="N1859" s="675" t="s">
        <v>1482</v>
      </c>
      <c r="O1859" s="675">
        <v>26</v>
      </c>
      <c r="P1859" s="675" t="s">
        <v>1483</v>
      </c>
      <c r="Q1859" s="675">
        <v>695</v>
      </c>
      <c r="R1859" s="675" t="s">
        <v>1484</v>
      </c>
      <c r="S1859" s="741">
        <v>1850000000</v>
      </c>
      <c r="T1859" s="741">
        <v>2024505554.2678325</v>
      </c>
    </row>
    <row r="1860" spans="1:20">
      <c r="A1860" s="675">
        <v>4</v>
      </c>
      <c r="B1860" s="675" t="s">
        <v>1481</v>
      </c>
      <c r="C1860" s="675">
        <v>2015</v>
      </c>
      <c r="D1860" s="675">
        <v>102</v>
      </c>
      <c r="E1860" s="675" t="s">
        <v>1049</v>
      </c>
      <c r="F1860" s="675">
        <v>1</v>
      </c>
      <c r="G1860" s="675" t="s">
        <v>1050</v>
      </c>
      <c r="H1860" s="675">
        <v>198</v>
      </c>
      <c r="I1860" s="675" t="s">
        <v>1051</v>
      </c>
      <c r="J1860" s="675" t="s">
        <v>1052</v>
      </c>
      <c r="K1860" s="741">
        <v>7000000000</v>
      </c>
      <c r="L1860" s="741">
        <v>7660291286.4188251</v>
      </c>
      <c r="M1860" s="675">
        <v>3</v>
      </c>
      <c r="N1860" s="675" t="s">
        <v>1482</v>
      </c>
      <c r="O1860" s="675">
        <v>26</v>
      </c>
      <c r="P1860" s="675" t="s">
        <v>1483</v>
      </c>
      <c r="Q1860" s="675">
        <v>696</v>
      </c>
      <c r="R1860" s="675" t="s">
        <v>1485</v>
      </c>
      <c r="S1860" s="741">
        <v>1785000000</v>
      </c>
      <c r="T1860" s="741">
        <v>1953374278.0368006</v>
      </c>
    </row>
    <row r="1861" spans="1:20">
      <c r="A1861" s="675">
        <v>4</v>
      </c>
      <c r="B1861" s="675" t="s">
        <v>1481</v>
      </c>
      <c r="C1861" s="675">
        <v>2015</v>
      </c>
      <c r="D1861" s="675">
        <v>102</v>
      </c>
      <c r="E1861" s="675" t="s">
        <v>1049</v>
      </c>
      <c r="F1861" s="675">
        <v>1</v>
      </c>
      <c r="G1861" s="675" t="s">
        <v>1050</v>
      </c>
      <c r="H1861" s="675">
        <v>198</v>
      </c>
      <c r="I1861" s="675" t="s">
        <v>1051</v>
      </c>
      <c r="J1861" s="675" t="s">
        <v>1052</v>
      </c>
      <c r="K1861" s="741">
        <v>7000000000</v>
      </c>
      <c r="L1861" s="741">
        <v>7660291286.4188251</v>
      </c>
      <c r="M1861" s="675">
        <v>3</v>
      </c>
      <c r="N1861" s="675" t="s">
        <v>1482</v>
      </c>
      <c r="O1861" s="675">
        <v>26</v>
      </c>
      <c r="P1861" s="675" t="s">
        <v>1483</v>
      </c>
      <c r="Q1861" s="675">
        <v>697</v>
      </c>
      <c r="R1861" s="675" t="s">
        <v>1486</v>
      </c>
      <c r="S1861" s="741">
        <v>1265000000</v>
      </c>
      <c r="T1861" s="741">
        <v>1384324068.188545</v>
      </c>
    </row>
    <row r="1862" spans="1:20">
      <c r="A1862" s="675">
        <v>4</v>
      </c>
      <c r="B1862" s="675" t="s">
        <v>1481</v>
      </c>
      <c r="C1862" s="675">
        <v>2015</v>
      </c>
      <c r="D1862" s="675">
        <v>102</v>
      </c>
      <c r="E1862" s="675" t="s">
        <v>1049</v>
      </c>
      <c r="F1862" s="675">
        <v>1</v>
      </c>
      <c r="G1862" s="675" t="s">
        <v>1050</v>
      </c>
      <c r="H1862" s="675">
        <v>198</v>
      </c>
      <c r="I1862" s="675" t="s">
        <v>1051</v>
      </c>
      <c r="J1862" s="675" t="s">
        <v>1052</v>
      </c>
      <c r="K1862" s="741">
        <v>7000000000</v>
      </c>
      <c r="L1862" s="741">
        <v>7660291286.4188251</v>
      </c>
      <c r="M1862" s="675">
        <v>3</v>
      </c>
      <c r="N1862" s="675" t="s">
        <v>1482</v>
      </c>
      <c r="O1862" s="675">
        <v>31</v>
      </c>
      <c r="P1862" s="675" t="s">
        <v>1487</v>
      </c>
      <c r="Q1862" s="675">
        <v>693</v>
      </c>
      <c r="R1862" s="675" t="s">
        <v>1488</v>
      </c>
      <c r="S1862" s="741">
        <v>2100000000</v>
      </c>
      <c r="T1862" s="741">
        <v>2298087385.9256477</v>
      </c>
    </row>
    <row r="1863" spans="1:20">
      <c r="A1863" s="675">
        <v>4</v>
      </c>
      <c r="B1863" s="675" t="s">
        <v>1481</v>
      </c>
      <c r="C1863" s="675">
        <v>2015</v>
      </c>
      <c r="D1863" s="675">
        <v>104</v>
      </c>
      <c r="E1863" s="675" t="s">
        <v>20</v>
      </c>
      <c r="F1863" s="675">
        <v>1</v>
      </c>
      <c r="G1863" s="675" t="s">
        <v>1050</v>
      </c>
      <c r="H1863" s="675">
        <v>85</v>
      </c>
      <c r="I1863" s="675" t="s">
        <v>1065</v>
      </c>
      <c r="J1863" s="675" t="s">
        <v>1052</v>
      </c>
      <c r="K1863" s="741">
        <v>104038000000</v>
      </c>
      <c r="L1863" s="741">
        <v>113851626408.06311</v>
      </c>
      <c r="M1863" s="675">
        <v>1</v>
      </c>
      <c r="N1863" s="675" t="s">
        <v>1489</v>
      </c>
      <c r="O1863" s="675">
        <v>6</v>
      </c>
      <c r="P1863" s="675" t="s">
        <v>1490</v>
      </c>
      <c r="Q1863" s="675">
        <v>768</v>
      </c>
      <c r="R1863" s="675" t="s">
        <v>1491</v>
      </c>
      <c r="S1863" s="741">
        <v>18682070000</v>
      </c>
      <c r="T1863" s="741">
        <v>20444299719.038078</v>
      </c>
    </row>
    <row r="1864" spans="1:20">
      <c r="A1864" s="675">
        <v>4</v>
      </c>
      <c r="B1864" s="675" t="s">
        <v>1481</v>
      </c>
      <c r="C1864" s="675">
        <v>2015</v>
      </c>
      <c r="D1864" s="675">
        <v>104</v>
      </c>
      <c r="E1864" s="675" t="s">
        <v>20</v>
      </c>
      <c r="F1864" s="675">
        <v>1</v>
      </c>
      <c r="G1864" s="675" t="s">
        <v>1050</v>
      </c>
      <c r="H1864" s="675">
        <v>85</v>
      </c>
      <c r="I1864" s="675" t="s">
        <v>1065</v>
      </c>
      <c r="J1864" s="675" t="s">
        <v>1052</v>
      </c>
      <c r="K1864" s="741">
        <v>104038000000</v>
      </c>
      <c r="L1864" s="741">
        <v>113851626408.06311</v>
      </c>
      <c r="M1864" s="675">
        <v>3</v>
      </c>
      <c r="N1864" s="675" t="s">
        <v>1482</v>
      </c>
      <c r="O1864" s="675">
        <v>26</v>
      </c>
      <c r="P1864" s="675" t="s">
        <v>1483</v>
      </c>
      <c r="Q1864" s="675">
        <v>687</v>
      </c>
      <c r="R1864" s="675" t="s">
        <v>1492</v>
      </c>
      <c r="S1864" s="741">
        <v>316000000</v>
      </c>
      <c r="T1864" s="741">
        <v>345807435.21547842</v>
      </c>
    </row>
    <row r="1865" spans="1:20">
      <c r="A1865" s="675">
        <v>4</v>
      </c>
      <c r="B1865" s="675" t="s">
        <v>1481</v>
      </c>
      <c r="C1865" s="675">
        <v>2015</v>
      </c>
      <c r="D1865" s="675">
        <v>104</v>
      </c>
      <c r="E1865" s="675" t="s">
        <v>20</v>
      </c>
      <c r="F1865" s="675">
        <v>1</v>
      </c>
      <c r="G1865" s="675" t="s">
        <v>1050</v>
      </c>
      <c r="H1865" s="675">
        <v>85</v>
      </c>
      <c r="I1865" s="675" t="s">
        <v>1065</v>
      </c>
      <c r="J1865" s="675" t="s">
        <v>1052</v>
      </c>
      <c r="K1865" s="741">
        <v>104038000000</v>
      </c>
      <c r="L1865" s="741">
        <v>113851626408.06311</v>
      </c>
      <c r="M1865" s="675">
        <v>3</v>
      </c>
      <c r="N1865" s="675" t="s">
        <v>1482</v>
      </c>
      <c r="O1865" s="675">
        <v>26</v>
      </c>
      <c r="P1865" s="675" t="s">
        <v>1483</v>
      </c>
      <c r="Q1865" s="675">
        <v>745</v>
      </c>
      <c r="R1865" s="675" t="s">
        <v>1493</v>
      </c>
      <c r="S1865" s="741">
        <v>1391000000</v>
      </c>
      <c r="T1865" s="741">
        <v>1522209311.3440838</v>
      </c>
    </row>
    <row r="1866" spans="1:20">
      <c r="A1866" s="675">
        <v>4</v>
      </c>
      <c r="B1866" s="675" t="s">
        <v>1481</v>
      </c>
      <c r="C1866" s="675">
        <v>2015</v>
      </c>
      <c r="D1866" s="675">
        <v>104</v>
      </c>
      <c r="E1866" s="675" t="s">
        <v>20</v>
      </c>
      <c r="F1866" s="675">
        <v>1</v>
      </c>
      <c r="G1866" s="675" t="s">
        <v>1050</v>
      </c>
      <c r="H1866" s="675">
        <v>85</v>
      </c>
      <c r="I1866" s="675" t="s">
        <v>1065</v>
      </c>
      <c r="J1866" s="675" t="s">
        <v>1052</v>
      </c>
      <c r="K1866" s="741">
        <v>104038000000</v>
      </c>
      <c r="L1866" s="741">
        <v>113851626408.06311</v>
      </c>
      <c r="M1866" s="675">
        <v>3</v>
      </c>
      <c r="N1866" s="675" t="s">
        <v>1482</v>
      </c>
      <c r="O1866" s="675">
        <v>29</v>
      </c>
      <c r="P1866" s="675" t="s">
        <v>1494</v>
      </c>
      <c r="Q1866" s="675">
        <v>815</v>
      </c>
      <c r="R1866" s="675" t="s">
        <v>1495</v>
      </c>
      <c r="S1866" s="741">
        <v>6317930000</v>
      </c>
      <c r="T1866" s="741">
        <v>6913883446.7434416</v>
      </c>
    </row>
    <row r="1867" spans="1:20">
      <c r="A1867" s="675">
        <v>4</v>
      </c>
      <c r="B1867" s="675" t="s">
        <v>1481</v>
      </c>
      <c r="C1867" s="675">
        <v>2015</v>
      </c>
      <c r="D1867" s="675">
        <v>104</v>
      </c>
      <c r="E1867" s="675" t="s">
        <v>20</v>
      </c>
      <c r="F1867" s="675">
        <v>1</v>
      </c>
      <c r="G1867" s="675" t="s">
        <v>1050</v>
      </c>
      <c r="H1867" s="675">
        <v>85</v>
      </c>
      <c r="I1867" s="675" t="s">
        <v>1065</v>
      </c>
      <c r="J1867" s="675" t="s">
        <v>1052</v>
      </c>
      <c r="K1867" s="741">
        <v>104038000000</v>
      </c>
      <c r="L1867" s="741">
        <v>113851626408.06311</v>
      </c>
      <c r="M1867" s="675">
        <v>3</v>
      </c>
      <c r="N1867" s="675" t="s">
        <v>1482</v>
      </c>
      <c r="O1867" s="675">
        <v>31</v>
      </c>
      <c r="P1867" s="675" t="s">
        <v>1487</v>
      </c>
      <c r="Q1867" s="675">
        <v>272</v>
      </c>
      <c r="R1867" s="675" t="s">
        <v>1496</v>
      </c>
      <c r="S1867" s="741">
        <v>350000000</v>
      </c>
      <c r="T1867" s="741">
        <v>383014564.32094127</v>
      </c>
    </row>
    <row r="1868" spans="1:20">
      <c r="A1868" s="675">
        <v>4</v>
      </c>
      <c r="B1868" s="675" t="s">
        <v>1481</v>
      </c>
      <c r="C1868" s="675">
        <v>2015</v>
      </c>
      <c r="D1868" s="675">
        <v>104</v>
      </c>
      <c r="E1868" s="675" t="s">
        <v>20</v>
      </c>
      <c r="F1868" s="675">
        <v>1</v>
      </c>
      <c r="G1868" s="675" t="s">
        <v>1050</v>
      </c>
      <c r="H1868" s="675">
        <v>85</v>
      </c>
      <c r="I1868" s="675" t="s">
        <v>1065</v>
      </c>
      <c r="J1868" s="675" t="s">
        <v>1052</v>
      </c>
      <c r="K1868" s="741">
        <v>104038000000</v>
      </c>
      <c r="L1868" s="741">
        <v>113851626408.06311</v>
      </c>
      <c r="M1868" s="675">
        <v>3</v>
      </c>
      <c r="N1868" s="675" t="s">
        <v>1482</v>
      </c>
      <c r="O1868" s="675">
        <v>31</v>
      </c>
      <c r="P1868" s="675" t="s">
        <v>1487</v>
      </c>
      <c r="Q1868" s="675">
        <v>326</v>
      </c>
      <c r="R1868" s="675" t="s">
        <v>1497</v>
      </c>
      <c r="S1868" s="741">
        <v>31212000000</v>
      </c>
      <c r="T1868" s="741">
        <v>34156144518.814911</v>
      </c>
    </row>
    <row r="1869" spans="1:20">
      <c r="A1869" s="675">
        <v>4</v>
      </c>
      <c r="B1869" s="675" t="s">
        <v>1481</v>
      </c>
      <c r="C1869" s="675">
        <v>2015</v>
      </c>
      <c r="D1869" s="675">
        <v>104</v>
      </c>
      <c r="E1869" s="675" t="s">
        <v>20</v>
      </c>
      <c r="F1869" s="675">
        <v>1</v>
      </c>
      <c r="G1869" s="675" t="s">
        <v>1050</v>
      </c>
      <c r="H1869" s="675">
        <v>85</v>
      </c>
      <c r="I1869" s="675" t="s">
        <v>1065</v>
      </c>
      <c r="J1869" s="675" t="s">
        <v>1052</v>
      </c>
      <c r="K1869" s="741">
        <v>104038000000</v>
      </c>
      <c r="L1869" s="741">
        <v>113851626408.06311</v>
      </c>
      <c r="M1869" s="675">
        <v>3</v>
      </c>
      <c r="N1869" s="675" t="s">
        <v>1482</v>
      </c>
      <c r="O1869" s="675">
        <v>31</v>
      </c>
      <c r="P1869" s="675" t="s">
        <v>1487</v>
      </c>
      <c r="Q1869" s="675">
        <v>483</v>
      </c>
      <c r="R1869" s="675" t="s">
        <v>1498</v>
      </c>
      <c r="S1869" s="741">
        <v>1800000000</v>
      </c>
      <c r="T1869" s="741">
        <v>1969789187.9362695</v>
      </c>
    </row>
    <row r="1870" spans="1:20">
      <c r="A1870" s="675">
        <v>4</v>
      </c>
      <c r="B1870" s="675" t="s">
        <v>1481</v>
      </c>
      <c r="C1870" s="675">
        <v>2015</v>
      </c>
      <c r="D1870" s="675">
        <v>104</v>
      </c>
      <c r="E1870" s="675" t="s">
        <v>20</v>
      </c>
      <c r="F1870" s="675">
        <v>1</v>
      </c>
      <c r="G1870" s="675" t="s">
        <v>1050</v>
      </c>
      <c r="H1870" s="675">
        <v>85</v>
      </c>
      <c r="I1870" s="675" t="s">
        <v>1065</v>
      </c>
      <c r="J1870" s="675" t="s">
        <v>1052</v>
      </c>
      <c r="K1870" s="741">
        <v>104038000000</v>
      </c>
      <c r="L1870" s="741">
        <v>113851626408.06311</v>
      </c>
      <c r="M1870" s="675">
        <v>3</v>
      </c>
      <c r="N1870" s="675" t="s">
        <v>1482</v>
      </c>
      <c r="O1870" s="675">
        <v>31</v>
      </c>
      <c r="P1870" s="675" t="s">
        <v>1487</v>
      </c>
      <c r="Q1870" s="675">
        <v>484</v>
      </c>
      <c r="R1870" s="675" t="s">
        <v>1081</v>
      </c>
      <c r="S1870" s="741">
        <v>160000000</v>
      </c>
      <c r="T1870" s="741">
        <v>175092372.26100171</v>
      </c>
    </row>
    <row r="1871" spans="1:20">
      <c r="A1871" s="675">
        <v>4</v>
      </c>
      <c r="B1871" s="675" t="s">
        <v>1481</v>
      </c>
      <c r="C1871" s="675">
        <v>2015</v>
      </c>
      <c r="D1871" s="675">
        <v>104</v>
      </c>
      <c r="E1871" s="675" t="s">
        <v>20</v>
      </c>
      <c r="F1871" s="675">
        <v>1</v>
      </c>
      <c r="G1871" s="675" t="s">
        <v>1050</v>
      </c>
      <c r="H1871" s="675">
        <v>85</v>
      </c>
      <c r="I1871" s="675" t="s">
        <v>1065</v>
      </c>
      <c r="J1871" s="675" t="s">
        <v>1052</v>
      </c>
      <c r="K1871" s="741">
        <v>104038000000</v>
      </c>
      <c r="L1871" s="741">
        <v>113851626408.06311</v>
      </c>
      <c r="M1871" s="675">
        <v>3</v>
      </c>
      <c r="N1871" s="675" t="s">
        <v>1482</v>
      </c>
      <c r="O1871" s="675">
        <v>31</v>
      </c>
      <c r="P1871" s="675" t="s">
        <v>1487</v>
      </c>
      <c r="Q1871" s="675">
        <v>655</v>
      </c>
      <c r="R1871" s="675" t="s">
        <v>1453</v>
      </c>
      <c r="S1871" s="741">
        <v>1000000000</v>
      </c>
      <c r="T1871" s="741">
        <v>1094327326.6312609</v>
      </c>
    </row>
    <row r="1872" spans="1:20">
      <c r="A1872" s="675">
        <v>4</v>
      </c>
      <c r="B1872" s="675" t="s">
        <v>1481</v>
      </c>
      <c r="C1872" s="675">
        <v>2015</v>
      </c>
      <c r="D1872" s="675">
        <v>104</v>
      </c>
      <c r="E1872" s="675" t="s">
        <v>20</v>
      </c>
      <c r="F1872" s="675">
        <v>1</v>
      </c>
      <c r="G1872" s="675" t="s">
        <v>1050</v>
      </c>
      <c r="H1872" s="675">
        <v>85</v>
      </c>
      <c r="I1872" s="675" t="s">
        <v>1065</v>
      </c>
      <c r="J1872" s="675" t="s">
        <v>1052</v>
      </c>
      <c r="K1872" s="741">
        <v>104038000000</v>
      </c>
      <c r="L1872" s="741">
        <v>113851626408.06311</v>
      </c>
      <c r="M1872" s="675">
        <v>3</v>
      </c>
      <c r="N1872" s="675" t="s">
        <v>1482</v>
      </c>
      <c r="O1872" s="675">
        <v>31</v>
      </c>
      <c r="P1872" s="675" t="s">
        <v>1487</v>
      </c>
      <c r="Q1872" s="675">
        <v>1122</v>
      </c>
      <c r="R1872" s="675" t="s">
        <v>1499</v>
      </c>
      <c r="S1872" s="741">
        <v>3500000000</v>
      </c>
      <c r="T1872" s="741">
        <v>3830145643.2094126</v>
      </c>
    </row>
    <row r="1873" spans="1:20">
      <c r="A1873" s="675">
        <v>4</v>
      </c>
      <c r="B1873" s="675" t="s">
        <v>1481</v>
      </c>
      <c r="C1873" s="675">
        <v>2015</v>
      </c>
      <c r="D1873" s="675">
        <v>104</v>
      </c>
      <c r="E1873" s="675" t="s">
        <v>20</v>
      </c>
      <c r="F1873" s="675">
        <v>1</v>
      </c>
      <c r="G1873" s="675" t="s">
        <v>1050</v>
      </c>
      <c r="H1873" s="675">
        <v>85</v>
      </c>
      <c r="I1873" s="675" t="s">
        <v>1065</v>
      </c>
      <c r="J1873" s="675" t="s">
        <v>1052</v>
      </c>
      <c r="K1873" s="741">
        <v>104038000000</v>
      </c>
      <c r="L1873" s="741">
        <v>113851626408.06311</v>
      </c>
      <c r="M1873" s="675">
        <v>3</v>
      </c>
      <c r="N1873" s="675" t="s">
        <v>1482</v>
      </c>
      <c r="O1873" s="675">
        <v>31</v>
      </c>
      <c r="P1873" s="675" t="s">
        <v>1487</v>
      </c>
      <c r="Q1873" s="675">
        <v>6036</v>
      </c>
      <c r="R1873" s="675" t="s">
        <v>1500</v>
      </c>
      <c r="S1873" s="741">
        <v>2000000000</v>
      </c>
      <c r="T1873" s="741">
        <v>2188654653.2625217</v>
      </c>
    </row>
    <row r="1874" spans="1:20">
      <c r="A1874" s="675">
        <v>4</v>
      </c>
      <c r="B1874" s="675" t="s">
        <v>1481</v>
      </c>
      <c r="C1874" s="675">
        <v>2015</v>
      </c>
      <c r="D1874" s="675">
        <v>104</v>
      </c>
      <c r="E1874" s="675" t="s">
        <v>20</v>
      </c>
      <c r="F1874" s="675">
        <v>1</v>
      </c>
      <c r="G1874" s="675" t="s">
        <v>1050</v>
      </c>
      <c r="H1874" s="675">
        <v>85</v>
      </c>
      <c r="I1874" s="675" t="s">
        <v>1065</v>
      </c>
      <c r="J1874" s="675" t="s">
        <v>1052</v>
      </c>
      <c r="K1874" s="741">
        <v>104038000000</v>
      </c>
      <c r="L1874" s="741">
        <v>113851626408.06311</v>
      </c>
      <c r="M1874" s="675">
        <v>3</v>
      </c>
      <c r="N1874" s="675" t="s">
        <v>1482</v>
      </c>
      <c r="O1874" s="675">
        <v>31</v>
      </c>
      <c r="P1874" s="675" t="s">
        <v>1487</v>
      </c>
      <c r="Q1874" s="675">
        <v>7096</v>
      </c>
      <c r="R1874" s="675" t="s">
        <v>1501</v>
      </c>
      <c r="S1874" s="741">
        <v>4000000000</v>
      </c>
      <c r="T1874" s="741">
        <v>4377309306.5250435</v>
      </c>
    </row>
    <row r="1875" spans="1:20">
      <c r="A1875" s="675">
        <v>4</v>
      </c>
      <c r="B1875" s="675" t="s">
        <v>1481</v>
      </c>
      <c r="C1875" s="675">
        <v>2015</v>
      </c>
      <c r="D1875" s="675">
        <v>104</v>
      </c>
      <c r="E1875" s="675" t="s">
        <v>20</v>
      </c>
      <c r="F1875" s="675">
        <v>1</v>
      </c>
      <c r="G1875" s="675" t="s">
        <v>1050</v>
      </c>
      <c r="H1875" s="675">
        <v>85</v>
      </c>
      <c r="I1875" s="675" t="s">
        <v>1065</v>
      </c>
      <c r="J1875" s="675" t="s">
        <v>1052</v>
      </c>
      <c r="K1875" s="741">
        <v>104038000000</v>
      </c>
      <c r="L1875" s="741">
        <v>113851626408.06311</v>
      </c>
      <c r="M1875" s="675">
        <v>3</v>
      </c>
      <c r="N1875" s="675" t="s">
        <v>1482</v>
      </c>
      <c r="O1875" s="675">
        <v>31</v>
      </c>
      <c r="P1875" s="675" t="s">
        <v>1487</v>
      </c>
      <c r="Q1875" s="675">
        <v>7377</v>
      </c>
      <c r="R1875" s="675" t="s">
        <v>1502</v>
      </c>
      <c r="S1875" s="741">
        <v>1809000000</v>
      </c>
      <c r="T1875" s="741">
        <v>1979638133.8759508</v>
      </c>
    </row>
    <row r="1876" spans="1:20">
      <c r="A1876" s="675">
        <v>4</v>
      </c>
      <c r="B1876" s="675" t="s">
        <v>1481</v>
      </c>
      <c r="C1876" s="675">
        <v>2015</v>
      </c>
      <c r="D1876" s="675">
        <v>104</v>
      </c>
      <c r="E1876" s="675" t="s">
        <v>20</v>
      </c>
      <c r="F1876" s="675">
        <v>1</v>
      </c>
      <c r="G1876" s="675" t="s">
        <v>1050</v>
      </c>
      <c r="H1876" s="675">
        <v>85</v>
      </c>
      <c r="I1876" s="675" t="s">
        <v>1065</v>
      </c>
      <c r="J1876" s="675" t="s">
        <v>1052</v>
      </c>
      <c r="K1876" s="741">
        <v>104038000000</v>
      </c>
      <c r="L1876" s="741">
        <v>113851626408.06311</v>
      </c>
      <c r="M1876" s="675">
        <v>3</v>
      </c>
      <c r="N1876" s="675" t="s">
        <v>1482</v>
      </c>
      <c r="O1876" s="675">
        <v>31</v>
      </c>
      <c r="P1876" s="675" t="s">
        <v>1487</v>
      </c>
      <c r="Q1876" s="675">
        <v>7379</v>
      </c>
      <c r="R1876" s="675" t="s">
        <v>1503</v>
      </c>
      <c r="S1876" s="741">
        <v>2500000000</v>
      </c>
      <c r="T1876" s="741">
        <v>2735818316.5781522</v>
      </c>
    </row>
    <row r="1877" spans="1:20">
      <c r="A1877" s="675">
        <v>4</v>
      </c>
      <c r="B1877" s="675" t="s">
        <v>1481</v>
      </c>
      <c r="C1877" s="675">
        <v>2015</v>
      </c>
      <c r="D1877" s="675">
        <v>104</v>
      </c>
      <c r="E1877" s="675" t="s">
        <v>20</v>
      </c>
      <c r="F1877" s="675">
        <v>1</v>
      </c>
      <c r="G1877" s="675" t="s">
        <v>1050</v>
      </c>
      <c r="H1877" s="675">
        <v>85</v>
      </c>
      <c r="I1877" s="675" t="s">
        <v>1065</v>
      </c>
      <c r="J1877" s="675" t="s">
        <v>1052</v>
      </c>
      <c r="K1877" s="741">
        <v>104038000000</v>
      </c>
      <c r="L1877" s="741">
        <v>113851626408.06311</v>
      </c>
      <c r="M1877" s="675">
        <v>3</v>
      </c>
      <c r="N1877" s="675" t="s">
        <v>1482</v>
      </c>
      <c r="O1877" s="675">
        <v>32</v>
      </c>
      <c r="P1877" s="675" t="s">
        <v>1504</v>
      </c>
      <c r="Q1877" s="675">
        <v>766</v>
      </c>
      <c r="R1877" s="675" t="s">
        <v>1505</v>
      </c>
      <c r="S1877" s="741">
        <v>25000000000</v>
      </c>
      <c r="T1877" s="741">
        <v>27358183165.781521</v>
      </c>
    </row>
    <row r="1878" spans="1:20">
      <c r="A1878" s="675">
        <v>4</v>
      </c>
      <c r="B1878" s="675" t="s">
        <v>1481</v>
      </c>
      <c r="C1878" s="675">
        <v>2015</v>
      </c>
      <c r="D1878" s="675">
        <v>104</v>
      </c>
      <c r="E1878" s="675" t="s">
        <v>20</v>
      </c>
      <c r="F1878" s="675">
        <v>1</v>
      </c>
      <c r="G1878" s="675" t="s">
        <v>1050</v>
      </c>
      <c r="H1878" s="675">
        <v>85</v>
      </c>
      <c r="I1878" s="675" t="s">
        <v>1065</v>
      </c>
      <c r="J1878" s="675" t="s">
        <v>1052</v>
      </c>
      <c r="K1878" s="741">
        <v>104038000000</v>
      </c>
      <c r="L1878" s="741">
        <v>113851626408.06311</v>
      </c>
      <c r="M1878" s="675">
        <v>3</v>
      </c>
      <c r="N1878" s="675" t="s">
        <v>1482</v>
      </c>
      <c r="O1878" s="675">
        <v>33</v>
      </c>
      <c r="P1878" s="675" t="s">
        <v>1506</v>
      </c>
      <c r="Q1878" s="675">
        <v>485</v>
      </c>
      <c r="R1878" s="675" t="s">
        <v>1507</v>
      </c>
      <c r="S1878" s="741">
        <v>4000000000</v>
      </c>
      <c r="T1878" s="741">
        <v>4377309306.5250435</v>
      </c>
    </row>
    <row r="1879" spans="1:20">
      <c r="A1879" s="675">
        <v>4</v>
      </c>
      <c r="B1879" s="675" t="s">
        <v>1481</v>
      </c>
      <c r="C1879" s="675">
        <v>2015</v>
      </c>
      <c r="D1879" s="675">
        <v>105</v>
      </c>
      <c r="E1879" s="675" t="s">
        <v>1085</v>
      </c>
      <c r="F1879" s="675">
        <v>1</v>
      </c>
      <c r="G1879" s="675" t="s">
        <v>1050</v>
      </c>
      <c r="H1879" s="675">
        <v>198</v>
      </c>
      <c r="I1879" s="675" t="s">
        <v>1051</v>
      </c>
      <c r="J1879" s="675" t="s">
        <v>1052</v>
      </c>
      <c r="K1879" s="741">
        <v>1187719000</v>
      </c>
      <c r="L1879" s="741">
        <v>1299753358.0591543</v>
      </c>
      <c r="M1879" s="675">
        <v>3</v>
      </c>
      <c r="N1879" s="675" t="s">
        <v>1482</v>
      </c>
      <c r="O1879" s="675">
        <v>26</v>
      </c>
      <c r="P1879" s="675" t="s">
        <v>1483</v>
      </c>
      <c r="Q1879" s="675">
        <v>723</v>
      </c>
      <c r="R1879" s="675" t="s">
        <v>1508</v>
      </c>
      <c r="S1879" s="741">
        <v>342019000</v>
      </c>
      <c r="T1879" s="741">
        <v>374280737.9270972</v>
      </c>
    </row>
    <row r="1880" spans="1:20">
      <c r="A1880" s="675">
        <v>4</v>
      </c>
      <c r="B1880" s="675" t="s">
        <v>1481</v>
      </c>
      <c r="C1880" s="675">
        <v>2015</v>
      </c>
      <c r="D1880" s="675">
        <v>105</v>
      </c>
      <c r="E1880" s="675" t="s">
        <v>1085</v>
      </c>
      <c r="F1880" s="675">
        <v>1</v>
      </c>
      <c r="G1880" s="675" t="s">
        <v>1050</v>
      </c>
      <c r="H1880" s="675">
        <v>198</v>
      </c>
      <c r="I1880" s="675" t="s">
        <v>1051</v>
      </c>
      <c r="J1880" s="675" t="s">
        <v>1052</v>
      </c>
      <c r="K1880" s="741">
        <v>1187719000</v>
      </c>
      <c r="L1880" s="741">
        <v>1299753358.0591543</v>
      </c>
      <c r="M1880" s="675">
        <v>3</v>
      </c>
      <c r="N1880" s="675" t="s">
        <v>1482</v>
      </c>
      <c r="O1880" s="675">
        <v>26</v>
      </c>
      <c r="P1880" s="675" t="s">
        <v>1483</v>
      </c>
      <c r="Q1880" s="675">
        <v>732</v>
      </c>
      <c r="R1880" s="675" t="s">
        <v>1770</v>
      </c>
      <c r="S1880" s="741">
        <v>350000000</v>
      </c>
      <c r="T1880" s="741">
        <v>383014564.32094127</v>
      </c>
    </row>
    <row r="1881" spans="1:20">
      <c r="A1881" s="675">
        <v>4</v>
      </c>
      <c r="B1881" s="675" t="s">
        <v>1481</v>
      </c>
      <c r="C1881" s="675">
        <v>2015</v>
      </c>
      <c r="D1881" s="675">
        <v>105</v>
      </c>
      <c r="E1881" s="675" t="s">
        <v>1085</v>
      </c>
      <c r="F1881" s="675">
        <v>1</v>
      </c>
      <c r="G1881" s="675" t="s">
        <v>1050</v>
      </c>
      <c r="H1881" s="675">
        <v>198</v>
      </c>
      <c r="I1881" s="675" t="s">
        <v>1051</v>
      </c>
      <c r="J1881" s="675" t="s">
        <v>1052</v>
      </c>
      <c r="K1881" s="741">
        <v>1187719000</v>
      </c>
      <c r="L1881" s="741">
        <v>1299753358.0591543</v>
      </c>
      <c r="M1881" s="675">
        <v>3</v>
      </c>
      <c r="N1881" s="675" t="s">
        <v>1482</v>
      </c>
      <c r="O1881" s="675">
        <v>26</v>
      </c>
      <c r="P1881" s="675" t="s">
        <v>1483</v>
      </c>
      <c r="Q1881" s="675">
        <v>737</v>
      </c>
      <c r="R1881" s="675" t="s">
        <v>1510</v>
      </c>
      <c r="S1881" s="741">
        <v>495700000</v>
      </c>
      <c r="T1881" s="741">
        <v>542458055.81111598</v>
      </c>
    </row>
    <row r="1882" spans="1:20">
      <c r="A1882" s="675">
        <v>4</v>
      </c>
      <c r="B1882" s="675" t="s">
        <v>1481</v>
      </c>
      <c r="C1882" s="675">
        <v>2015</v>
      </c>
      <c r="D1882" s="675">
        <v>110</v>
      </c>
      <c r="E1882" s="675" t="s">
        <v>753</v>
      </c>
      <c r="F1882" s="675">
        <v>1</v>
      </c>
      <c r="G1882" s="675" t="s">
        <v>1050</v>
      </c>
      <c r="H1882" s="675">
        <v>86</v>
      </c>
      <c r="I1882" s="675" t="s">
        <v>1088</v>
      </c>
      <c r="J1882" s="675" t="s">
        <v>1052</v>
      </c>
      <c r="K1882" s="741">
        <v>85948000000</v>
      </c>
      <c r="L1882" s="741">
        <v>94055245069.303604</v>
      </c>
      <c r="M1882" s="675">
        <v>1</v>
      </c>
      <c r="N1882" s="675" t="s">
        <v>1489</v>
      </c>
      <c r="O1882" s="675">
        <v>5</v>
      </c>
      <c r="P1882" s="675" t="s">
        <v>1511</v>
      </c>
      <c r="Q1882" s="675">
        <v>828</v>
      </c>
      <c r="R1882" s="675" t="s">
        <v>1512</v>
      </c>
      <c r="S1882" s="741">
        <v>1130706000</v>
      </c>
      <c r="T1882" s="741">
        <v>1237362474.1859264</v>
      </c>
    </row>
    <row r="1883" spans="1:20">
      <c r="A1883" s="675">
        <v>4</v>
      </c>
      <c r="B1883" s="675" t="s">
        <v>1481</v>
      </c>
      <c r="C1883" s="675">
        <v>2015</v>
      </c>
      <c r="D1883" s="675">
        <v>110</v>
      </c>
      <c r="E1883" s="675" t="s">
        <v>753</v>
      </c>
      <c r="F1883" s="675">
        <v>1</v>
      </c>
      <c r="G1883" s="675" t="s">
        <v>1050</v>
      </c>
      <c r="H1883" s="675">
        <v>86</v>
      </c>
      <c r="I1883" s="675" t="s">
        <v>1088</v>
      </c>
      <c r="J1883" s="675" t="s">
        <v>1052</v>
      </c>
      <c r="K1883" s="741">
        <v>85948000000</v>
      </c>
      <c r="L1883" s="741">
        <v>94055245069.303604</v>
      </c>
      <c r="M1883" s="675">
        <v>1</v>
      </c>
      <c r="N1883" s="675" t="s">
        <v>1489</v>
      </c>
      <c r="O1883" s="675">
        <v>5</v>
      </c>
      <c r="P1883" s="675" t="s">
        <v>1511</v>
      </c>
      <c r="Q1883" s="675">
        <v>829</v>
      </c>
      <c r="R1883" s="675" t="s">
        <v>1513</v>
      </c>
      <c r="S1883" s="741">
        <v>982000000</v>
      </c>
      <c r="T1883" s="741">
        <v>1074629434.7518981</v>
      </c>
    </row>
    <row r="1884" spans="1:20">
      <c r="A1884" s="675">
        <v>4</v>
      </c>
      <c r="B1884" s="675" t="s">
        <v>1481</v>
      </c>
      <c r="C1884" s="675">
        <v>2015</v>
      </c>
      <c r="D1884" s="675">
        <v>110</v>
      </c>
      <c r="E1884" s="675" t="s">
        <v>753</v>
      </c>
      <c r="F1884" s="675">
        <v>1</v>
      </c>
      <c r="G1884" s="675" t="s">
        <v>1050</v>
      </c>
      <c r="H1884" s="675">
        <v>86</v>
      </c>
      <c r="I1884" s="675" t="s">
        <v>1088</v>
      </c>
      <c r="J1884" s="675" t="s">
        <v>1052</v>
      </c>
      <c r="K1884" s="741">
        <v>85948000000</v>
      </c>
      <c r="L1884" s="741">
        <v>94055245069.303604</v>
      </c>
      <c r="M1884" s="675">
        <v>1</v>
      </c>
      <c r="N1884" s="675" t="s">
        <v>1489</v>
      </c>
      <c r="O1884" s="675">
        <v>7</v>
      </c>
      <c r="P1884" s="675" t="s">
        <v>1514</v>
      </c>
      <c r="Q1884" s="675">
        <v>827</v>
      </c>
      <c r="R1884" s="675" t="s">
        <v>1515</v>
      </c>
      <c r="S1884" s="741">
        <v>6067000000</v>
      </c>
      <c r="T1884" s="741">
        <v>6639283890.6718588</v>
      </c>
    </row>
    <row r="1885" spans="1:20">
      <c r="A1885" s="675">
        <v>4</v>
      </c>
      <c r="B1885" s="675" t="s">
        <v>1481</v>
      </c>
      <c r="C1885" s="675">
        <v>2015</v>
      </c>
      <c r="D1885" s="675">
        <v>110</v>
      </c>
      <c r="E1885" s="675" t="s">
        <v>753</v>
      </c>
      <c r="F1885" s="675">
        <v>1</v>
      </c>
      <c r="G1885" s="675" t="s">
        <v>1050</v>
      </c>
      <c r="H1885" s="675">
        <v>86</v>
      </c>
      <c r="I1885" s="675" t="s">
        <v>1088</v>
      </c>
      <c r="J1885" s="675" t="s">
        <v>1052</v>
      </c>
      <c r="K1885" s="741">
        <v>85948000000</v>
      </c>
      <c r="L1885" s="741">
        <v>94055245069.303604</v>
      </c>
      <c r="M1885" s="675">
        <v>1</v>
      </c>
      <c r="N1885" s="675" t="s">
        <v>1489</v>
      </c>
      <c r="O1885" s="675">
        <v>7</v>
      </c>
      <c r="P1885" s="675" t="s">
        <v>1514</v>
      </c>
      <c r="Q1885" s="675">
        <v>832</v>
      </c>
      <c r="R1885" s="675" t="s">
        <v>1516</v>
      </c>
      <c r="S1885" s="741">
        <v>840942000</v>
      </c>
      <c r="T1885" s="741">
        <v>920265810.71194577</v>
      </c>
    </row>
    <row r="1886" spans="1:20">
      <c r="A1886" s="675">
        <v>4</v>
      </c>
      <c r="B1886" s="675" t="s">
        <v>1481</v>
      </c>
      <c r="C1886" s="675">
        <v>2015</v>
      </c>
      <c r="D1886" s="675">
        <v>110</v>
      </c>
      <c r="E1886" s="675" t="s">
        <v>753</v>
      </c>
      <c r="F1886" s="675">
        <v>1</v>
      </c>
      <c r="G1886" s="675" t="s">
        <v>1050</v>
      </c>
      <c r="H1886" s="675">
        <v>86</v>
      </c>
      <c r="I1886" s="675" t="s">
        <v>1088</v>
      </c>
      <c r="J1886" s="675" t="s">
        <v>1052</v>
      </c>
      <c r="K1886" s="741">
        <v>85948000000</v>
      </c>
      <c r="L1886" s="741">
        <v>94055245069.303604</v>
      </c>
      <c r="M1886" s="675">
        <v>1</v>
      </c>
      <c r="N1886" s="675" t="s">
        <v>1489</v>
      </c>
      <c r="O1886" s="675">
        <v>7</v>
      </c>
      <c r="P1886" s="675" t="s">
        <v>1514</v>
      </c>
      <c r="Q1886" s="675">
        <v>833</v>
      </c>
      <c r="R1886" s="675" t="s">
        <v>1771</v>
      </c>
      <c r="S1886" s="741">
        <v>2729409000</v>
      </c>
      <c r="T1886" s="741">
        <v>2986866854.2533031</v>
      </c>
    </row>
    <row r="1887" spans="1:20">
      <c r="A1887" s="675">
        <v>4</v>
      </c>
      <c r="B1887" s="675" t="s">
        <v>1481</v>
      </c>
      <c r="C1887" s="675">
        <v>2015</v>
      </c>
      <c r="D1887" s="675">
        <v>110</v>
      </c>
      <c r="E1887" s="675" t="s">
        <v>753</v>
      </c>
      <c r="F1887" s="675">
        <v>1</v>
      </c>
      <c r="G1887" s="675" t="s">
        <v>1050</v>
      </c>
      <c r="H1887" s="675">
        <v>86</v>
      </c>
      <c r="I1887" s="675" t="s">
        <v>1088</v>
      </c>
      <c r="J1887" s="675" t="s">
        <v>1052</v>
      </c>
      <c r="K1887" s="741">
        <v>85948000000</v>
      </c>
      <c r="L1887" s="741">
        <v>94055245069.303604</v>
      </c>
      <c r="M1887" s="675">
        <v>1</v>
      </c>
      <c r="N1887" s="675" t="s">
        <v>1489</v>
      </c>
      <c r="O1887" s="675">
        <v>7</v>
      </c>
      <c r="P1887" s="675" t="s">
        <v>1514</v>
      </c>
      <c r="Q1887" s="675">
        <v>837</v>
      </c>
      <c r="R1887" s="675" t="s">
        <v>1821</v>
      </c>
      <c r="S1887" s="741">
        <v>2100000000</v>
      </c>
      <c r="T1887" s="741">
        <v>2298087385.9256477</v>
      </c>
    </row>
    <row r="1888" spans="1:20">
      <c r="A1888" s="675">
        <v>4</v>
      </c>
      <c r="B1888" s="675" t="s">
        <v>1481</v>
      </c>
      <c r="C1888" s="675">
        <v>2015</v>
      </c>
      <c r="D1888" s="675">
        <v>110</v>
      </c>
      <c r="E1888" s="675" t="s">
        <v>753</v>
      </c>
      <c r="F1888" s="675">
        <v>1</v>
      </c>
      <c r="G1888" s="675" t="s">
        <v>1050</v>
      </c>
      <c r="H1888" s="675">
        <v>86</v>
      </c>
      <c r="I1888" s="675" t="s">
        <v>1088</v>
      </c>
      <c r="J1888" s="675" t="s">
        <v>1052</v>
      </c>
      <c r="K1888" s="741">
        <v>85948000000</v>
      </c>
      <c r="L1888" s="741">
        <v>94055245069.303604</v>
      </c>
      <c r="M1888" s="675">
        <v>1</v>
      </c>
      <c r="N1888" s="675" t="s">
        <v>1489</v>
      </c>
      <c r="O1888" s="675">
        <v>7</v>
      </c>
      <c r="P1888" s="675" t="s">
        <v>1514</v>
      </c>
      <c r="Q1888" s="675">
        <v>839</v>
      </c>
      <c r="R1888" s="675" t="s">
        <v>1520</v>
      </c>
      <c r="S1888" s="741">
        <v>2761412000</v>
      </c>
      <c r="T1888" s="741">
        <v>3021888611.6874833</v>
      </c>
    </row>
    <row r="1889" spans="1:20">
      <c r="A1889" s="675">
        <v>4</v>
      </c>
      <c r="B1889" s="675" t="s">
        <v>1481</v>
      </c>
      <c r="C1889" s="675">
        <v>2015</v>
      </c>
      <c r="D1889" s="675">
        <v>110</v>
      </c>
      <c r="E1889" s="675" t="s">
        <v>753</v>
      </c>
      <c r="F1889" s="675">
        <v>1</v>
      </c>
      <c r="G1889" s="675" t="s">
        <v>1050</v>
      </c>
      <c r="H1889" s="675">
        <v>86</v>
      </c>
      <c r="I1889" s="675" t="s">
        <v>1088</v>
      </c>
      <c r="J1889" s="675" t="s">
        <v>1052</v>
      </c>
      <c r="K1889" s="741">
        <v>85948000000</v>
      </c>
      <c r="L1889" s="741">
        <v>94055245069.303604</v>
      </c>
      <c r="M1889" s="675">
        <v>3</v>
      </c>
      <c r="N1889" s="675" t="s">
        <v>1482</v>
      </c>
      <c r="O1889" s="675">
        <v>25</v>
      </c>
      <c r="P1889" s="675" t="s">
        <v>1521</v>
      </c>
      <c r="Q1889" s="675">
        <v>823</v>
      </c>
      <c r="R1889" s="675" t="s">
        <v>1772</v>
      </c>
      <c r="S1889" s="741">
        <v>5359730000</v>
      </c>
      <c r="T1889" s="741">
        <v>5865299002.3653679</v>
      </c>
    </row>
    <row r="1890" spans="1:20">
      <c r="A1890" s="675">
        <v>4</v>
      </c>
      <c r="B1890" s="675" t="s">
        <v>1481</v>
      </c>
      <c r="C1890" s="675">
        <v>2015</v>
      </c>
      <c r="D1890" s="675">
        <v>110</v>
      </c>
      <c r="E1890" s="675" t="s">
        <v>753</v>
      </c>
      <c r="F1890" s="675">
        <v>1</v>
      </c>
      <c r="G1890" s="675" t="s">
        <v>1050</v>
      </c>
      <c r="H1890" s="675">
        <v>86</v>
      </c>
      <c r="I1890" s="675" t="s">
        <v>1088</v>
      </c>
      <c r="J1890" s="675" t="s">
        <v>1052</v>
      </c>
      <c r="K1890" s="741">
        <v>85948000000</v>
      </c>
      <c r="L1890" s="741">
        <v>94055245069.303604</v>
      </c>
      <c r="M1890" s="675">
        <v>3</v>
      </c>
      <c r="N1890" s="675" t="s">
        <v>1482</v>
      </c>
      <c r="O1890" s="675">
        <v>26</v>
      </c>
      <c r="P1890" s="675" t="s">
        <v>1483</v>
      </c>
      <c r="Q1890" s="675">
        <v>963</v>
      </c>
      <c r="R1890" s="675" t="s">
        <v>1773</v>
      </c>
      <c r="S1890" s="741">
        <v>315353000</v>
      </c>
      <c r="T1890" s="741">
        <v>345099405.435148</v>
      </c>
    </row>
    <row r="1891" spans="1:20">
      <c r="A1891" s="675">
        <v>4</v>
      </c>
      <c r="B1891" s="675" t="s">
        <v>1481</v>
      </c>
      <c r="C1891" s="675">
        <v>2015</v>
      </c>
      <c r="D1891" s="675">
        <v>110</v>
      </c>
      <c r="E1891" s="675" t="s">
        <v>753</v>
      </c>
      <c r="F1891" s="675">
        <v>1</v>
      </c>
      <c r="G1891" s="675" t="s">
        <v>1050</v>
      </c>
      <c r="H1891" s="675">
        <v>86</v>
      </c>
      <c r="I1891" s="675" t="s">
        <v>1088</v>
      </c>
      <c r="J1891" s="675" t="s">
        <v>1052</v>
      </c>
      <c r="K1891" s="741">
        <v>85948000000</v>
      </c>
      <c r="L1891" s="741">
        <v>94055245069.303604</v>
      </c>
      <c r="M1891" s="675">
        <v>3</v>
      </c>
      <c r="N1891" s="675" t="s">
        <v>1482</v>
      </c>
      <c r="O1891" s="675">
        <v>27</v>
      </c>
      <c r="P1891" s="675" t="s">
        <v>1523</v>
      </c>
      <c r="Q1891" s="675">
        <v>830</v>
      </c>
      <c r="R1891" s="675" t="s">
        <v>1524</v>
      </c>
      <c r="S1891" s="741">
        <v>41318696000</v>
      </c>
      <c r="T1891" s="741">
        <v>45216178133.569771</v>
      </c>
    </row>
    <row r="1892" spans="1:20">
      <c r="A1892" s="675">
        <v>4</v>
      </c>
      <c r="B1892" s="675" t="s">
        <v>1481</v>
      </c>
      <c r="C1892" s="675">
        <v>2015</v>
      </c>
      <c r="D1892" s="675">
        <v>110</v>
      </c>
      <c r="E1892" s="675" t="s">
        <v>753</v>
      </c>
      <c r="F1892" s="675">
        <v>1</v>
      </c>
      <c r="G1892" s="675" t="s">
        <v>1050</v>
      </c>
      <c r="H1892" s="675">
        <v>86</v>
      </c>
      <c r="I1892" s="675" t="s">
        <v>1088</v>
      </c>
      <c r="J1892" s="675" t="s">
        <v>1052</v>
      </c>
      <c r="K1892" s="741">
        <v>85948000000</v>
      </c>
      <c r="L1892" s="741">
        <v>94055245069.303604</v>
      </c>
      <c r="M1892" s="675">
        <v>3</v>
      </c>
      <c r="N1892" s="675" t="s">
        <v>1482</v>
      </c>
      <c r="O1892" s="675">
        <v>27</v>
      </c>
      <c r="P1892" s="675" t="s">
        <v>1523</v>
      </c>
      <c r="Q1892" s="675">
        <v>838</v>
      </c>
      <c r="R1892" s="675" t="s">
        <v>1525</v>
      </c>
      <c r="S1892" s="741">
        <v>5653029000</v>
      </c>
      <c r="T1892" s="741">
        <v>6186264112.9389896</v>
      </c>
    </row>
    <row r="1893" spans="1:20">
      <c r="A1893" s="675">
        <v>4</v>
      </c>
      <c r="B1893" s="675" t="s">
        <v>1481</v>
      </c>
      <c r="C1893" s="675">
        <v>2015</v>
      </c>
      <c r="D1893" s="675">
        <v>110</v>
      </c>
      <c r="E1893" s="675" t="s">
        <v>753</v>
      </c>
      <c r="F1893" s="675">
        <v>1</v>
      </c>
      <c r="G1893" s="675" t="s">
        <v>1050</v>
      </c>
      <c r="H1893" s="675">
        <v>86</v>
      </c>
      <c r="I1893" s="675" t="s">
        <v>1088</v>
      </c>
      <c r="J1893" s="675" t="s">
        <v>1052</v>
      </c>
      <c r="K1893" s="741">
        <v>85948000000</v>
      </c>
      <c r="L1893" s="741">
        <v>94055245069.303604</v>
      </c>
      <c r="M1893" s="675">
        <v>3</v>
      </c>
      <c r="N1893" s="675" t="s">
        <v>1482</v>
      </c>
      <c r="O1893" s="675">
        <v>27</v>
      </c>
      <c r="P1893" s="675" t="s">
        <v>1523</v>
      </c>
      <c r="Q1893" s="675">
        <v>840</v>
      </c>
      <c r="R1893" s="675" t="s">
        <v>1526</v>
      </c>
      <c r="S1893" s="741">
        <v>1540241000</v>
      </c>
      <c r="T1893" s="741">
        <v>1685527815.8978598</v>
      </c>
    </row>
    <row r="1894" spans="1:20">
      <c r="A1894" s="675">
        <v>4</v>
      </c>
      <c r="B1894" s="675" t="s">
        <v>1481</v>
      </c>
      <c r="C1894" s="675">
        <v>2015</v>
      </c>
      <c r="D1894" s="675">
        <v>110</v>
      </c>
      <c r="E1894" s="675" t="s">
        <v>753</v>
      </c>
      <c r="F1894" s="675">
        <v>1</v>
      </c>
      <c r="G1894" s="675" t="s">
        <v>1050</v>
      </c>
      <c r="H1894" s="675">
        <v>86</v>
      </c>
      <c r="I1894" s="675" t="s">
        <v>1088</v>
      </c>
      <c r="J1894" s="675" t="s">
        <v>1052</v>
      </c>
      <c r="K1894" s="741">
        <v>85948000000</v>
      </c>
      <c r="L1894" s="741">
        <v>94055245069.303604</v>
      </c>
      <c r="M1894" s="675">
        <v>3</v>
      </c>
      <c r="N1894" s="675" t="s">
        <v>1482</v>
      </c>
      <c r="O1894" s="675">
        <v>28</v>
      </c>
      <c r="P1894" s="675" t="s">
        <v>1527</v>
      </c>
      <c r="Q1894" s="675">
        <v>824</v>
      </c>
      <c r="R1894" s="675" t="s">
        <v>1528</v>
      </c>
      <c r="S1894" s="741">
        <v>1876766000</v>
      </c>
      <c r="T1894" s="741">
        <v>2053796319.4924448</v>
      </c>
    </row>
    <row r="1895" spans="1:20">
      <c r="A1895" s="675">
        <v>4</v>
      </c>
      <c r="B1895" s="675" t="s">
        <v>1481</v>
      </c>
      <c r="C1895" s="675">
        <v>2015</v>
      </c>
      <c r="D1895" s="675">
        <v>110</v>
      </c>
      <c r="E1895" s="675" t="s">
        <v>753</v>
      </c>
      <c r="F1895" s="675">
        <v>1</v>
      </c>
      <c r="G1895" s="675" t="s">
        <v>1050</v>
      </c>
      <c r="H1895" s="675">
        <v>86</v>
      </c>
      <c r="I1895" s="675" t="s">
        <v>1088</v>
      </c>
      <c r="J1895" s="675" t="s">
        <v>1052</v>
      </c>
      <c r="K1895" s="741">
        <v>85948000000</v>
      </c>
      <c r="L1895" s="741">
        <v>94055245069.303604</v>
      </c>
      <c r="M1895" s="675">
        <v>3</v>
      </c>
      <c r="N1895" s="675" t="s">
        <v>1482</v>
      </c>
      <c r="O1895" s="675">
        <v>28</v>
      </c>
      <c r="P1895" s="675" t="s">
        <v>1527</v>
      </c>
      <c r="Q1895" s="675">
        <v>834</v>
      </c>
      <c r="R1895" s="675" t="s">
        <v>1774</v>
      </c>
      <c r="S1895" s="741">
        <v>170157000</v>
      </c>
      <c r="T1895" s="741">
        <v>186207454.91759545</v>
      </c>
    </row>
    <row r="1896" spans="1:20">
      <c r="A1896" s="675">
        <v>4</v>
      </c>
      <c r="B1896" s="675" t="s">
        <v>1481</v>
      </c>
      <c r="C1896" s="675">
        <v>2015</v>
      </c>
      <c r="D1896" s="675">
        <v>110</v>
      </c>
      <c r="E1896" s="675" t="s">
        <v>753</v>
      </c>
      <c r="F1896" s="675">
        <v>1</v>
      </c>
      <c r="G1896" s="675" t="s">
        <v>1050</v>
      </c>
      <c r="H1896" s="675">
        <v>86</v>
      </c>
      <c r="I1896" s="675" t="s">
        <v>1088</v>
      </c>
      <c r="J1896" s="675" t="s">
        <v>1052</v>
      </c>
      <c r="K1896" s="741">
        <v>85948000000</v>
      </c>
      <c r="L1896" s="741">
        <v>94055245069.303604</v>
      </c>
      <c r="M1896" s="675">
        <v>3</v>
      </c>
      <c r="N1896" s="675" t="s">
        <v>1482</v>
      </c>
      <c r="O1896" s="675">
        <v>31</v>
      </c>
      <c r="P1896" s="675" t="s">
        <v>1487</v>
      </c>
      <c r="Q1896" s="675">
        <v>822</v>
      </c>
      <c r="R1896" s="675" t="s">
        <v>1529</v>
      </c>
      <c r="S1896" s="741">
        <v>6449984000</v>
      </c>
      <c r="T1896" s="741">
        <v>7058393747.5344057</v>
      </c>
    </row>
    <row r="1897" spans="1:20">
      <c r="A1897" s="675">
        <v>4</v>
      </c>
      <c r="B1897" s="675" t="s">
        <v>1481</v>
      </c>
      <c r="C1897" s="675">
        <v>2015</v>
      </c>
      <c r="D1897" s="675">
        <v>110</v>
      </c>
      <c r="E1897" s="675" t="s">
        <v>753</v>
      </c>
      <c r="F1897" s="675">
        <v>1</v>
      </c>
      <c r="G1897" s="675" t="s">
        <v>1050</v>
      </c>
      <c r="H1897" s="675">
        <v>86</v>
      </c>
      <c r="I1897" s="675" t="s">
        <v>1088</v>
      </c>
      <c r="J1897" s="675" t="s">
        <v>1052</v>
      </c>
      <c r="K1897" s="741">
        <v>85948000000</v>
      </c>
      <c r="L1897" s="741">
        <v>94055245069.303604</v>
      </c>
      <c r="M1897" s="675">
        <v>3</v>
      </c>
      <c r="N1897" s="675" t="s">
        <v>1482</v>
      </c>
      <c r="O1897" s="675">
        <v>31</v>
      </c>
      <c r="P1897" s="675" t="s">
        <v>1487</v>
      </c>
      <c r="Q1897" s="675">
        <v>825</v>
      </c>
      <c r="R1897" s="675" t="s">
        <v>1530</v>
      </c>
      <c r="S1897" s="741">
        <v>1330430000</v>
      </c>
      <c r="T1897" s="741">
        <v>1455925905.1700284</v>
      </c>
    </row>
    <row r="1898" spans="1:20">
      <c r="A1898" s="675">
        <v>4</v>
      </c>
      <c r="B1898" s="675" t="s">
        <v>1481</v>
      </c>
      <c r="C1898" s="675">
        <v>2015</v>
      </c>
      <c r="D1898" s="675">
        <v>110</v>
      </c>
      <c r="E1898" s="675" t="s">
        <v>753</v>
      </c>
      <c r="F1898" s="675">
        <v>1</v>
      </c>
      <c r="G1898" s="675" t="s">
        <v>1050</v>
      </c>
      <c r="H1898" s="675">
        <v>86</v>
      </c>
      <c r="I1898" s="675" t="s">
        <v>1088</v>
      </c>
      <c r="J1898" s="675" t="s">
        <v>1052</v>
      </c>
      <c r="K1898" s="741">
        <v>85948000000</v>
      </c>
      <c r="L1898" s="741">
        <v>94055245069.303604</v>
      </c>
      <c r="M1898" s="675">
        <v>3</v>
      </c>
      <c r="N1898" s="675" t="s">
        <v>1482</v>
      </c>
      <c r="O1898" s="675">
        <v>31</v>
      </c>
      <c r="P1898" s="675" t="s">
        <v>1487</v>
      </c>
      <c r="Q1898" s="675">
        <v>835</v>
      </c>
      <c r="R1898" s="675" t="s">
        <v>1531</v>
      </c>
      <c r="S1898" s="741">
        <v>2008854000</v>
      </c>
      <c r="T1898" s="741">
        <v>2198343827.4125147</v>
      </c>
    </row>
    <row r="1899" spans="1:20">
      <c r="A1899" s="675">
        <v>4</v>
      </c>
      <c r="B1899" s="675" t="s">
        <v>1481</v>
      </c>
      <c r="C1899" s="675">
        <v>2015</v>
      </c>
      <c r="D1899" s="675">
        <v>110</v>
      </c>
      <c r="E1899" s="675" t="s">
        <v>753</v>
      </c>
      <c r="F1899" s="675">
        <v>1</v>
      </c>
      <c r="G1899" s="675" t="s">
        <v>1050</v>
      </c>
      <c r="H1899" s="675">
        <v>86</v>
      </c>
      <c r="I1899" s="675" t="s">
        <v>1088</v>
      </c>
      <c r="J1899" s="675" t="s">
        <v>1052</v>
      </c>
      <c r="K1899" s="741">
        <v>85948000000</v>
      </c>
      <c r="L1899" s="741">
        <v>94055245069.303604</v>
      </c>
      <c r="M1899" s="675">
        <v>3</v>
      </c>
      <c r="N1899" s="675" t="s">
        <v>1482</v>
      </c>
      <c r="O1899" s="675">
        <v>32</v>
      </c>
      <c r="P1899" s="675" t="s">
        <v>1504</v>
      </c>
      <c r="Q1899" s="675">
        <v>831</v>
      </c>
      <c r="R1899" s="675" t="s">
        <v>1532</v>
      </c>
      <c r="S1899" s="741">
        <v>3313291000</v>
      </c>
      <c r="T1899" s="741">
        <v>3625824882.3814168</v>
      </c>
    </row>
    <row r="1900" spans="1:20">
      <c r="A1900" s="675">
        <v>4</v>
      </c>
      <c r="B1900" s="675" t="s">
        <v>1481</v>
      </c>
      <c r="C1900" s="675">
        <v>2015</v>
      </c>
      <c r="D1900" s="675">
        <v>111</v>
      </c>
      <c r="E1900" s="675" t="s">
        <v>1130</v>
      </c>
      <c r="F1900" s="675">
        <v>1</v>
      </c>
      <c r="G1900" s="675" t="s">
        <v>1050</v>
      </c>
      <c r="H1900" s="675">
        <v>87</v>
      </c>
      <c r="I1900" s="675" t="s">
        <v>1131</v>
      </c>
      <c r="J1900" s="675" t="s">
        <v>1052</v>
      </c>
      <c r="K1900" s="741">
        <v>28291604000</v>
      </c>
      <c r="L1900" s="741">
        <v>30960275371.430286</v>
      </c>
      <c r="M1900" s="675">
        <v>3</v>
      </c>
      <c r="N1900" s="675" t="s">
        <v>1482</v>
      </c>
      <c r="O1900" s="675">
        <v>26</v>
      </c>
      <c r="P1900" s="675" t="s">
        <v>1483</v>
      </c>
      <c r="Q1900" s="675">
        <v>941</v>
      </c>
      <c r="R1900" s="675" t="s">
        <v>1533</v>
      </c>
      <c r="S1900" s="741">
        <v>20000000</v>
      </c>
      <c r="T1900" s="741">
        <v>21886546.532625213</v>
      </c>
    </row>
    <row r="1901" spans="1:20">
      <c r="A1901" s="675">
        <v>4</v>
      </c>
      <c r="B1901" s="675" t="s">
        <v>1481</v>
      </c>
      <c r="C1901" s="675">
        <v>2015</v>
      </c>
      <c r="D1901" s="675">
        <v>111</v>
      </c>
      <c r="E1901" s="675" t="s">
        <v>1130</v>
      </c>
      <c r="F1901" s="675">
        <v>1</v>
      </c>
      <c r="G1901" s="675" t="s">
        <v>1050</v>
      </c>
      <c r="H1901" s="675">
        <v>87</v>
      </c>
      <c r="I1901" s="675" t="s">
        <v>1131</v>
      </c>
      <c r="J1901" s="675" t="s">
        <v>1052</v>
      </c>
      <c r="K1901" s="741">
        <v>28291604000</v>
      </c>
      <c r="L1901" s="741">
        <v>30960275371.430286</v>
      </c>
      <c r="M1901" s="675">
        <v>3</v>
      </c>
      <c r="N1901" s="675" t="s">
        <v>1482</v>
      </c>
      <c r="O1901" s="675">
        <v>31</v>
      </c>
      <c r="P1901" s="675" t="s">
        <v>1487</v>
      </c>
      <c r="Q1901" s="675">
        <v>698</v>
      </c>
      <c r="R1901" s="675" t="s">
        <v>1822</v>
      </c>
      <c r="S1901" s="741">
        <v>356477000</v>
      </c>
      <c r="T1901" s="741">
        <v>390102522.41553199</v>
      </c>
    </row>
    <row r="1902" spans="1:20">
      <c r="A1902" s="675">
        <v>4</v>
      </c>
      <c r="B1902" s="675" t="s">
        <v>1481</v>
      </c>
      <c r="C1902" s="675">
        <v>2015</v>
      </c>
      <c r="D1902" s="675">
        <v>111</v>
      </c>
      <c r="E1902" s="675" t="s">
        <v>1130</v>
      </c>
      <c r="F1902" s="675">
        <v>1</v>
      </c>
      <c r="G1902" s="675" t="s">
        <v>1050</v>
      </c>
      <c r="H1902" s="675">
        <v>87</v>
      </c>
      <c r="I1902" s="675" t="s">
        <v>1131</v>
      </c>
      <c r="J1902" s="675" t="s">
        <v>1052</v>
      </c>
      <c r="K1902" s="741">
        <v>28291604000</v>
      </c>
      <c r="L1902" s="741">
        <v>30960275371.430286</v>
      </c>
      <c r="M1902" s="675">
        <v>3</v>
      </c>
      <c r="N1902" s="675" t="s">
        <v>1482</v>
      </c>
      <c r="O1902" s="675">
        <v>31</v>
      </c>
      <c r="P1902" s="675" t="s">
        <v>1487</v>
      </c>
      <c r="Q1902" s="675">
        <v>699</v>
      </c>
      <c r="R1902" s="675" t="s">
        <v>1535</v>
      </c>
      <c r="S1902" s="741">
        <v>400000000</v>
      </c>
      <c r="T1902" s="741">
        <v>437730930.65250432</v>
      </c>
    </row>
    <row r="1903" spans="1:20">
      <c r="A1903" s="675">
        <v>4</v>
      </c>
      <c r="B1903" s="675" t="s">
        <v>1481</v>
      </c>
      <c r="C1903" s="675">
        <v>2015</v>
      </c>
      <c r="D1903" s="675">
        <v>111</v>
      </c>
      <c r="E1903" s="675" t="s">
        <v>1130</v>
      </c>
      <c r="F1903" s="675">
        <v>1</v>
      </c>
      <c r="G1903" s="675" t="s">
        <v>1050</v>
      </c>
      <c r="H1903" s="675">
        <v>87</v>
      </c>
      <c r="I1903" s="675" t="s">
        <v>1131</v>
      </c>
      <c r="J1903" s="675" t="s">
        <v>1052</v>
      </c>
      <c r="K1903" s="741">
        <v>28291604000</v>
      </c>
      <c r="L1903" s="741">
        <v>30960275371.430286</v>
      </c>
      <c r="M1903" s="675">
        <v>3</v>
      </c>
      <c r="N1903" s="675" t="s">
        <v>1482</v>
      </c>
      <c r="O1903" s="675">
        <v>31</v>
      </c>
      <c r="P1903" s="675" t="s">
        <v>1487</v>
      </c>
      <c r="Q1903" s="675">
        <v>701</v>
      </c>
      <c r="R1903" s="675" t="s">
        <v>1537</v>
      </c>
      <c r="S1903" s="741">
        <v>350000000</v>
      </c>
      <c r="T1903" s="741">
        <v>383014564.32094127</v>
      </c>
    </row>
    <row r="1904" spans="1:20">
      <c r="A1904" s="675">
        <v>4</v>
      </c>
      <c r="B1904" s="675" t="s">
        <v>1481</v>
      </c>
      <c r="C1904" s="675">
        <v>2015</v>
      </c>
      <c r="D1904" s="675">
        <v>111</v>
      </c>
      <c r="E1904" s="675" t="s">
        <v>1130</v>
      </c>
      <c r="F1904" s="675">
        <v>1</v>
      </c>
      <c r="G1904" s="675" t="s">
        <v>1050</v>
      </c>
      <c r="H1904" s="675">
        <v>87</v>
      </c>
      <c r="I1904" s="675" t="s">
        <v>1131</v>
      </c>
      <c r="J1904" s="675" t="s">
        <v>1052</v>
      </c>
      <c r="K1904" s="741">
        <v>28291604000</v>
      </c>
      <c r="L1904" s="741">
        <v>30960275371.430286</v>
      </c>
      <c r="M1904" s="675">
        <v>3</v>
      </c>
      <c r="N1904" s="675" t="s">
        <v>1482</v>
      </c>
      <c r="O1904" s="675">
        <v>31</v>
      </c>
      <c r="P1904" s="675" t="s">
        <v>1487</v>
      </c>
      <c r="Q1904" s="675">
        <v>703</v>
      </c>
      <c r="R1904" s="675" t="s">
        <v>1776</v>
      </c>
      <c r="S1904" s="741">
        <v>2992424000</v>
      </c>
      <c r="T1904" s="741">
        <v>3274691356.067224</v>
      </c>
    </row>
    <row r="1905" spans="1:20">
      <c r="A1905" s="675">
        <v>4</v>
      </c>
      <c r="B1905" s="675" t="s">
        <v>1481</v>
      </c>
      <c r="C1905" s="675">
        <v>2015</v>
      </c>
      <c r="D1905" s="675">
        <v>111</v>
      </c>
      <c r="E1905" s="675" t="s">
        <v>1130</v>
      </c>
      <c r="F1905" s="675">
        <v>1</v>
      </c>
      <c r="G1905" s="675" t="s">
        <v>1050</v>
      </c>
      <c r="H1905" s="675">
        <v>87</v>
      </c>
      <c r="I1905" s="675" t="s">
        <v>1131</v>
      </c>
      <c r="J1905" s="675" t="s">
        <v>1052</v>
      </c>
      <c r="K1905" s="741">
        <v>28291604000</v>
      </c>
      <c r="L1905" s="741">
        <v>30960275371.430286</v>
      </c>
      <c r="M1905" s="675">
        <v>3</v>
      </c>
      <c r="N1905" s="675" t="s">
        <v>1482</v>
      </c>
      <c r="O1905" s="675">
        <v>31</v>
      </c>
      <c r="P1905" s="675" t="s">
        <v>1487</v>
      </c>
      <c r="Q1905" s="675">
        <v>704</v>
      </c>
      <c r="R1905" s="675" t="s">
        <v>1539</v>
      </c>
      <c r="S1905" s="741">
        <v>500000000</v>
      </c>
      <c r="T1905" s="741">
        <v>547163663.31563044</v>
      </c>
    </row>
    <row r="1906" spans="1:20">
      <c r="A1906" s="675">
        <v>4</v>
      </c>
      <c r="B1906" s="675" t="s">
        <v>1481</v>
      </c>
      <c r="C1906" s="675">
        <v>2015</v>
      </c>
      <c r="D1906" s="675">
        <v>111</v>
      </c>
      <c r="E1906" s="675" t="s">
        <v>1130</v>
      </c>
      <c r="F1906" s="675">
        <v>1</v>
      </c>
      <c r="G1906" s="675" t="s">
        <v>1050</v>
      </c>
      <c r="H1906" s="675">
        <v>87</v>
      </c>
      <c r="I1906" s="675" t="s">
        <v>1131</v>
      </c>
      <c r="J1906" s="675" t="s">
        <v>1052</v>
      </c>
      <c r="K1906" s="741">
        <v>28291604000</v>
      </c>
      <c r="L1906" s="741">
        <v>30960275371.430286</v>
      </c>
      <c r="M1906" s="675">
        <v>3</v>
      </c>
      <c r="N1906" s="675" t="s">
        <v>1482</v>
      </c>
      <c r="O1906" s="675">
        <v>31</v>
      </c>
      <c r="P1906" s="675" t="s">
        <v>1487</v>
      </c>
      <c r="Q1906" s="675">
        <v>714</v>
      </c>
      <c r="R1906" s="675" t="s">
        <v>1540</v>
      </c>
      <c r="S1906" s="741">
        <v>9192136000</v>
      </c>
      <c r="T1906" s="741">
        <v>10059205614.910973</v>
      </c>
    </row>
    <row r="1907" spans="1:20">
      <c r="A1907" s="675">
        <v>4</v>
      </c>
      <c r="B1907" s="675" t="s">
        <v>1481</v>
      </c>
      <c r="C1907" s="675">
        <v>2015</v>
      </c>
      <c r="D1907" s="675">
        <v>111</v>
      </c>
      <c r="E1907" s="675" t="s">
        <v>1130</v>
      </c>
      <c r="F1907" s="675">
        <v>1</v>
      </c>
      <c r="G1907" s="675" t="s">
        <v>1050</v>
      </c>
      <c r="H1907" s="675">
        <v>87</v>
      </c>
      <c r="I1907" s="675" t="s">
        <v>1131</v>
      </c>
      <c r="J1907" s="675" t="s">
        <v>1052</v>
      </c>
      <c r="K1907" s="741">
        <v>28291604000</v>
      </c>
      <c r="L1907" s="741">
        <v>30960275371.430286</v>
      </c>
      <c r="M1907" s="675">
        <v>3</v>
      </c>
      <c r="N1907" s="675" t="s">
        <v>1482</v>
      </c>
      <c r="O1907" s="675">
        <v>31</v>
      </c>
      <c r="P1907" s="675" t="s">
        <v>1487</v>
      </c>
      <c r="Q1907" s="675">
        <v>728</v>
      </c>
      <c r="R1907" s="675" t="s">
        <v>1541</v>
      </c>
      <c r="S1907" s="741">
        <v>7542477000</v>
      </c>
      <c r="T1907" s="741">
        <v>8253938691.5877724</v>
      </c>
    </row>
    <row r="1908" spans="1:20">
      <c r="A1908" s="675">
        <v>4</v>
      </c>
      <c r="B1908" s="675" t="s">
        <v>1481</v>
      </c>
      <c r="C1908" s="675">
        <v>2015</v>
      </c>
      <c r="D1908" s="675">
        <v>111</v>
      </c>
      <c r="E1908" s="675" t="s">
        <v>1130</v>
      </c>
      <c r="F1908" s="675">
        <v>1</v>
      </c>
      <c r="G1908" s="675" t="s">
        <v>1050</v>
      </c>
      <c r="H1908" s="675">
        <v>87</v>
      </c>
      <c r="I1908" s="675" t="s">
        <v>1131</v>
      </c>
      <c r="J1908" s="675" t="s">
        <v>1052</v>
      </c>
      <c r="K1908" s="741">
        <v>28291604000</v>
      </c>
      <c r="L1908" s="741">
        <v>30960275371.430286</v>
      </c>
      <c r="M1908" s="675">
        <v>3</v>
      </c>
      <c r="N1908" s="675" t="s">
        <v>1482</v>
      </c>
      <c r="O1908" s="675">
        <v>32</v>
      </c>
      <c r="P1908" s="675" t="s">
        <v>1504</v>
      </c>
      <c r="Q1908" s="675">
        <v>705</v>
      </c>
      <c r="R1908" s="675" t="s">
        <v>1542</v>
      </c>
      <c r="S1908" s="741">
        <v>6938090000</v>
      </c>
      <c r="T1908" s="741">
        <v>7592541481.6270847</v>
      </c>
    </row>
    <row r="1909" spans="1:20">
      <c r="A1909" s="675">
        <v>4</v>
      </c>
      <c r="B1909" s="675" t="s">
        <v>1481</v>
      </c>
      <c r="C1909" s="675">
        <v>2015</v>
      </c>
      <c r="D1909" s="675">
        <v>112</v>
      </c>
      <c r="E1909" s="675" t="s">
        <v>1146</v>
      </c>
      <c r="F1909" s="675">
        <v>1</v>
      </c>
      <c r="G1909" s="675" t="s">
        <v>1050</v>
      </c>
      <c r="H1909" s="675">
        <v>90</v>
      </c>
      <c r="I1909" s="675" t="s">
        <v>1147</v>
      </c>
      <c r="J1909" s="675" t="s">
        <v>1052</v>
      </c>
      <c r="K1909" s="741">
        <v>3119342608000</v>
      </c>
      <c r="L1909" s="741">
        <v>3413581857059.6245</v>
      </c>
      <c r="M1909" s="675">
        <v>1</v>
      </c>
      <c r="N1909" s="675" t="s">
        <v>1489</v>
      </c>
      <c r="O1909" s="675">
        <v>1</v>
      </c>
      <c r="P1909" s="675" t="s">
        <v>1543</v>
      </c>
      <c r="Q1909" s="675">
        <v>901</v>
      </c>
      <c r="R1909" s="675" t="s">
        <v>1777</v>
      </c>
      <c r="S1909" s="741">
        <v>150590000000</v>
      </c>
      <c r="T1909" s="741">
        <v>164794752117.40155</v>
      </c>
    </row>
    <row r="1910" spans="1:20">
      <c r="A1910" s="675">
        <v>4</v>
      </c>
      <c r="B1910" s="675" t="s">
        <v>1481</v>
      </c>
      <c r="C1910" s="675">
        <v>2015</v>
      </c>
      <c r="D1910" s="675">
        <v>112</v>
      </c>
      <c r="E1910" s="675" t="s">
        <v>1146</v>
      </c>
      <c r="F1910" s="675">
        <v>1</v>
      </c>
      <c r="G1910" s="675" t="s">
        <v>1050</v>
      </c>
      <c r="H1910" s="675">
        <v>90</v>
      </c>
      <c r="I1910" s="675" t="s">
        <v>1147</v>
      </c>
      <c r="J1910" s="675" t="s">
        <v>1052</v>
      </c>
      <c r="K1910" s="741">
        <v>3119342608000</v>
      </c>
      <c r="L1910" s="741">
        <v>3413581857059.6245</v>
      </c>
      <c r="M1910" s="675">
        <v>1</v>
      </c>
      <c r="N1910" s="675" t="s">
        <v>1489</v>
      </c>
      <c r="O1910" s="675">
        <v>3</v>
      </c>
      <c r="P1910" s="675" t="s">
        <v>1545</v>
      </c>
      <c r="Q1910" s="675">
        <v>262</v>
      </c>
      <c r="R1910" s="675" t="s">
        <v>1546</v>
      </c>
      <c r="S1910" s="741">
        <v>556137389000</v>
      </c>
      <c r="T1910" s="741">
        <v>608596342144.05945</v>
      </c>
    </row>
    <row r="1911" spans="1:20">
      <c r="A1911" s="675">
        <v>4</v>
      </c>
      <c r="B1911" s="675" t="s">
        <v>1481</v>
      </c>
      <c r="C1911" s="675">
        <v>2015</v>
      </c>
      <c r="D1911" s="675">
        <v>112</v>
      </c>
      <c r="E1911" s="675" t="s">
        <v>1146</v>
      </c>
      <c r="F1911" s="675">
        <v>1</v>
      </c>
      <c r="G1911" s="675" t="s">
        <v>1050</v>
      </c>
      <c r="H1911" s="675">
        <v>90</v>
      </c>
      <c r="I1911" s="675" t="s">
        <v>1147</v>
      </c>
      <c r="J1911" s="675" t="s">
        <v>1052</v>
      </c>
      <c r="K1911" s="741">
        <v>3119342608000</v>
      </c>
      <c r="L1911" s="741">
        <v>3413581857059.6245</v>
      </c>
      <c r="M1911" s="675">
        <v>1</v>
      </c>
      <c r="N1911" s="675" t="s">
        <v>1489</v>
      </c>
      <c r="O1911" s="675">
        <v>3</v>
      </c>
      <c r="P1911" s="675" t="s">
        <v>1545</v>
      </c>
      <c r="Q1911" s="675">
        <v>888</v>
      </c>
      <c r="R1911" s="675" t="s">
        <v>1778</v>
      </c>
      <c r="S1911" s="741">
        <v>12500000000</v>
      </c>
      <c r="T1911" s="741">
        <v>13679091582.89076</v>
      </c>
    </row>
    <row r="1912" spans="1:20">
      <c r="A1912" s="675">
        <v>4</v>
      </c>
      <c r="B1912" s="675" t="s">
        <v>1481</v>
      </c>
      <c r="C1912" s="675">
        <v>2015</v>
      </c>
      <c r="D1912" s="675">
        <v>112</v>
      </c>
      <c r="E1912" s="675" t="s">
        <v>1146</v>
      </c>
      <c r="F1912" s="675">
        <v>1</v>
      </c>
      <c r="G1912" s="675" t="s">
        <v>1050</v>
      </c>
      <c r="H1912" s="675">
        <v>90</v>
      </c>
      <c r="I1912" s="675" t="s">
        <v>1147</v>
      </c>
      <c r="J1912" s="675" t="s">
        <v>1052</v>
      </c>
      <c r="K1912" s="741">
        <v>3119342608000</v>
      </c>
      <c r="L1912" s="741">
        <v>3413581857059.6245</v>
      </c>
      <c r="M1912" s="675">
        <v>1</v>
      </c>
      <c r="N1912" s="675" t="s">
        <v>1489</v>
      </c>
      <c r="O1912" s="675">
        <v>3</v>
      </c>
      <c r="P1912" s="675" t="s">
        <v>1545</v>
      </c>
      <c r="Q1912" s="675">
        <v>889</v>
      </c>
      <c r="R1912" s="675" t="s">
        <v>1548</v>
      </c>
      <c r="S1912" s="741">
        <v>202340000000</v>
      </c>
      <c r="T1912" s="741">
        <v>221426191270.56931</v>
      </c>
    </row>
    <row r="1913" spans="1:20">
      <c r="A1913" s="675">
        <v>4</v>
      </c>
      <c r="B1913" s="675" t="s">
        <v>1481</v>
      </c>
      <c r="C1913" s="675">
        <v>2015</v>
      </c>
      <c r="D1913" s="675">
        <v>112</v>
      </c>
      <c r="E1913" s="675" t="s">
        <v>1146</v>
      </c>
      <c r="F1913" s="675">
        <v>1</v>
      </c>
      <c r="G1913" s="675" t="s">
        <v>1050</v>
      </c>
      <c r="H1913" s="675">
        <v>90</v>
      </c>
      <c r="I1913" s="675" t="s">
        <v>1147</v>
      </c>
      <c r="J1913" s="675" t="s">
        <v>1052</v>
      </c>
      <c r="K1913" s="741">
        <v>3119342608000</v>
      </c>
      <c r="L1913" s="741">
        <v>3413581857059.6245</v>
      </c>
      <c r="M1913" s="675">
        <v>1</v>
      </c>
      <c r="N1913" s="675" t="s">
        <v>1489</v>
      </c>
      <c r="O1913" s="675">
        <v>3</v>
      </c>
      <c r="P1913" s="675" t="s">
        <v>1545</v>
      </c>
      <c r="Q1913" s="675">
        <v>890</v>
      </c>
      <c r="R1913" s="675" t="s">
        <v>1549</v>
      </c>
      <c r="S1913" s="741">
        <v>2600000000</v>
      </c>
      <c r="T1913" s="741">
        <v>2845251049.2412782</v>
      </c>
    </row>
    <row r="1914" spans="1:20">
      <c r="A1914" s="675">
        <v>4</v>
      </c>
      <c r="B1914" s="675" t="s">
        <v>1481</v>
      </c>
      <c r="C1914" s="675">
        <v>2015</v>
      </c>
      <c r="D1914" s="675">
        <v>112</v>
      </c>
      <c r="E1914" s="675" t="s">
        <v>1146</v>
      </c>
      <c r="F1914" s="675">
        <v>1</v>
      </c>
      <c r="G1914" s="675" t="s">
        <v>1050</v>
      </c>
      <c r="H1914" s="675">
        <v>90</v>
      </c>
      <c r="I1914" s="675" t="s">
        <v>1147</v>
      </c>
      <c r="J1914" s="675" t="s">
        <v>1052</v>
      </c>
      <c r="K1914" s="741">
        <v>3119342608000</v>
      </c>
      <c r="L1914" s="741">
        <v>3413581857059.6245</v>
      </c>
      <c r="M1914" s="675">
        <v>1</v>
      </c>
      <c r="N1914" s="675" t="s">
        <v>1489</v>
      </c>
      <c r="O1914" s="675">
        <v>3</v>
      </c>
      <c r="P1914" s="675" t="s">
        <v>1545</v>
      </c>
      <c r="Q1914" s="675">
        <v>891</v>
      </c>
      <c r="R1914" s="675" t="s">
        <v>1550</v>
      </c>
      <c r="S1914" s="741">
        <v>56850000000</v>
      </c>
      <c r="T1914" s="741">
        <v>62212508518.987175</v>
      </c>
    </row>
    <row r="1915" spans="1:20">
      <c r="A1915" s="675">
        <v>4</v>
      </c>
      <c r="B1915" s="675" t="s">
        <v>1481</v>
      </c>
      <c r="C1915" s="675">
        <v>2015</v>
      </c>
      <c r="D1915" s="675">
        <v>112</v>
      </c>
      <c r="E1915" s="675" t="s">
        <v>1146</v>
      </c>
      <c r="F1915" s="675">
        <v>1</v>
      </c>
      <c r="G1915" s="675" t="s">
        <v>1050</v>
      </c>
      <c r="H1915" s="675">
        <v>90</v>
      </c>
      <c r="I1915" s="675" t="s">
        <v>1147</v>
      </c>
      <c r="J1915" s="675" t="s">
        <v>1052</v>
      </c>
      <c r="K1915" s="741">
        <v>3119342608000</v>
      </c>
      <c r="L1915" s="741">
        <v>3413581857059.6245</v>
      </c>
      <c r="M1915" s="675">
        <v>1</v>
      </c>
      <c r="N1915" s="675" t="s">
        <v>1489</v>
      </c>
      <c r="O1915" s="675">
        <v>3</v>
      </c>
      <c r="P1915" s="675" t="s">
        <v>1545</v>
      </c>
      <c r="Q1915" s="675">
        <v>892</v>
      </c>
      <c r="R1915" s="675" t="s">
        <v>1551</v>
      </c>
      <c r="S1915" s="741">
        <v>6670000000</v>
      </c>
      <c r="T1915" s="741">
        <v>7299163268.6305094</v>
      </c>
    </row>
    <row r="1916" spans="1:20">
      <c r="A1916" s="675">
        <v>4</v>
      </c>
      <c r="B1916" s="675" t="s">
        <v>1481</v>
      </c>
      <c r="C1916" s="675">
        <v>2015</v>
      </c>
      <c r="D1916" s="675">
        <v>112</v>
      </c>
      <c r="E1916" s="675" t="s">
        <v>1146</v>
      </c>
      <c r="F1916" s="675">
        <v>1</v>
      </c>
      <c r="G1916" s="675" t="s">
        <v>1050</v>
      </c>
      <c r="H1916" s="675">
        <v>90</v>
      </c>
      <c r="I1916" s="675" t="s">
        <v>1147</v>
      </c>
      <c r="J1916" s="675" t="s">
        <v>1052</v>
      </c>
      <c r="K1916" s="741">
        <v>3119342608000</v>
      </c>
      <c r="L1916" s="741">
        <v>3413581857059.6245</v>
      </c>
      <c r="M1916" s="675">
        <v>1</v>
      </c>
      <c r="N1916" s="675" t="s">
        <v>1489</v>
      </c>
      <c r="O1916" s="675">
        <v>3</v>
      </c>
      <c r="P1916" s="675" t="s">
        <v>1545</v>
      </c>
      <c r="Q1916" s="675">
        <v>893</v>
      </c>
      <c r="R1916" s="675" t="s">
        <v>1552</v>
      </c>
      <c r="S1916" s="741">
        <v>8100000000</v>
      </c>
      <c r="T1916" s="741">
        <v>8864051345.713213</v>
      </c>
    </row>
    <row r="1917" spans="1:20">
      <c r="A1917" s="675">
        <v>4</v>
      </c>
      <c r="B1917" s="675" t="s">
        <v>1481</v>
      </c>
      <c r="C1917" s="675">
        <v>2015</v>
      </c>
      <c r="D1917" s="675">
        <v>112</v>
      </c>
      <c r="E1917" s="675" t="s">
        <v>1146</v>
      </c>
      <c r="F1917" s="675">
        <v>1</v>
      </c>
      <c r="G1917" s="675" t="s">
        <v>1050</v>
      </c>
      <c r="H1917" s="675">
        <v>90</v>
      </c>
      <c r="I1917" s="675" t="s">
        <v>1147</v>
      </c>
      <c r="J1917" s="675" t="s">
        <v>1052</v>
      </c>
      <c r="K1917" s="741">
        <v>3119342608000</v>
      </c>
      <c r="L1917" s="741">
        <v>3413581857059.6245</v>
      </c>
      <c r="M1917" s="675">
        <v>1</v>
      </c>
      <c r="N1917" s="675" t="s">
        <v>1489</v>
      </c>
      <c r="O1917" s="675">
        <v>3</v>
      </c>
      <c r="P1917" s="675" t="s">
        <v>1545</v>
      </c>
      <c r="Q1917" s="675">
        <v>894</v>
      </c>
      <c r="R1917" s="675" t="s">
        <v>1553</v>
      </c>
      <c r="S1917" s="741">
        <v>15350000000</v>
      </c>
      <c r="T1917" s="741">
        <v>16797924463.789852</v>
      </c>
    </row>
    <row r="1918" spans="1:20">
      <c r="A1918" s="675">
        <v>4</v>
      </c>
      <c r="B1918" s="675" t="s">
        <v>1481</v>
      </c>
      <c r="C1918" s="675">
        <v>2015</v>
      </c>
      <c r="D1918" s="675">
        <v>112</v>
      </c>
      <c r="E1918" s="675" t="s">
        <v>1146</v>
      </c>
      <c r="F1918" s="675">
        <v>1</v>
      </c>
      <c r="G1918" s="675" t="s">
        <v>1050</v>
      </c>
      <c r="H1918" s="675">
        <v>90</v>
      </c>
      <c r="I1918" s="675" t="s">
        <v>1147</v>
      </c>
      <c r="J1918" s="675" t="s">
        <v>1052</v>
      </c>
      <c r="K1918" s="741">
        <v>3119342608000</v>
      </c>
      <c r="L1918" s="741">
        <v>3413581857059.6245</v>
      </c>
      <c r="M1918" s="675">
        <v>1</v>
      </c>
      <c r="N1918" s="675" t="s">
        <v>1489</v>
      </c>
      <c r="O1918" s="675">
        <v>3</v>
      </c>
      <c r="P1918" s="675" t="s">
        <v>1545</v>
      </c>
      <c r="Q1918" s="675">
        <v>897</v>
      </c>
      <c r="R1918" s="675" t="s">
        <v>1554</v>
      </c>
      <c r="S1918" s="741">
        <v>443840000000</v>
      </c>
      <c r="T1918" s="741">
        <v>485706240652.0188</v>
      </c>
    </row>
    <row r="1919" spans="1:20">
      <c r="A1919" s="675">
        <v>4</v>
      </c>
      <c r="B1919" s="675" t="s">
        <v>1481</v>
      </c>
      <c r="C1919" s="675">
        <v>2015</v>
      </c>
      <c r="D1919" s="675">
        <v>112</v>
      </c>
      <c r="E1919" s="675" t="s">
        <v>1146</v>
      </c>
      <c r="F1919" s="675">
        <v>1</v>
      </c>
      <c r="G1919" s="675" t="s">
        <v>1050</v>
      </c>
      <c r="H1919" s="675">
        <v>90</v>
      </c>
      <c r="I1919" s="675" t="s">
        <v>1147</v>
      </c>
      <c r="J1919" s="675" t="s">
        <v>1052</v>
      </c>
      <c r="K1919" s="741">
        <v>3119342608000</v>
      </c>
      <c r="L1919" s="741">
        <v>3413581857059.6245</v>
      </c>
      <c r="M1919" s="675">
        <v>1</v>
      </c>
      <c r="N1919" s="675" t="s">
        <v>1489</v>
      </c>
      <c r="O1919" s="675">
        <v>3</v>
      </c>
      <c r="P1919" s="675" t="s">
        <v>1545</v>
      </c>
      <c r="Q1919" s="675">
        <v>898</v>
      </c>
      <c r="R1919" s="675" t="s">
        <v>1555</v>
      </c>
      <c r="S1919" s="741">
        <v>1411055609000</v>
      </c>
      <c r="T1919" s="741">
        <v>1544156712325.0156</v>
      </c>
    </row>
    <row r="1920" spans="1:20">
      <c r="A1920" s="675">
        <v>4</v>
      </c>
      <c r="B1920" s="675" t="s">
        <v>1481</v>
      </c>
      <c r="C1920" s="675">
        <v>2015</v>
      </c>
      <c r="D1920" s="675">
        <v>112</v>
      </c>
      <c r="E1920" s="675" t="s">
        <v>1146</v>
      </c>
      <c r="F1920" s="675">
        <v>1</v>
      </c>
      <c r="G1920" s="675" t="s">
        <v>1050</v>
      </c>
      <c r="H1920" s="675">
        <v>90</v>
      </c>
      <c r="I1920" s="675" t="s">
        <v>1147</v>
      </c>
      <c r="J1920" s="675" t="s">
        <v>1052</v>
      </c>
      <c r="K1920" s="741">
        <v>3119342608000</v>
      </c>
      <c r="L1920" s="741">
        <v>3413581857059.6245</v>
      </c>
      <c r="M1920" s="675">
        <v>1</v>
      </c>
      <c r="N1920" s="675" t="s">
        <v>1489</v>
      </c>
      <c r="O1920" s="675">
        <v>3</v>
      </c>
      <c r="P1920" s="675" t="s">
        <v>1545</v>
      </c>
      <c r="Q1920" s="675">
        <v>899</v>
      </c>
      <c r="R1920" s="675" t="s">
        <v>1556</v>
      </c>
      <c r="S1920" s="741">
        <v>62599232000</v>
      </c>
      <c r="T1920" s="741">
        <v>68504050203.730072</v>
      </c>
    </row>
    <row r="1921" spans="1:20">
      <c r="A1921" s="675">
        <v>4</v>
      </c>
      <c r="B1921" s="675" t="s">
        <v>1481</v>
      </c>
      <c r="C1921" s="675">
        <v>2015</v>
      </c>
      <c r="D1921" s="675">
        <v>112</v>
      </c>
      <c r="E1921" s="675" t="s">
        <v>1146</v>
      </c>
      <c r="F1921" s="675">
        <v>1</v>
      </c>
      <c r="G1921" s="675" t="s">
        <v>1050</v>
      </c>
      <c r="H1921" s="675">
        <v>90</v>
      </c>
      <c r="I1921" s="675" t="s">
        <v>1147</v>
      </c>
      <c r="J1921" s="675" t="s">
        <v>1052</v>
      </c>
      <c r="K1921" s="741">
        <v>3119342608000</v>
      </c>
      <c r="L1921" s="741">
        <v>3413581857059.6245</v>
      </c>
      <c r="M1921" s="675">
        <v>1</v>
      </c>
      <c r="N1921" s="675" t="s">
        <v>1489</v>
      </c>
      <c r="O1921" s="675">
        <v>3</v>
      </c>
      <c r="P1921" s="675" t="s">
        <v>1545</v>
      </c>
      <c r="Q1921" s="675">
        <v>900</v>
      </c>
      <c r="R1921" s="675" t="s">
        <v>1557</v>
      </c>
      <c r="S1921" s="741">
        <v>28000000000</v>
      </c>
      <c r="T1921" s="741">
        <v>30641165145.675301</v>
      </c>
    </row>
    <row r="1922" spans="1:20">
      <c r="A1922" s="675">
        <v>4</v>
      </c>
      <c r="B1922" s="675" t="s">
        <v>1481</v>
      </c>
      <c r="C1922" s="675">
        <v>2015</v>
      </c>
      <c r="D1922" s="675">
        <v>112</v>
      </c>
      <c r="E1922" s="675" t="s">
        <v>1146</v>
      </c>
      <c r="F1922" s="675">
        <v>1</v>
      </c>
      <c r="G1922" s="675" t="s">
        <v>1050</v>
      </c>
      <c r="H1922" s="675">
        <v>90</v>
      </c>
      <c r="I1922" s="675" t="s">
        <v>1147</v>
      </c>
      <c r="J1922" s="675" t="s">
        <v>1052</v>
      </c>
      <c r="K1922" s="741">
        <v>3119342608000</v>
      </c>
      <c r="L1922" s="741">
        <v>3413581857059.6245</v>
      </c>
      <c r="M1922" s="675">
        <v>1</v>
      </c>
      <c r="N1922" s="675" t="s">
        <v>1489</v>
      </c>
      <c r="O1922" s="675">
        <v>3</v>
      </c>
      <c r="P1922" s="675" t="s">
        <v>1545</v>
      </c>
      <c r="Q1922" s="675">
        <v>902</v>
      </c>
      <c r="R1922" s="675" t="s">
        <v>1558</v>
      </c>
      <c r="S1922" s="741">
        <v>3340000000</v>
      </c>
      <c r="T1922" s="741">
        <v>3655053270.948411</v>
      </c>
    </row>
    <row r="1923" spans="1:20">
      <c r="A1923" s="675">
        <v>4</v>
      </c>
      <c r="B1923" s="675" t="s">
        <v>1481</v>
      </c>
      <c r="C1923" s="675">
        <v>2015</v>
      </c>
      <c r="D1923" s="675">
        <v>112</v>
      </c>
      <c r="E1923" s="675" t="s">
        <v>1146</v>
      </c>
      <c r="F1923" s="675">
        <v>1</v>
      </c>
      <c r="G1923" s="675" t="s">
        <v>1050</v>
      </c>
      <c r="H1923" s="675">
        <v>90</v>
      </c>
      <c r="I1923" s="675" t="s">
        <v>1147</v>
      </c>
      <c r="J1923" s="675" t="s">
        <v>1052</v>
      </c>
      <c r="K1923" s="741">
        <v>3119342608000</v>
      </c>
      <c r="L1923" s="741">
        <v>3413581857059.6245</v>
      </c>
      <c r="M1923" s="675">
        <v>1</v>
      </c>
      <c r="N1923" s="675" t="s">
        <v>1489</v>
      </c>
      <c r="O1923" s="675">
        <v>3</v>
      </c>
      <c r="P1923" s="675" t="s">
        <v>1545</v>
      </c>
      <c r="Q1923" s="675">
        <v>905</v>
      </c>
      <c r="R1923" s="675" t="s">
        <v>1559</v>
      </c>
      <c r="S1923" s="741">
        <v>6300000000</v>
      </c>
      <c r="T1923" s="741">
        <v>6894262157.7769432</v>
      </c>
    </row>
    <row r="1924" spans="1:20">
      <c r="A1924" s="675">
        <v>4</v>
      </c>
      <c r="B1924" s="675" t="s">
        <v>1481</v>
      </c>
      <c r="C1924" s="675">
        <v>2015</v>
      </c>
      <c r="D1924" s="675">
        <v>112</v>
      </c>
      <c r="E1924" s="675" t="s">
        <v>1146</v>
      </c>
      <c r="F1924" s="675">
        <v>1</v>
      </c>
      <c r="G1924" s="675" t="s">
        <v>1050</v>
      </c>
      <c r="H1924" s="675">
        <v>90</v>
      </c>
      <c r="I1924" s="675" t="s">
        <v>1147</v>
      </c>
      <c r="J1924" s="675" t="s">
        <v>1052</v>
      </c>
      <c r="K1924" s="741">
        <v>3119342608000</v>
      </c>
      <c r="L1924" s="741">
        <v>3413581857059.6245</v>
      </c>
      <c r="M1924" s="675">
        <v>1</v>
      </c>
      <c r="N1924" s="675" t="s">
        <v>1489</v>
      </c>
      <c r="O1924" s="675">
        <v>3</v>
      </c>
      <c r="P1924" s="675" t="s">
        <v>1545</v>
      </c>
      <c r="Q1924" s="675">
        <v>4248</v>
      </c>
      <c r="R1924" s="675" t="s">
        <v>1163</v>
      </c>
      <c r="S1924" s="741">
        <v>152770000000</v>
      </c>
      <c r="T1924" s="741">
        <v>167180385689.45773</v>
      </c>
    </row>
    <row r="1925" spans="1:20">
      <c r="A1925" s="675">
        <v>4</v>
      </c>
      <c r="B1925" s="675" t="s">
        <v>1481</v>
      </c>
      <c r="C1925" s="675">
        <v>2015</v>
      </c>
      <c r="D1925" s="675">
        <v>112</v>
      </c>
      <c r="E1925" s="675" t="s">
        <v>1146</v>
      </c>
      <c r="F1925" s="675">
        <v>1</v>
      </c>
      <c r="G1925" s="675" t="s">
        <v>1050</v>
      </c>
      <c r="H1925" s="675">
        <v>90</v>
      </c>
      <c r="I1925" s="675" t="s">
        <v>1147</v>
      </c>
      <c r="J1925" s="675" t="s">
        <v>1052</v>
      </c>
      <c r="K1925" s="741">
        <v>3119342608000</v>
      </c>
      <c r="L1925" s="741">
        <v>3413581857059.6245</v>
      </c>
      <c r="M1925" s="675">
        <v>3</v>
      </c>
      <c r="N1925" s="675" t="s">
        <v>1482</v>
      </c>
      <c r="O1925" s="675">
        <v>26</v>
      </c>
      <c r="P1925" s="675" t="s">
        <v>1483</v>
      </c>
      <c r="Q1925" s="675">
        <v>951</v>
      </c>
      <c r="R1925" s="675" t="s">
        <v>1560</v>
      </c>
      <c r="S1925" s="741">
        <v>300378000</v>
      </c>
      <c r="T1925" s="741">
        <v>328711853.71884489</v>
      </c>
    </row>
    <row r="1926" spans="1:20">
      <c r="A1926" s="675">
        <v>4</v>
      </c>
      <c r="B1926" s="675" t="s">
        <v>1481</v>
      </c>
      <c r="C1926" s="675">
        <v>2015</v>
      </c>
      <c r="D1926" s="675">
        <v>113</v>
      </c>
      <c r="E1926" s="675" t="s">
        <v>779</v>
      </c>
      <c r="F1926" s="675">
        <v>1</v>
      </c>
      <c r="G1926" s="675" t="s">
        <v>1050</v>
      </c>
      <c r="H1926" s="675">
        <v>95</v>
      </c>
      <c r="I1926" s="675" t="s">
        <v>1170</v>
      </c>
      <c r="J1926" s="675" t="s">
        <v>1052</v>
      </c>
      <c r="K1926" s="741">
        <v>225285944000</v>
      </c>
      <c r="L1926" s="741">
        <v>246536564825.11993</v>
      </c>
      <c r="M1926" s="675">
        <v>2</v>
      </c>
      <c r="N1926" s="675" t="s">
        <v>1561</v>
      </c>
      <c r="O1926" s="675">
        <v>19</v>
      </c>
      <c r="P1926" s="675" t="s">
        <v>1562</v>
      </c>
      <c r="Q1926" s="675">
        <v>339</v>
      </c>
      <c r="R1926" s="675" t="s">
        <v>1172</v>
      </c>
      <c r="S1926" s="741">
        <v>10645000000</v>
      </c>
      <c r="T1926" s="741">
        <v>11649114391.989771</v>
      </c>
    </row>
    <row r="1927" spans="1:20">
      <c r="A1927" s="675">
        <v>4</v>
      </c>
      <c r="B1927" s="675" t="s">
        <v>1481</v>
      </c>
      <c r="C1927" s="675">
        <v>2015</v>
      </c>
      <c r="D1927" s="675">
        <v>113</v>
      </c>
      <c r="E1927" s="675" t="s">
        <v>779</v>
      </c>
      <c r="F1927" s="675">
        <v>1</v>
      </c>
      <c r="G1927" s="675" t="s">
        <v>1050</v>
      </c>
      <c r="H1927" s="675">
        <v>95</v>
      </c>
      <c r="I1927" s="675" t="s">
        <v>1170</v>
      </c>
      <c r="J1927" s="675" t="s">
        <v>1052</v>
      </c>
      <c r="K1927" s="741">
        <v>225285944000</v>
      </c>
      <c r="L1927" s="741">
        <v>246536564825.11993</v>
      </c>
      <c r="M1927" s="675">
        <v>2</v>
      </c>
      <c r="N1927" s="675" t="s">
        <v>1561</v>
      </c>
      <c r="O1927" s="675">
        <v>19</v>
      </c>
      <c r="P1927" s="675" t="s">
        <v>1562</v>
      </c>
      <c r="Q1927" s="675">
        <v>348</v>
      </c>
      <c r="R1927" s="675" t="s">
        <v>1179</v>
      </c>
      <c r="S1927" s="741">
        <v>4400000000</v>
      </c>
      <c r="T1927" s="741">
        <v>4815040237.1775475</v>
      </c>
    </row>
    <row r="1928" spans="1:20">
      <c r="A1928" s="675">
        <v>4</v>
      </c>
      <c r="B1928" s="675" t="s">
        <v>1481</v>
      </c>
      <c r="C1928" s="675">
        <v>2015</v>
      </c>
      <c r="D1928" s="675">
        <v>113</v>
      </c>
      <c r="E1928" s="675" t="s">
        <v>779</v>
      </c>
      <c r="F1928" s="675">
        <v>1</v>
      </c>
      <c r="G1928" s="675" t="s">
        <v>1050</v>
      </c>
      <c r="H1928" s="675">
        <v>95</v>
      </c>
      <c r="I1928" s="675" t="s">
        <v>1170</v>
      </c>
      <c r="J1928" s="675" t="s">
        <v>1052</v>
      </c>
      <c r="K1928" s="741">
        <v>225285944000</v>
      </c>
      <c r="L1928" s="741">
        <v>246536564825.11993</v>
      </c>
      <c r="M1928" s="675">
        <v>2</v>
      </c>
      <c r="N1928" s="675" t="s">
        <v>1561</v>
      </c>
      <c r="O1928" s="675">
        <v>19</v>
      </c>
      <c r="P1928" s="675" t="s">
        <v>1562</v>
      </c>
      <c r="Q1928" s="675">
        <v>585</v>
      </c>
      <c r="R1928" s="675" t="s">
        <v>1180</v>
      </c>
      <c r="S1928" s="741">
        <v>3000000000</v>
      </c>
      <c r="T1928" s="741">
        <v>3282981979.8937821</v>
      </c>
    </row>
    <row r="1929" spans="1:20">
      <c r="A1929" s="675">
        <v>4</v>
      </c>
      <c r="B1929" s="675" t="s">
        <v>1481</v>
      </c>
      <c r="C1929" s="675">
        <v>2015</v>
      </c>
      <c r="D1929" s="675">
        <v>113</v>
      </c>
      <c r="E1929" s="675" t="s">
        <v>779</v>
      </c>
      <c r="F1929" s="675">
        <v>1</v>
      </c>
      <c r="G1929" s="675" t="s">
        <v>1050</v>
      </c>
      <c r="H1929" s="675">
        <v>95</v>
      </c>
      <c r="I1929" s="675" t="s">
        <v>1170</v>
      </c>
      <c r="J1929" s="675" t="s">
        <v>1052</v>
      </c>
      <c r="K1929" s="741">
        <v>225285944000</v>
      </c>
      <c r="L1929" s="741">
        <v>246536564825.11993</v>
      </c>
      <c r="M1929" s="675">
        <v>2</v>
      </c>
      <c r="N1929" s="675" t="s">
        <v>1561</v>
      </c>
      <c r="O1929" s="675">
        <v>19</v>
      </c>
      <c r="P1929" s="675" t="s">
        <v>1562</v>
      </c>
      <c r="Q1929" s="675">
        <v>967</v>
      </c>
      <c r="R1929" s="675" t="s">
        <v>1779</v>
      </c>
      <c r="S1929" s="741">
        <v>4807000000</v>
      </c>
      <c r="T1929" s="741">
        <v>5260431459.1164703</v>
      </c>
    </row>
    <row r="1930" spans="1:20">
      <c r="A1930" s="675">
        <v>4</v>
      </c>
      <c r="B1930" s="675" t="s">
        <v>1481</v>
      </c>
      <c r="C1930" s="675">
        <v>2015</v>
      </c>
      <c r="D1930" s="675">
        <v>113</v>
      </c>
      <c r="E1930" s="675" t="s">
        <v>779</v>
      </c>
      <c r="F1930" s="675">
        <v>1</v>
      </c>
      <c r="G1930" s="675" t="s">
        <v>1050</v>
      </c>
      <c r="H1930" s="675">
        <v>95</v>
      </c>
      <c r="I1930" s="675" t="s">
        <v>1170</v>
      </c>
      <c r="J1930" s="675" t="s">
        <v>1052</v>
      </c>
      <c r="K1930" s="741">
        <v>225285944000</v>
      </c>
      <c r="L1930" s="741">
        <v>246536564825.11993</v>
      </c>
      <c r="M1930" s="675">
        <v>2</v>
      </c>
      <c r="N1930" s="675" t="s">
        <v>1561</v>
      </c>
      <c r="O1930" s="675">
        <v>19</v>
      </c>
      <c r="P1930" s="675" t="s">
        <v>1562</v>
      </c>
      <c r="Q1930" s="675">
        <v>1165</v>
      </c>
      <c r="R1930" s="675" t="s">
        <v>1176</v>
      </c>
      <c r="S1930" s="741">
        <v>8380000000</v>
      </c>
      <c r="T1930" s="741">
        <v>9170462997.1699638</v>
      </c>
    </row>
    <row r="1931" spans="1:20">
      <c r="A1931" s="675">
        <v>4</v>
      </c>
      <c r="B1931" s="675" t="s">
        <v>1481</v>
      </c>
      <c r="C1931" s="675">
        <v>2015</v>
      </c>
      <c r="D1931" s="675">
        <v>113</v>
      </c>
      <c r="E1931" s="675" t="s">
        <v>779</v>
      </c>
      <c r="F1931" s="675">
        <v>1</v>
      </c>
      <c r="G1931" s="675" t="s">
        <v>1050</v>
      </c>
      <c r="H1931" s="675">
        <v>95</v>
      </c>
      <c r="I1931" s="675" t="s">
        <v>1170</v>
      </c>
      <c r="J1931" s="675" t="s">
        <v>1052</v>
      </c>
      <c r="K1931" s="741">
        <v>225285944000</v>
      </c>
      <c r="L1931" s="741">
        <v>246536564825.11993</v>
      </c>
      <c r="M1931" s="675">
        <v>2</v>
      </c>
      <c r="N1931" s="675" t="s">
        <v>1561</v>
      </c>
      <c r="O1931" s="675">
        <v>19</v>
      </c>
      <c r="P1931" s="675" t="s">
        <v>1562</v>
      </c>
      <c r="Q1931" s="675">
        <v>6219</v>
      </c>
      <c r="R1931" s="675" t="s">
        <v>1174</v>
      </c>
      <c r="S1931" s="741">
        <v>10000000000</v>
      </c>
      <c r="T1931" s="741">
        <v>10943273266.312609</v>
      </c>
    </row>
    <row r="1932" spans="1:20">
      <c r="A1932" s="675">
        <v>4</v>
      </c>
      <c r="B1932" s="675" t="s">
        <v>1481</v>
      </c>
      <c r="C1932" s="675">
        <v>2015</v>
      </c>
      <c r="D1932" s="675">
        <v>113</v>
      </c>
      <c r="E1932" s="675" t="s">
        <v>779</v>
      </c>
      <c r="F1932" s="675">
        <v>1</v>
      </c>
      <c r="G1932" s="675" t="s">
        <v>1050</v>
      </c>
      <c r="H1932" s="675">
        <v>95</v>
      </c>
      <c r="I1932" s="675" t="s">
        <v>1170</v>
      </c>
      <c r="J1932" s="675" t="s">
        <v>1052</v>
      </c>
      <c r="K1932" s="741">
        <v>225285944000</v>
      </c>
      <c r="L1932" s="741">
        <v>246536564825.11993</v>
      </c>
      <c r="M1932" s="675">
        <v>2</v>
      </c>
      <c r="N1932" s="675" t="s">
        <v>1561</v>
      </c>
      <c r="O1932" s="675">
        <v>19</v>
      </c>
      <c r="P1932" s="675" t="s">
        <v>1562</v>
      </c>
      <c r="Q1932" s="675">
        <v>7132</v>
      </c>
      <c r="R1932" s="675" t="s">
        <v>1181</v>
      </c>
      <c r="S1932" s="741">
        <v>18988342000</v>
      </c>
      <c r="T1932" s="741">
        <v>20779461538.020084</v>
      </c>
    </row>
    <row r="1933" spans="1:20">
      <c r="A1933" s="675">
        <v>4</v>
      </c>
      <c r="B1933" s="675" t="s">
        <v>1481</v>
      </c>
      <c r="C1933" s="675">
        <v>2015</v>
      </c>
      <c r="D1933" s="675">
        <v>113</v>
      </c>
      <c r="E1933" s="675" t="s">
        <v>779</v>
      </c>
      <c r="F1933" s="675">
        <v>1</v>
      </c>
      <c r="G1933" s="675" t="s">
        <v>1050</v>
      </c>
      <c r="H1933" s="675">
        <v>95</v>
      </c>
      <c r="I1933" s="675" t="s">
        <v>1170</v>
      </c>
      <c r="J1933" s="675" t="s">
        <v>1052</v>
      </c>
      <c r="K1933" s="741">
        <v>225285944000</v>
      </c>
      <c r="L1933" s="741">
        <v>246536564825.11993</v>
      </c>
      <c r="M1933" s="675">
        <v>2</v>
      </c>
      <c r="N1933" s="675" t="s">
        <v>1561</v>
      </c>
      <c r="O1933" s="675">
        <v>19</v>
      </c>
      <c r="P1933" s="675" t="s">
        <v>1562</v>
      </c>
      <c r="Q1933" s="675">
        <v>7253</v>
      </c>
      <c r="R1933" s="675" t="s">
        <v>1178</v>
      </c>
      <c r="S1933" s="741">
        <v>10000000000</v>
      </c>
      <c r="T1933" s="741">
        <v>10943273266.312609</v>
      </c>
    </row>
    <row r="1934" spans="1:20">
      <c r="A1934" s="675">
        <v>4</v>
      </c>
      <c r="B1934" s="675" t="s">
        <v>1481</v>
      </c>
      <c r="C1934" s="675">
        <v>2015</v>
      </c>
      <c r="D1934" s="675">
        <v>113</v>
      </c>
      <c r="E1934" s="675" t="s">
        <v>779</v>
      </c>
      <c r="F1934" s="675">
        <v>1</v>
      </c>
      <c r="G1934" s="675" t="s">
        <v>1050</v>
      </c>
      <c r="H1934" s="675">
        <v>95</v>
      </c>
      <c r="I1934" s="675" t="s">
        <v>1170</v>
      </c>
      <c r="J1934" s="675" t="s">
        <v>1052</v>
      </c>
      <c r="K1934" s="741">
        <v>225285944000</v>
      </c>
      <c r="L1934" s="741">
        <v>246536564825.11993</v>
      </c>
      <c r="M1934" s="675">
        <v>2</v>
      </c>
      <c r="N1934" s="675" t="s">
        <v>1561</v>
      </c>
      <c r="O1934" s="675">
        <v>19</v>
      </c>
      <c r="P1934" s="675" t="s">
        <v>1562</v>
      </c>
      <c r="Q1934" s="675">
        <v>7254</v>
      </c>
      <c r="R1934" s="675" t="s">
        <v>1175</v>
      </c>
      <c r="S1934" s="741">
        <v>90803000000</v>
      </c>
      <c r="T1934" s="741">
        <v>99368204240.098373</v>
      </c>
    </row>
    <row r="1935" spans="1:20">
      <c r="A1935" s="675">
        <v>4</v>
      </c>
      <c r="B1935" s="675" t="s">
        <v>1481</v>
      </c>
      <c r="C1935" s="675">
        <v>2015</v>
      </c>
      <c r="D1935" s="675">
        <v>113</v>
      </c>
      <c r="E1935" s="675" t="s">
        <v>779</v>
      </c>
      <c r="F1935" s="675">
        <v>1</v>
      </c>
      <c r="G1935" s="675" t="s">
        <v>1050</v>
      </c>
      <c r="H1935" s="675">
        <v>95</v>
      </c>
      <c r="I1935" s="675" t="s">
        <v>1170</v>
      </c>
      <c r="J1935" s="675" t="s">
        <v>1052</v>
      </c>
      <c r="K1935" s="741">
        <v>225285944000</v>
      </c>
      <c r="L1935" s="741">
        <v>246536564825.11993</v>
      </c>
      <c r="M1935" s="675">
        <v>3</v>
      </c>
      <c r="N1935" s="675" t="s">
        <v>1482</v>
      </c>
      <c r="O1935" s="675">
        <v>26</v>
      </c>
      <c r="P1935" s="675" t="s">
        <v>1483</v>
      </c>
      <c r="Q1935" s="675">
        <v>965</v>
      </c>
      <c r="R1935" s="675" t="s">
        <v>1780</v>
      </c>
      <c r="S1935" s="741">
        <v>220500000</v>
      </c>
      <c r="T1935" s="741">
        <v>241299175.52219301</v>
      </c>
    </row>
    <row r="1936" spans="1:20">
      <c r="A1936" s="675">
        <v>4</v>
      </c>
      <c r="B1936" s="675" t="s">
        <v>1481</v>
      </c>
      <c r="C1936" s="675">
        <v>2015</v>
      </c>
      <c r="D1936" s="675">
        <v>113</v>
      </c>
      <c r="E1936" s="675" t="s">
        <v>779</v>
      </c>
      <c r="F1936" s="675">
        <v>1</v>
      </c>
      <c r="G1936" s="675" t="s">
        <v>1050</v>
      </c>
      <c r="H1936" s="675">
        <v>95</v>
      </c>
      <c r="I1936" s="675" t="s">
        <v>1170</v>
      </c>
      <c r="J1936" s="675" t="s">
        <v>1052</v>
      </c>
      <c r="K1936" s="741">
        <v>225285944000</v>
      </c>
      <c r="L1936" s="741">
        <v>246536564825.11993</v>
      </c>
      <c r="M1936" s="675">
        <v>3</v>
      </c>
      <c r="N1936" s="675" t="s">
        <v>1482</v>
      </c>
      <c r="O1936" s="675">
        <v>31</v>
      </c>
      <c r="P1936" s="675" t="s">
        <v>1487</v>
      </c>
      <c r="Q1936" s="675">
        <v>6094</v>
      </c>
      <c r="R1936" s="675" t="s">
        <v>994</v>
      </c>
      <c r="S1936" s="741">
        <v>64042102000</v>
      </c>
      <c r="T1936" s="741">
        <v>70083022273.506516</v>
      </c>
    </row>
    <row r="1937" spans="1:20">
      <c r="A1937" s="675">
        <v>4</v>
      </c>
      <c r="B1937" s="675" t="s">
        <v>1481</v>
      </c>
      <c r="C1937" s="675">
        <v>2015</v>
      </c>
      <c r="D1937" s="675">
        <v>117</v>
      </c>
      <c r="E1937" s="675" t="s">
        <v>763</v>
      </c>
      <c r="F1937" s="675">
        <v>1</v>
      </c>
      <c r="G1937" s="675" t="s">
        <v>1050</v>
      </c>
      <c r="H1937" s="675">
        <v>89</v>
      </c>
      <c r="I1937" s="675" t="s">
        <v>1182</v>
      </c>
      <c r="J1937" s="675" t="s">
        <v>1052</v>
      </c>
      <c r="K1937" s="741">
        <v>38941000000</v>
      </c>
      <c r="L1937" s="741">
        <v>42614200426.347931</v>
      </c>
      <c r="M1937" s="675">
        <v>1</v>
      </c>
      <c r="N1937" s="675" t="s">
        <v>1489</v>
      </c>
      <c r="O1937" s="675">
        <v>9</v>
      </c>
      <c r="P1937" s="675" t="s">
        <v>1563</v>
      </c>
      <c r="Q1937" s="675">
        <v>736</v>
      </c>
      <c r="R1937" s="675" t="s">
        <v>1564</v>
      </c>
      <c r="S1937" s="741">
        <v>4200000000</v>
      </c>
      <c r="T1937" s="741">
        <v>4596174771.8512955</v>
      </c>
    </row>
    <row r="1938" spans="1:20">
      <c r="A1938" s="675">
        <v>4</v>
      </c>
      <c r="B1938" s="675" t="s">
        <v>1481</v>
      </c>
      <c r="C1938" s="675">
        <v>2015</v>
      </c>
      <c r="D1938" s="675">
        <v>117</v>
      </c>
      <c r="E1938" s="675" t="s">
        <v>763</v>
      </c>
      <c r="F1938" s="675">
        <v>1</v>
      </c>
      <c r="G1938" s="675" t="s">
        <v>1050</v>
      </c>
      <c r="H1938" s="675">
        <v>89</v>
      </c>
      <c r="I1938" s="675" t="s">
        <v>1182</v>
      </c>
      <c r="J1938" s="675" t="s">
        <v>1052</v>
      </c>
      <c r="K1938" s="741">
        <v>38941000000</v>
      </c>
      <c r="L1938" s="741">
        <v>42614200426.347931</v>
      </c>
      <c r="M1938" s="675">
        <v>1</v>
      </c>
      <c r="N1938" s="675" t="s">
        <v>1489</v>
      </c>
      <c r="O1938" s="675">
        <v>9</v>
      </c>
      <c r="P1938" s="675" t="s">
        <v>1563</v>
      </c>
      <c r="Q1938" s="675">
        <v>754</v>
      </c>
      <c r="R1938" s="675" t="s">
        <v>1781</v>
      </c>
      <c r="S1938" s="741">
        <v>400000000</v>
      </c>
      <c r="T1938" s="741">
        <v>437730930.65250432</v>
      </c>
    </row>
    <row r="1939" spans="1:20">
      <c r="A1939" s="675">
        <v>4</v>
      </c>
      <c r="B1939" s="675" t="s">
        <v>1481</v>
      </c>
      <c r="C1939" s="675">
        <v>2015</v>
      </c>
      <c r="D1939" s="675">
        <v>117</v>
      </c>
      <c r="E1939" s="675" t="s">
        <v>763</v>
      </c>
      <c r="F1939" s="675">
        <v>1</v>
      </c>
      <c r="G1939" s="675" t="s">
        <v>1050</v>
      </c>
      <c r="H1939" s="675">
        <v>89</v>
      </c>
      <c r="I1939" s="675" t="s">
        <v>1182</v>
      </c>
      <c r="J1939" s="675" t="s">
        <v>1052</v>
      </c>
      <c r="K1939" s="741">
        <v>38941000000</v>
      </c>
      <c r="L1939" s="741">
        <v>42614200426.347931</v>
      </c>
      <c r="M1939" s="675">
        <v>1</v>
      </c>
      <c r="N1939" s="675" t="s">
        <v>1489</v>
      </c>
      <c r="O1939" s="675">
        <v>10</v>
      </c>
      <c r="P1939" s="675" t="s">
        <v>1565</v>
      </c>
      <c r="Q1939" s="675">
        <v>709</v>
      </c>
      <c r="R1939" s="675" t="s">
        <v>1566</v>
      </c>
      <c r="S1939" s="741">
        <v>2300000000</v>
      </c>
      <c r="T1939" s="741">
        <v>2516952851.2518997</v>
      </c>
    </row>
    <row r="1940" spans="1:20">
      <c r="A1940" s="675">
        <v>4</v>
      </c>
      <c r="B1940" s="675" t="s">
        <v>1481</v>
      </c>
      <c r="C1940" s="675">
        <v>2015</v>
      </c>
      <c r="D1940" s="675">
        <v>117</v>
      </c>
      <c r="E1940" s="675" t="s">
        <v>763</v>
      </c>
      <c r="F1940" s="675">
        <v>1</v>
      </c>
      <c r="G1940" s="675" t="s">
        <v>1050</v>
      </c>
      <c r="H1940" s="675">
        <v>89</v>
      </c>
      <c r="I1940" s="675" t="s">
        <v>1182</v>
      </c>
      <c r="J1940" s="675" t="s">
        <v>1052</v>
      </c>
      <c r="K1940" s="741">
        <v>38941000000</v>
      </c>
      <c r="L1940" s="741">
        <v>42614200426.347931</v>
      </c>
      <c r="M1940" s="675">
        <v>1</v>
      </c>
      <c r="N1940" s="675" t="s">
        <v>1489</v>
      </c>
      <c r="O1940" s="675">
        <v>11</v>
      </c>
      <c r="P1940" s="675" t="s">
        <v>1567</v>
      </c>
      <c r="Q1940" s="675">
        <v>748</v>
      </c>
      <c r="R1940" s="675" t="s">
        <v>1568</v>
      </c>
      <c r="S1940" s="741">
        <v>3200000000</v>
      </c>
      <c r="T1940" s="741">
        <v>3501847445.2200346</v>
      </c>
    </row>
    <row r="1941" spans="1:20">
      <c r="A1941" s="675">
        <v>4</v>
      </c>
      <c r="B1941" s="675" t="s">
        <v>1481</v>
      </c>
      <c r="C1941" s="675">
        <v>2015</v>
      </c>
      <c r="D1941" s="675">
        <v>117</v>
      </c>
      <c r="E1941" s="675" t="s">
        <v>763</v>
      </c>
      <c r="F1941" s="675">
        <v>1</v>
      </c>
      <c r="G1941" s="675" t="s">
        <v>1050</v>
      </c>
      <c r="H1941" s="675">
        <v>89</v>
      </c>
      <c r="I1941" s="675" t="s">
        <v>1182</v>
      </c>
      <c r="J1941" s="675" t="s">
        <v>1052</v>
      </c>
      <c r="K1941" s="741">
        <v>38941000000</v>
      </c>
      <c r="L1941" s="741">
        <v>42614200426.347931</v>
      </c>
      <c r="M1941" s="675">
        <v>1</v>
      </c>
      <c r="N1941" s="675" t="s">
        <v>1489</v>
      </c>
      <c r="O1941" s="675">
        <v>12</v>
      </c>
      <c r="P1941" s="675" t="s">
        <v>1569</v>
      </c>
      <c r="Q1941" s="675">
        <v>689</v>
      </c>
      <c r="R1941" s="675" t="s">
        <v>1570</v>
      </c>
      <c r="S1941" s="741">
        <v>5500000000</v>
      </c>
      <c r="T1941" s="741">
        <v>6018800296.4719343</v>
      </c>
    </row>
    <row r="1942" spans="1:20">
      <c r="A1942" s="675">
        <v>4</v>
      </c>
      <c r="B1942" s="675" t="s">
        <v>1481</v>
      </c>
      <c r="C1942" s="675">
        <v>2015</v>
      </c>
      <c r="D1942" s="675">
        <v>117</v>
      </c>
      <c r="E1942" s="675" t="s">
        <v>763</v>
      </c>
      <c r="F1942" s="675">
        <v>1</v>
      </c>
      <c r="G1942" s="675" t="s">
        <v>1050</v>
      </c>
      <c r="H1942" s="675">
        <v>89</v>
      </c>
      <c r="I1942" s="675" t="s">
        <v>1182</v>
      </c>
      <c r="J1942" s="675" t="s">
        <v>1052</v>
      </c>
      <c r="K1942" s="741">
        <v>38941000000</v>
      </c>
      <c r="L1942" s="741">
        <v>42614200426.347931</v>
      </c>
      <c r="M1942" s="675">
        <v>1</v>
      </c>
      <c r="N1942" s="675" t="s">
        <v>1489</v>
      </c>
      <c r="O1942" s="675">
        <v>12</v>
      </c>
      <c r="P1942" s="675" t="s">
        <v>1569</v>
      </c>
      <c r="Q1942" s="675">
        <v>715</v>
      </c>
      <c r="R1942" s="675" t="s">
        <v>1571</v>
      </c>
      <c r="S1942" s="741">
        <v>5950000000</v>
      </c>
      <c r="T1942" s="741">
        <v>6511247593.4560013</v>
      </c>
    </row>
    <row r="1943" spans="1:20">
      <c r="A1943" s="675">
        <v>4</v>
      </c>
      <c r="B1943" s="675" t="s">
        <v>1481</v>
      </c>
      <c r="C1943" s="675">
        <v>2015</v>
      </c>
      <c r="D1943" s="675">
        <v>117</v>
      </c>
      <c r="E1943" s="675" t="s">
        <v>763</v>
      </c>
      <c r="F1943" s="675">
        <v>1</v>
      </c>
      <c r="G1943" s="675" t="s">
        <v>1050</v>
      </c>
      <c r="H1943" s="675">
        <v>89</v>
      </c>
      <c r="I1943" s="675" t="s">
        <v>1182</v>
      </c>
      <c r="J1943" s="675" t="s">
        <v>1052</v>
      </c>
      <c r="K1943" s="741">
        <v>38941000000</v>
      </c>
      <c r="L1943" s="741">
        <v>42614200426.347931</v>
      </c>
      <c r="M1943" s="675">
        <v>1</v>
      </c>
      <c r="N1943" s="675" t="s">
        <v>1489</v>
      </c>
      <c r="O1943" s="675">
        <v>12</v>
      </c>
      <c r="P1943" s="675" t="s">
        <v>1569</v>
      </c>
      <c r="Q1943" s="675">
        <v>716</v>
      </c>
      <c r="R1943" s="675" t="s">
        <v>1572</v>
      </c>
      <c r="S1943" s="741">
        <v>6200000000</v>
      </c>
      <c r="T1943" s="741">
        <v>6784829425.1138172</v>
      </c>
    </row>
    <row r="1944" spans="1:20">
      <c r="A1944" s="675">
        <v>4</v>
      </c>
      <c r="B1944" s="675" t="s">
        <v>1481</v>
      </c>
      <c r="C1944" s="675">
        <v>2015</v>
      </c>
      <c r="D1944" s="675">
        <v>117</v>
      </c>
      <c r="E1944" s="675" t="s">
        <v>763</v>
      </c>
      <c r="F1944" s="675">
        <v>1</v>
      </c>
      <c r="G1944" s="675" t="s">
        <v>1050</v>
      </c>
      <c r="H1944" s="675">
        <v>89</v>
      </c>
      <c r="I1944" s="675" t="s">
        <v>1182</v>
      </c>
      <c r="J1944" s="675" t="s">
        <v>1052</v>
      </c>
      <c r="K1944" s="741">
        <v>38941000000</v>
      </c>
      <c r="L1944" s="741">
        <v>42614200426.347931</v>
      </c>
      <c r="M1944" s="675">
        <v>1</v>
      </c>
      <c r="N1944" s="675" t="s">
        <v>1489</v>
      </c>
      <c r="O1944" s="675">
        <v>12</v>
      </c>
      <c r="P1944" s="675" t="s">
        <v>1569</v>
      </c>
      <c r="Q1944" s="675">
        <v>752</v>
      </c>
      <c r="R1944" s="675" t="s">
        <v>1573</v>
      </c>
      <c r="S1944" s="741">
        <v>1800000000</v>
      </c>
      <c r="T1944" s="741">
        <v>1969789187.9362695</v>
      </c>
    </row>
    <row r="1945" spans="1:20">
      <c r="A1945" s="675">
        <v>4</v>
      </c>
      <c r="B1945" s="675" t="s">
        <v>1481</v>
      </c>
      <c r="C1945" s="675">
        <v>2015</v>
      </c>
      <c r="D1945" s="675">
        <v>117</v>
      </c>
      <c r="E1945" s="675" t="s">
        <v>763</v>
      </c>
      <c r="F1945" s="675">
        <v>1</v>
      </c>
      <c r="G1945" s="675" t="s">
        <v>1050</v>
      </c>
      <c r="H1945" s="675">
        <v>89</v>
      </c>
      <c r="I1945" s="675" t="s">
        <v>1182</v>
      </c>
      <c r="J1945" s="675" t="s">
        <v>1052</v>
      </c>
      <c r="K1945" s="741">
        <v>38941000000</v>
      </c>
      <c r="L1945" s="741">
        <v>42614200426.347931</v>
      </c>
      <c r="M1945" s="675">
        <v>1</v>
      </c>
      <c r="N1945" s="675" t="s">
        <v>1489</v>
      </c>
      <c r="O1945" s="675">
        <v>13</v>
      </c>
      <c r="P1945" s="675" t="s">
        <v>1574</v>
      </c>
      <c r="Q1945" s="675">
        <v>686</v>
      </c>
      <c r="R1945" s="675" t="s">
        <v>1575</v>
      </c>
      <c r="S1945" s="741">
        <v>1786000000</v>
      </c>
      <c r="T1945" s="741">
        <v>1954468605.3634319</v>
      </c>
    </row>
    <row r="1946" spans="1:20">
      <c r="A1946" s="675">
        <v>4</v>
      </c>
      <c r="B1946" s="675" t="s">
        <v>1481</v>
      </c>
      <c r="C1946" s="675">
        <v>2015</v>
      </c>
      <c r="D1946" s="675">
        <v>117</v>
      </c>
      <c r="E1946" s="675" t="s">
        <v>763</v>
      </c>
      <c r="F1946" s="675">
        <v>1</v>
      </c>
      <c r="G1946" s="675" t="s">
        <v>1050</v>
      </c>
      <c r="H1946" s="675">
        <v>89</v>
      </c>
      <c r="I1946" s="675" t="s">
        <v>1182</v>
      </c>
      <c r="J1946" s="675" t="s">
        <v>1052</v>
      </c>
      <c r="K1946" s="741">
        <v>38941000000</v>
      </c>
      <c r="L1946" s="741">
        <v>42614200426.347931</v>
      </c>
      <c r="M1946" s="675">
        <v>3</v>
      </c>
      <c r="N1946" s="675" t="s">
        <v>1482</v>
      </c>
      <c r="O1946" s="675">
        <v>24</v>
      </c>
      <c r="P1946" s="675" t="s">
        <v>1604</v>
      </c>
      <c r="Q1946" s="675">
        <v>775</v>
      </c>
      <c r="R1946" s="675" t="s">
        <v>1782</v>
      </c>
      <c r="S1946" s="741">
        <v>500000000</v>
      </c>
      <c r="T1946" s="741">
        <v>547163663.31563044</v>
      </c>
    </row>
    <row r="1947" spans="1:20">
      <c r="A1947" s="675">
        <v>4</v>
      </c>
      <c r="B1947" s="675" t="s">
        <v>1481</v>
      </c>
      <c r="C1947" s="675">
        <v>2015</v>
      </c>
      <c r="D1947" s="675">
        <v>117</v>
      </c>
      <c r="E1947" s="675" t="s">
        <v>763</v>
      </c>
      <c r="F1947" s="675">
        <v>1</v>
      </c>
      <c r="G1947" s="675" t="s">
        <v>1050</v>
      </c>
      <c r="H1947" s="675">
        <v>89</v>
      </c>
      <c r="I1947" s="675" t="s">
        <v>1182</v>
      </c>
      <c r="J1947" s="675" t="s">
        <v>1052</v>
      </c>
      <c r="K1947" s="741">
        <v>38941000000</v>
      </c>
      <c r="L1947" s="741">
        <v>42614200426.347931</v>
      </c>
      <c r="M1947" s="675">
        <v>3</v>
      </c>
      <c r="N1947" s="675" t="s">
        <v>1482</v>
      </c>
      <c r="O1947" s="675">
        <v>26</v>
      </c>
      <c r="P1947" s="675" t="s">
        <v>1483</v>
      </c>
      <c r="Q1947" s="675">
        <v>964</v>
      </c>
      <c r="R1947" s="675" t="s">
        <v>1783</v>
      </c>
      <c r="S1947" s="741">
        <v>5000000</v>
      </c>
      <c r="T1947" s="741">
        <v>5471636.6331563033</v>
      </c>
    </row>
    <row r="1948" spans="1:20">
      <c r="A1948" s="675">
        <v>4</v>
      </c>
      <c r="B1948" s="675" t="s">
        <v>1481</v>
      </c>
      <c r="C1948" s="675">
        <v>2015</v>
      </c>
      <c r="D1948" s="675">
        <v>117</v>
      </c>
      <c r="E1948" s="675" t="s">
        <v>763</v>
      </c>
      <c r="F1948" s="675">
        <v>1</v>
      </c>
      <c r="G1948" s="675" t="s">
        <v>1050</v>
      </c>
      <c r="H1948" s="675">
        <v>89</v>
      </c>
      <c r="I1948" s="675" t="s">
        <v>1182</v>
      </c>
      <c r="J1948" s="675" t="s">
        <v>1052</v>
      </c>
      <c r="K1948" s="741">
        <v>38941000000</v>
      </c>
      <c r="L1948" s="741">
        <v>42614200426.347931</v>
      </c>
      <c r="M1948" s="675">
        <v>3</v>
      </c>
      <c r="N1948" s="675" t="s">
        <v>1482</v>
      </c>
      <c r="O1948" s="675">
        <v>31</v>
      </c>
      <c r="P1948" s="675" t="s">
        <v>1487</v>
      </c>
      <c r="Q1948" s="675">
        <v>429</v>
      </c>
      <c r="R1948" s="675" t="s">
        <v>994</v>
      </c>
      <c r="S1948" s="741">
        <v>4300000000</v>
      </c>
      <c r="T1948" s="741">
        <v>4705607504.5144215</v>
      </c>
    </row>
    <row r="1949" spans="1:20">
      <c r="A1949" s="675">
        <v>4</v>
      </c>
      <c r="B1949" s="675" t="s">
        <v>1481</v>
      </c>
      <c r="C1949" s="675">
        <v>2015</v>
      </c>
      <c r="D1949" s="675">
        <v>117</v>
      </c>
      <c r="E1949" s="675" t="s">
        <v>763</v>
      </c>
      <c r="F1949" s="675">
        <v>1</v>
      </c>
      <c r="G1949" s="675" t="s">
        <v>1050</v>
      </c>
      <c r="H1949" s="675">
        <v>89</v>
      </c>
      <c r="I1949" s="675" t="s">
        <v>1182</v>
      </c>
      <c r="J1949" s="675" t="s">
        <v>1052</v>
      </c>
      <c r="K1949" s="741">
        <v>38941000000</v>
      </c>
      <c r="L1949" s="741">
        <v>42614200426.347931</v>
      </c>
      <c r="M1949" s="675">
        <v>3</v>
      </c>
      <c r="N1949" s="675" t="s">
        <v>1482</v>
      </c>
      <c r="O1949" s="675">
        <v>31</v>
      </c>
      <c r="P1949" s="675" t="s">
        <v>1487</v>
      </c>
      <c r="Q1949" s="675">
        <v>688</v>
      </c>
      <c r="R1949" s="675" t="s">
        <v>1576</v>
      </c>
      <c r="S1949" s="741">
        <v>1600000000</v>
      </c>
      <c r="T1949" s="741">
        <v>1750923722.6100173</v>
      </c>
    </row>
    <row r="1950" spans="1:20">
      <c r="A1950" s="675">
        <v>4</v>
      </c>
      <c r="B1950" s="675" t="s">
        <v>1481</v>
      </c>
      <c r="C1950" s="675">
        <v>2015</v>
      </c>
      <c r="D1950" s="675">
        <v>117</v>
      </c>
      <c r="E1950" s="675" t="s">
        <v>763</v>
      </c>
      <c r="F1950" s="675">
        <v>1</v>
      </c>
      <c r="G1950" s="675" t="s">
        <v>1050</v>
      </c>
      <c r="H1950" s="675">
        <v>89</v>
      </c>
      <c r="I1950" s="675" t="s">
        <v>1182</v>
      </c>
      <c r="J1950" s="675" t="s">
        <v>1052</v>
      </c>
      <c r="K1950" s="741">
        <v>38941000000</v>
      </c>
      <c r="L1950" s="741">
        <v>42614200426.347931</v>
      </c>
      <c r="M1950" s="675">
        <v>3</v>
      </c>
      <c r="N1950" s="675" t="s">
        <v>1482</v>
      </c>
      <c r="O1950" s="675">
        <v>32</v>
      </c>
      <c r="P1950" s="675" t="s">
        <v>1504</v>
      </c>
      <c r="Q1950" s="675">
        <v>690</v>
      </c>
      <c r="R1950" s="675" t="s">
        <v>1577</v>
      </c>
      <c r="S1950" s="741">
        <v>1200000000</v>
      </c>
      <c r="T1950" s="741">
        <v>1313192791.9575129</v>
      </c>
    </row>
    <row r="1951" spans="1:20">
      <c r="A1951" s="675">
        <v>4</v>
      </c>
      <c r="B1951" s="675" t="s">
        <v>1481</v>
      </c>
      <c r="C1951" s="675">
        <v>2015</v>
      </c>
      <c r="D1951" s="675">
        <v>118</v>
      </c>
      <c r="E1951" s="675" t="s">
        <v>1198</v>
      </c>
      <c r="F1951" s="675">
        <v>1</v>
      </c>
      <c r="G1951" s="675" t="s">
        <v>1050</v>
      </c>
      <c r="H1951" s="675">
        <v>96</v>
      </c>
      <c r="I1951" s="675" t="s">
        <v>1199</v>
      </c>
      <c r="J1951" s="675" t="s">
        <v>1052</v>
      </c>
      <c r="K1951" s="741">
        <v>169955000000</v>
      </c>
      <c r="L1951" s="741">
        <v>185986400797.61594</v>
      </c>
      <c r="M1951" s="675">
        <v>1</v>
      </c>
      <c r="N1951" s="675" t="s">
        <v>1489</v>
      </c>
      <c r="O1951" s="675">
        <v>10</v>
      </c>
      <c r="P1951" s="675" t="s">
        <v>1565</v>
      </c>
      <c r="Q1951" s="675">
        <v>801</v>
      </c>
      <c r="R1951" s="675" t="s">
        <v>1784</v>
      </c>
      <c r="S1951" s="741">
        <v>1268104000</v>
      </c>
      <c r="T1951" s="741">
        <v>1387720860.2104082</v>
      </c>
    </row>
    <row r="1952" spans="1:20">
      <c r="A1952" s="675">
        <v>4</v>
      </c>
      <c r="B1952" s="675" t="s">
        <v>1481</v>
      </c>
      <c r="C1952" s="675">
        <v>2015</v>
      </c>
      <c r="D1952" s="675">
        <v>118</v>
      </c>
      <c r="E1952" s="675" t="s">
        <v>1198</v>
      </c>
      <c r="F1952" s="675">
        <v>1</v>
      </c>
      <c r="G1952" s="675" t="s">
        <v>1050</v>
      </c>
      <c r="H1952" s="675">
        <v>96</v>
      </c>
      <c r="I1952" s="675" t="s">
        <v>1199</v>
      </c>
      <c r="J1952" s="675" t="s">
        <v>1052</v>
      </c>
      <c r="K1952" s="741">
        <v>169955000000</v>
      </c>
      <c r="L1952" s="741">
        <v>185986400797.61594</v>
      </c>
      <c r="M1952" s="675">
        <v>1</v>
      </c>
      <c r="N1952" s="675" t="s">
        <v>1489</v>
      </c>
      <c r="O1952" s="675">
        <v>15</v>
      </c>
      <c r="P1952" s="675" t="s">
        <v>1578</v>
      </c>
      <c r="Q1952" s="675">
        <v>435</v>
      </c>
      <c r="R1952" s="675" t="s">
        <v>1579</v>
      </c>
      <c r="S1952" s="741">
        <v>47980300000</v>
      </c>
      <c r="T1952" s="741">
        <v>52506153429.965881</v>
      </c>
    </row>
    <row r="1953" spans="1:20">
      <c r="A1953" s="675">
        <v>4</v>
      </c>
      <c r="B1953" s="675" t="s">
        <v>1481</v>
      </c>
      <c r="C1953" s="675">
        <v>2015</v>
      </c>
      <c r="D1953" s="675">
        <v>118</v>
      </c>
      <c r="E1953" s="675" t="s">
        <v>1198</v>
      </c>
      <c r="F1953" s="675">
        <v>1</v>
      </c>
      <c r="G1953" s="675" t="s">
        <v>1050</v>
      </c>
      <c r="H1953" s="675">
        <v>96</v>
      </c>
      <c r="I1953" s="675" t="s">
        <v>1199</v>
      </c>
      <c r="J1953" s="675" t="s">
        <v>1052</v>
      </c>
      <c r="K1953" s="741">
        <v>169955000000</v>
      </c>
      <c r="L1953" s="741">
        <v>185986400797.61594</v>
      </c>
      <c r="M1953" s="675">
        <v>1</v>
      </c>
      <c r="N1953" s="675" t="s">
        <v>1489</v>
      </c>
      <c r="O1953" s="675">
        <v>15</v>
      </c>
      <c r="P1953" s="675" t="s">
        <v>1578</v>
      </c>
      <c r="Q1953" s="675">
        <v>487</v>
      </c>
      <c r="R1953" s="675" t="s">
        <v>1580</v>
      </c>
      <c r="S1953" s="741">
        <v>1464873000</v>
      </c>
      <c r="T1953" s="741">
        <v>1603050553.944315</v>
      </c>
    </row>
    <row r="1954" spans="1:20">
      <c r="A1954" s="675">
        <v>4</v>
      </c>
      <c r="B1954" s="675" t="s">
        <v>1481</v>
      </c>
      <c r="C1954" s="675">
        <v>2015</v>
      </c>
      <c r="D1954" s="675">
        <v>118</v>
      </c>
      <c r="E1954" s="675" t="s">
        <v>1198</v>
      </c>
      <c r="F1954" s="675">
        <v>1</v>
      </c>
      <c r="G1954" s="675" t="s">
        <v>1050</v>
      </c>
      <c r="H1954" s="675">
        <v>96</v>
      </c>
      <c r="I1954" s="675" t="s">
        <v>1199</v>
      </c>
      <c r="J1954" s="675" t="s">
        <v>1052</v>
      </c>
      <c r="K1954" s="741">
        <v>169955000000</v>
      </c>
      <c r="L1954" s="741">
        <v>185986400797.61594</v>
      </c>
      <c r="M1954" s="675">
        <v>1</v>
      </c>
      <c r="N1954" s="675" t="s">
        <v>1489</v>
      </c>
      <c r="O1954" s="675">
        <v>15</v>
      </c>
      <c r="P1954" s="675" t="s">
        <v>1578</v>
      </c>
      <c r="Q1954" s="675">
        <v>488</v>
      </c>
      <c r="R1954" s="675" t="s">
        <v>1581</v>
      </c>
      <c r="S1954" s="741">
        <v>97178867000</v>
      </c>
      <c r="T1954" s="741">
        <v>106345489729.16486</v>
      </c>
    </row>
    <row r="1955" spans="1:20">
      <c r="A1955" s="675">
        <v>4</v>
      </c>
      <c r="B1955" s="675" t="s">
        <v>1481</v>
      </c>
      <c r="C1955" s="675">
        <v>2015</v>
      </c>
      <c r="D1955" s="675">
        <v>118</v>
      </c>
      <c r="E1955" s="675" t="s">
        <v>1198</v>
      </c>
      <c r="F1955" s="675">
        <v>1</v>
      </c>
      <c r="G1955" s="675" t="s">
        <v>1050</v>
      </c>
      <c r="H1955" s="675">
        <v>96</v>
      </c>
      <c r="I1955" s="675" t="s">
        <v>1199</v>
      </c>
      <c r="J1955" s="675" t="s">
        <v>1052</v>
      </c>
      <c r="K1955" s="741">
        <v>169955000000</v>
      </c>
      <c r="L1955" s="741">
        <v>185986400797.61594</v>
      </c>
      <c r="M1955" s="675">
        <v>1</v>
      </c>
      <c r="N1955" s="675" t="s">
        <v>1489</v>
      </c>
      <c r="O1955" s="675">
        <v>15</v>
      </c>
      <c r="P1955" s="675" t="s">
        <v>1578</v>
      </c>
      <c r="Q1955" s="675">
        <v>808</v>
      </c>
      <c r="R1955" s="675" t="s">
        <v>1582</v>
      </c>
      <c r="S1955" s="741">
        <v>3153892000</v>
      </c>
      <c r="T1955" s="741">
        <v>3451390200.8437204</v>
      </c>
    </row>
    <row r="1956" spans="1:20">
      <c r="A1956" s="675">
        <v>4</v>
      </c>
      <c r="B1956" s="675" t="s">
        <v>1481</v>
      </c>
      <c r="C1956" s="675">
        <v>2015</v>
      </c>
      <c r="D1956" s="675">
        <v>118</v>
      </c>
      <c r="E1956" s="675" t="s">
        <v>1198</v>
      </c>
      <c r="F1956" s="675">
        <v>1</v>
      </c>
      <c r="G1956" s="675" t="s">
        <v>1050</v>
      </c>
      <c r="H1956" s="675">
        <v>96</v>
      </c>
      <c r="I1956" s="675" t="s">
        <v>1199</v>
      </c>
      <c r="J1956" s="675" t="s">
        <v>1052</v>
      </c>
      <c r="K1956" s="741">
        <v>169955000000</v>
      </c>
      <c r="L1956" s="741">
        <v>185986400797.61594</v>
      </c>
      <c r="M1956" s="675">
        <v>1</v>
      </c>
      <c r="N1956" s="675" t="s">
        <v>1489</v>
      </c>
      <c r="O1956" s="675">
        <v>16</v>
      </c>
      <c r="P1956" s="675" t="s">
        <v>1583</v>
      </c>
      <c r="Q1956" s="675">
        <v>804</v>
      </c>
      <c r="R1956" s="675" t="s">
        <v>1584</v>
      </c>
      <c r="S1956" s="741">
        <v>566608000</v>
      </c>
      <c r="T1956" s="741">
        <v>620054617.88788545</v>
      </c>
    </row>
    <row r="1957" spans="1:20">
      <c r="A1957" s="675">
        <v>4</v>
      </c>
      <c r="B1957" s="675" t="s">
        <v>1481</v>
      </c>
      <c r="C1957" s="675">
        <v>2015</v>
      </c>
      <c r="D1957" s="675">
        <v>118</v>
      </c>
      <c r="E1957" s="675" t="s">
        <v>1198</v>
      </c>
      <c r="F1957" s="675">
        <v>1</v>
      </c>
      <c r="G1957" s="675" t="s">
        <v>1050</v>
      </c>
      <c r="H1957" s="675">
        <v>96</v>
      </c>
      <c r="I1957" s="675" t="s">
        <v>1199</v>
      </c>
      <c r="J1957" s="675" t="s">
        <v>1052</v>
      </c>
      <c r="K1957" s="741">
        <v>169955000000</v>
      </c>
      <c r="L1957" s="741">
        <v>185986400797.61594</v>
      </c>
      <c r="M1957" s="675">
        <v>2</v>
      </c>
      <c r="N1957" s="675" t="s">
        <v>1561</v>
      </c>
      <c r="O1957" s="675">
        <v>17</v>
      </c>
      <c r="P1957" s="675" t="s">
        <v>1585</v>
      </c>
      <c r="Q1957" s="675">
        <v>417</v>
      </c>
      <c r="R1957" s="675" t="s">
        <v>1586</v>
      </c>
      <c r="S1957" s="741">
        <v>7190094000</v>
      </c>
      <c r="T1957" s="741">
        <v>7868316345.247468</v>
      </c>
    </row>
    <row r="1958" spans="1:20">
      <c r="A1958" s="675">
        <v>4</v>
      </c>
      <c r="B1958" s="675" t="s">
        <v>1481</v>
      </c>
      <c r="C1958" s="675">
        <v>2015</v>
      </c>
      <c r="D1958" s="675">
        <v>118</v>
      </c>
      <c r="E1958" s="675" t="s">
        <v>1198</v>
      </c>
      <c r="F1958" s="675">
        <v>1</v>
      </c>
      <c r="G1958" s="675" t="s">
        <v>1050</v>
      </c>
      <c r="H1958" s="675">
        <v>96</v>
      </c>
      <c r="I1958" s="675" t="s">
        <v>1199</v>
      </c>
      <c r="J1958" s="675" t="s">
        <v>1052</v>
      </c>
      <c r="K1958" s="741">
        <v>169955000000</v>
      </c>
      <c r="L1958" s="741">
        <v>185986400797.61594</v>
      </c>
      <c r="M1958" s="675">
        <v>2</v>
      </c>
      <c r="N1958" s="675" t="s">
        <v>1561</v>
      </c>
      <c r="O1958" s="675">
        <v>17</v>
      </c>
      <c r="P1958" s="675" t="s">
        <v>1585</v>
      </c>
      <c r="Q1958" s="675">
        <v>807</v>
      </c>
      <c r="R1958" s="675" t="s">
        <v>1587</v>
      </c>
      <c r="S1958" s="741">
        <v>351150000</v>
      </c>
      <c r="T1958" s="741">
        <v>384273040.74656725</v>
      </c>
    </row>
    <row r="1959" spans="1:20">
      <c r="A1959" s="675">
        <v>4</v>
      </c>
      <c r="B1959" s="675" t="s">
        <v>1481</v>
      </c>
      <c r="C1959" s="675">
        <v>2015</v>
      </c>
      <c r="D1959" s="675">
        <v>118</v>
      </c>
      <c r="E1959" s="675" t="s">
        <v>1198</v>
      </c>
      <c r="F1959" s="675">
        <v>1</v>
      </c>
      <c r="G1959" s="675" t="s">
        <v>1050</v>
      </c>
      <c r="H1959" s="675">
        <v>96</v>
      </c>
      <c r="I1959" s="675" t="s">
        <v>1199</v>
      </c>
      <c r="J1959" s="675" t="s">
        <v>1052</v>
      </c>
      <c r="K1959" s="741">
        <v>169955000000</v>
      </c>
      <c r="L1959" s="741">
        <v>185986400797.61594</v>
      </c>
      <c r="M1959" s="675">
        <v>2</v>
      </c>
      <c r="N1959" s="675" t="s">
        <v>1561</v>
      </c>
      <c r="O1959" s="675">
        <v>18</v>
      </c>
      <c r="P1959" s="675" t="s">
        <v>1588</v>
      </c>
      <c r="Q1959" s="675">
        <v>806</v>
      </c>
      <c r="R1959" s="675" t="s">
        <v>1589</v>
      </c>
      <c r="S1959" s="741">
        <v>3286964000</v>
      </c>
      <c r="T1959" s="741">
        <v>3597014526.8531957</v>
      </c>
    </row>
    <row r="1960" spans="1:20">
      <c r="A1960" s="675">
        <v>4</v>
      </c>
      <c r="B1960" s="675" t="s">
        <v>1481</v>
      </c>
      <c r="C1960" s="675">
        <v>2015</v>
      </c>
      <c r="D1960" s="675">
        <v>118</v>
      </c>
      <c r="E1960" s="675" t="s">
        <v>1198</v>
      </c>
      <c r="F1960" s="675">
        <v>1</v>
      </c>
      <c r="G1960" s="675" t="s">
        <v>1050</v>
      </c>
      <c r="H1960" s="675">
        <v>96</v>
      </c>
      <c r="I1960" s="675" t="s">
        <v>1199</v>
      </c>
      <c r="J1960" s="675" t="s">
        <v>1052</v>
      </c>
      <c r="K1960" s="741">
        <v>169955000000</v>
      </c>
      <c r="L1960" s="741">
        <v>185986400797.61594</v>
      </c>
      <c r="M1960" s="675">
        <v>3</v>
      </c>
      <c r="N1960" s="675" t="s">
        <v>1482</v>
      </c>
      <c r="O1960" s="675">
        <v>26</v>
      </c>
      <c r="P1960" s="675" t="s">
        <v>1483</v>
      </c>
      <c r="Q1960" s="675">
        <v>953</v>
      </c>
      <c r="R1960" s="675" t="s">
        <v>1785</v>
      </c>
      <c r="S1960" s="741">
        <v>249542000</v>
      </c>
      <c r="T1960" s="741">
        <v>273080629.74221808</v>
      </c>
    </row>
    <row r="1961" spans="1:20">
      <c r="A1961" s="675">
        <v>4</v>
      </c>
      <c r="B1961" s="675" t="s">
        <v>1481</v>
      </c>
      <c r="C1961" s="675">
        <v>2015</v>
      </c>
      <c r="D1961" s="675">
        <v>118</v>
      </c>
      <c r="E1961" s="675" t="s">
        <v>1198</v>
      </c>
      <c r="F1961" s="675">
        <v>1</v>
      </c>
      <c r="G1961" s="675" t="s">
        <v>1050</v>
      </c>
      <c r="H1961" s="675">
        <v>96</v>
      </c>
      <c r="I1961" s="675" t="s">
        <v>1199</v>
      </c>
      <c r="J1961" s="675" t="s">
        <v>1052</v>
      </c>
      <c r="K1961" s="741">
        <v>169955000000</v>
      </c>
      <c r="L1961" s="741">
        <v>185986400797.61594</v>
      </c>
      <c r="M1961" s="675">
        <v>3</v>
      </c>
      <c r="N1961" s="675" t="s">
        <v>1482</v>
      </c>
      <c r="O1961" s="675">
        <v>31</v>
      </c>
      <c r="P1961" s="675" t="s">
        <v>1487</v>
      </c>
      <c r="Q1961" s="675">
        <v>418</v>
      </c>
      <c r="R1961" s="675" t="s">
        <v>1591</v>
      </c>
      <c r="S1961" s="741">
        <v>5349846000</v>
      </c>
      <c r="T1961" s="741">
        <v>5854482671.068944</v>
      </c>
    </row>
    <row r="1962" spans="1:20">
      <c r="A1962" s="675">
        <v>4</v>
      </c>
      <c r="B1962" s="675" t="s">
        <v>1481</v>
      </c>
      <c r="C1962" s="675">
        <v>2015</v>
      </c>
      <c r="D1962" s="675">
        <v>118</v>
      </c>
      <c r="E1962" s="675" t="s">
        <v>1198</v>
      </c>
      <c r="F1962" s="675">
        <v>1</v>
      </c>
      <c r="G1962" s="675" t="s">
        <v>1050</v>
      </c>
      <c r="H1962" s="675">
        <v>96</v>
      </c>
      <c r="I1962" s="675" t="s">
        <v>1199</v>
      </c>
      <c r="J1962" s="675" t="s">
        <v>1052</v>
      </c>
      <c r="K1962" s="741">
        <v>169955000000</v>
      </c>
      <c r="L1962" s="741">
        <v>185986400797.61594</v>
      </c>
      <c r="M1962" s="675">
        <v>3</v>
      </c>
      <c r="N1962" s="675" t="s">
        <v>1482</v>
      </c>
      <c r="O1962" s="675">
        <v>31</v>
      </c>
      <c r="P1962" s="675" t="s">
        <v>1487</v>
      </c>
      <c r="Q1962" s="675">
        <v>491</v>
      </c>
      <c r="R1962" s="675" t="s">
        <v>1592</v>
      </c>
      <c r="S1962" s="741">
        <v>894660000</v>
      </c>
      <c r="T1962" s="741">
        <v>979050886.04392385</v>
      </c>
    </row>
    <row r="1963" spans="1:20">
      <c r="A1963" s="675">
        <v>4</v>
      </c>
      <c r="B1963" s="675" t="s">
        <v>1481</v>
      </c>
      <c r="C1963" s="675">
        <v>2015</v>
      </c>
      <c r="D1963" s="675">
        <v>118</v>
      </c>
      <c r="E1963" s="675" t="s">
        <v>1198</v>
      </c>
      <c r="F1963" s="675">
        <v>1</v>
      </c>
      <c r="G1963" s="675" t="s">
        <v>1050</v>
      </c>
      <c r="H1963" s="675">
        <v>96</v>
      </c>
      <c r="I1963" s="675" t="s">
        <v>1199</v>
      </c>
      <c r="J1963" s="675" t="s">
        <v>1052</v>
      </c>
      <c r="K1963" s="741">
        <v>169955000000</v>
      </c>
      <c r="L1963" s="741">
        <v>185986400797.61594</v>
      </c>
      <c r="M1963" s="675">
        <v>3</v>
      </c>
      <c r="N1963" s="675" t="s">
        <v>1482</v>
      </c>
      <c r="O1963" s="675">
        <v>31</v>
      </c>
      <c r="P1963" s="675" t="s">
        <v>1487</v>
      </c>
      <c r="Q1963" s="675">
        <v>800</v>
      </c>
      <c r="R1963" s="675" t="s">
        <v>1593</v>
      </c>
      <c r="S1963" s="741">
        <v>1020100000</v>
      </c>
      <c r="T1963" s="741">
        <v>1116323305.8965492</v>
      </c>
    </row>
    <row r="1964" spans="1:20">
      <c r="A1964" s="675">
        <v>4</v>
      </c>
      <c r="B1964" s="675" t="s">
        <v>1481</v>
      </c>
      <c r="C1964" s="675">
        <v>2015</v>
      </c>
      <c r="D1964" s="675">
        <v>119</v>
      </c>
      <c r="E1964" s="675" t="s">
        <v>767</v>
      </c>
      <c r="F1964" s="675">
        <v>1</v>
      </c>
      <c r="G1964" s="675" t="s">
        <v>1050</v>
      </c>
      <c r="H1964" s="675">
        <v>93</v>
      </c>
      <c r="I1964" s="675" t="s">
        <v>1211</v>
      </c>
      <c r="J1964" s="675" t="s">
        <v>1052</v>
      </c>
      <c r="K1964" s="741">
        <v>54505861000</v>
      </c>
      <c r="L1964" s="741">
        <v>59647253153.865105</v>
      </c>
      <c r="M1964" s="675">
        <v>1</v>
      </c>
      <c r="N1964" s="675" t="s">
        <v>1489</v>
      </c>
      <c r="O1964" s="675">
        <v>1</v>
      </c>
      <c r="P1964" s="675" t="s">
        <v>1543</v>
      </c>
      <c r="Q1964" s="675">
        <v>926</v>
      </c>
      <c r="R1964" s="675" t="s">
        <v>1594</v>
      </c>
      <c r="S1964" s="741">
        <v>291508000</v>
      </c>
      <c r="T1964" s="741">
        <v>319005170.33162558</v>
      </c>
    </row>
    <row r="1965" spans="1:20">
      <c r="A1965" s="675">
        <v>4</v>
      </c>
      <c r="B1965" s="675" t="s">
        <v>1481</v>
      </c>
      <c r="C1965" s="675">
        <v>2015</v>
      </c>
      <c r="D1965" s="675">
        <v>119</v>
      </c>
      <c r="E1965" s="675" t="s">
        <v>767</v>
      </c>
      <c r="F1965" s="675">
        <v>1</v>
      </c>
      <c r="G1965" s="675" t="s">
        <v>1050</v>
      </c>
      <c r="H1965" s="675">
        <v>93</v>
      </c>
      <c r="I1965" s="675" t="s">
        <v>1211</v>
      </c>
      <c r="J1965" s="675" t="s">
        <v>1052</v>
      </c>
      <c r="K1965" s="741">
        <v>54505861000</v>
      </c>
      <c r="L1965" s="741">
        <v>59647253153.865105</v>
      </c>
      <c r="M1965" s="675">
        <v>1</v>
      </c>
      <c r="N1965" s="675" t="s">
        <v>1489</v>
      </c>
      <c r="O1965" s="675">
        <v>5</v>
      </c>
      <c r="P1965" s="675" t="s">
        <v>1511</v>
      </c>
      <c r="Q1965" s="675">
        <v>779</v>
      </c>
      <c r="R1965" s="675" t="s">
        <v>1596</v>
      </c>
      <c r="S1965" s="741">
        <v>1745390000</v>
      </c>
      <c r="T1965" s="741">
        <v>1910027972.6289363</v>
      </c>
    </row>
    <row r="1966" spans="1:20">
      <c r="A1966" s="675">
        <v>4</v>
      </c>
      <c r="B1966" s="675" t="s">
        <v>1481</v>
      </c>
      <c r="C1966" s="675">
        <v>2015</v>
      </c>
      <c r="D1966" s="675">
        <v>119</v>
      </c>
      <c r="E1966" s="675" t="s">
        <v>767</v>
      </c>
      <c r="F1966" s="675">
        <v>1</v>
      </c>
      <c r="G1966" s="675" t="s">
        <v>1050</v>
      </c>
      <c r="H1966" s="675">
        <v>93</v>
      </c>
      <c r="I1966" s="675" t="s">
        <v>1211</v>
      </c>
      <c r="J1966" s="675" t="s">
        <v>1052</v>
      </c>
      <c r="K1966" s="741">
        <v>54505861000</v>
      </c>
      <c r="L1966" s="741">
        <v>59647253153.865105</v>
      </c>
      <c r="M1966" s="675">
        <v>1</v>
      </c>
      <c r="N1966" s="675" t="s">
        <v>1489</v>
      </c>
      <c r="O1966" s="675">
        <v>8</v>
      </c>
      <c r="P1966" s="675" t="s">
        <v>1597</v>
      </c>
      <c r="Q1966" s="675">
        <v>209</v>
      </c>
      <c r="R1966" s="675" t="s">
        <v>1220</v>
      </c>
      <c r="S1966" s="741">
        <v>632433000</v>
      </c>
      <c r="T1966" s="741">
        <v>692088714.16338825</v>
      </c>
    </row>
    <row r="1967" spans="1:20">
      <c r="A1967" s="675">
        <v>4</v>
      </c>
      <c r="B1967" s="675" t="s">
        <v>1481</v>
      </c>
      <c r="C1967" s="675">
        <v>2015</v>
      </c>
      <c r="D1967" s="675">
        <v>119</v>
      </c>
      <c r="E1967" s="675" t="s">
        <v>767</v>
      </c>
      <c r="F1967" s="675">
        <v>1</v>
      </c>
      <c r="G1967" s="675" t="s">
        <v>1050</v>
      </c>
      <c r="H1967" s="675">
        <v>93</v>
      </c>
      <c r="I1967" s="675" t="s">
        <v>1211</v>
      </c>
      <c r="J1967" s="675" t="s">
        <v>1052</v>
      </c>
      <c r="K1967" s="741">
        <v>54505861000</v>
      </c>
      <c r="L1967" s="741">
        <v>59647253153.865105</v>
      </c>
      <c r="M1967" s="675">
        <v>1</v>
      </c>
      <c r="N1967" s="675" t="s">
        <v>1489</v>
      </c>
      <c r="O1967" s="675">
        <v>8</v>
      </c>
      <c r="P1967" s="675" t="s">
        <v>1597</v>
      </c>
      <c r="Q1967" s="675">
        <v>763</v>
      </c>
      <c r="R1967" s="675" t="s">
        <v>1598</v>
      </c>
      <c r="S1967" s="741">
        <v>4927458000</v>
      </c>
      <c r="T1967" s="741">
        <v>5392251940.2278194</v>
      </c>
    </row>
    <row r="1968" spans="1:20">
      <c r="A1968" s="675">
        <v>4</v>
      </c>
      <c r="B1968" s="675" t="s">
        <v>1481</v>
      </c>
      <c r="C1968" s="675">
        <v>2015</v>
      </c>
      <c r="D1968" s="675">
        <v>119</v>
      </c>
      <c r="E1968" s="675" t="s">
        <v>767</v>
      </c>
      <c r="F1968" s="675">
        <v>1</v>
      </c>
      <c r="G1968" s="675" t="s">
        <v>1050</v>
      </c>
      <c r="H1968" s="675">
        <v>93</v>
      </c>
      <c r="I1968" s="675" t="s">
        <v>1211</v>
      </c>
      <c r="J1968" s="675" t="s">
        <v>1052</v>
      </c>
      <c r="K1968" s="741">
        <v>54505861000</v>
      </c>
      <c r="L1968" s="741">
        <v>59647253153.865105</v>
      </c>
      <c r="M1968" s="675">
        <v>1</v>
      </c>
      <c r="N1968" s="675" t="s">
        <v>1489</v>
      </c>
      <c r="O1968" s="675">
        <v>8</v>
      </c>
      <c r="P1968" s="675" t="s">
        <v>1597</v>
      </c>
      <c r="Q1968" s="675">
        <v>767</v>
      </c>
      <c r="R1968" s="675" t="s">
        <v>1599</v>
      </c>
      <c r="S1968" s="741">
        <v>20007442000</v>
      </c>
      <c r="T1968" s="741">
        <v>21894690516.590008</v>
      </c>
    </row>
    <row r="1969" spans="1:20">
      <c r="A1969" s="675">
        <v>4</v>
      </c>
      <c r="B1969" s="675" t="s">
        <v>1481</v>
      </c>
      <c r="C1969" s="675">
        <v>2015</v>
      </c>
      <c r="D1969" s="675">
        <v>119</v>
      </c>
      <c r="E1969" s="675" t="s">
        <v>767</v>
      </c>
      <c r="F1969" s="675">
        <v>1</v>
      </c>
      <c r="G1969" s="675" t="s">
        <v>1050</v>
      </c>
      <c r="H1969" s="675">
        <v>93</v>
      </c>
      <c r="I1969" s="675" t="s">
        <v>1211</v>
      </c>
      <c r="J1969" s="675" t="s">
        <v>1052</v>
      </c>
      <c r="K1969" s="741">
        <v>54505861000</v>
      </c>
      <c r="L1969" s="741">
        <v>59647253153.865105</v>
      </c>
      <c r="M1969" s="675">
        <v>1</v>
      </c>
      <c r="N1969" s="675" t="s">
        <v>1489</v>
      </c>
      <c r="O1969" s="675">
        <v>8</v>
      </c>
      <c r="P1969" s="675" t="s">
        <v>1597</v>
      </c>
      <c r="Q1969" s="675">
        <v>771</v>
      </c>
      <c r="R1969" s="675" t="s">
        <v>1600</v>
      </c>
      <c r="S1969" s="741">
        <v>150000000</v>
      </c>
      <c r="T1969" s="741">
        <v>164149098.99468911</v>
      </c>
    </row>
    <row r="1970" spans="1:20">
      <c r="A1970" s="675">
        <v>4</v>
      </c>
      <c r="B1970" s="675" t="s">
        <v>1481</v>
      </c>
      <c r="C1970" s="675">
        <v>2015</v>
      </c>
      <c r="D1970" s="675">
        <v>119</v>
      </c>
      <c r="E1970" s="675" t="s">
        <v>767</v>
      </c>
      <c r="F1970" s="675">
        <v>1</v>
      </c>
      <c r="G1970" s="675" t="s">
        <v>1050</v>
      </c>
      <c r="H1970" s="675">
        <v>93</v>
      </c>
      <c r="I1970" s="675" t="s">
        <v>1211</v>
      </c>
      <c r="J1970" s="675" t="s">
        <v>1052</v>
      </c>
      <c r="K1970" s="741">
        <v>54505861000</v>
      </c>
      <c r="L1970" s="741">
        <v>59647253153.865105</v>
      </c>
      <c r="M1970" s="675">
        <v>1</v>
      </c>
      <c r="N1970" s="675" t="s">
        <v>1489</v>
      </c>
      <c r="O1970" s="675">
        <v>8</v>
      </c>
      <c r="P1970" s="675" t="s">
        <v>1597</v>
      </c>
      <c r="Q1970" s="675">
        <v>773</v>
      </c>
      <c r="R1970" s="675" t="s">
        <v>1601</v>
      </c>
      <c r="S1970" s="741">
        <v>2964945000</v>
      </c>
      <c r="T1970" s="741">
        <v>3244620335.4587235</v>
      </c>
    </row>
    <row r="1971" spans="1:20">
      <c r="A1971" s="675">
        <v>4</v>
      </c>
      <c r="B1971" s="675" t="s">
        <v>1481</v>
      </c>
      <c r="C1971" s="675">
        <v>2015</v>
      </c>
      <c r="D1971" s="675">
        <v>119</v>
      </c>
      <c r="E1971" s="675" t="s">
        <v>767</v>
      </c>
      <c r="F1971" s="675">
        <v>1</v>
      </c>
      <c r="G1971" s="675" t="s">
        <v>1050</v>
      </c>
      <c r="H1971" s="675">
        <v>93</v>
      </c>
      <c r="I1971" s="675" t="s">
        <v>1211</v>
      </c>
      <c r="J1971" s="675" t="s">
        <v>1052</v>
      </c>
      <c r="K1971" s="741">
        <v>54505861000</v>
      </c>
      <c r="L1971" s="741">
        <v>59647253153.865105</v>
      </c>
      <c r="M1971" s="675">
        <v>1</v>
      </c>
      <c r="N1971" s="675" t="s">
        <v>1489</v>
      </c>
      <c r="O1971" s="675">
        <v>8</v>
      </c>
      <c r="P1971" s="675" t="s">
        <v>1597</v>
      </c>
      <c r="Q1971" s="675">
        <v>782</v>
      </c>
      <c r="R1971" s="675" t="s">
        <v>1602</v>
      </c>
      <c r="S1971" s="741">
        <v>16610286000</v>
      </c>
      <c r="T1971" s="741">
        <v>18177089872.960659</v>
      </c>
    </row>
    <row r="1972" spans="1:20">
      <c r="A1972" s="675">
        <v>4</v>
      </c>
      <c r="B1972" s="675" t="s">
        <v>1481</v>
      </c>
      <c r="C1972" s="675">
        <v>2015</v>
      </c>
      <c r="D1972" s="675">
        <v>119</v>
      </c>
      <c r="E1972" s="675" t="s">
        <v>767</v>
      </c>
      <c r="F1972" s="675">
        <v>1</v>
      </c>
      <c r="G1972" s="675" t="s">
        <v>1050</v>
      </c>
      <c r="H1972" s="675">
        <v>93</v>
      </c>
      <c r="I1972" s="675" t="s">
        <v>1211</v>
      </c>
      <c r="J1972" s="675" t="s">
        <v>1052</v>
      </c>
      <c r="K1972" s="741">
        <v>54505861000</v>
      </c>
      <c r="L1972" s="741">
        <v>59647253153.865105</v>
      </c>
      <c r="M1972" s="675">
        <v>1</v>
      </c>
      <c r="N1972" s="675" t="s">
        <v>1489</v>
      </c>
      <c r="O1972" s="675">
        <v>8</v>
      </c>
      <c r="P1972" s="675" t="s">
        <v>1597</v>
      </c>
      <c r="Q1972" s="675">
        <v>922</v>
      </c>
      <c r="R1972" s="675" t="s">
        <v>1603</v>
      </c>
      <c r="S1972" s="741">
        <v>900000000</v>
      </c>
      <c r="T1972" s="741">
        <v>984894593.96813476</v>
      </c>
    </row>
    <row r="1973" spans="1:20">
      <c r="A1973" s="675">
        <v>4</v>
      </c>
      <c r="B1973" s="675" t="s">
        <v>1481</v>
      </c>
      <c r="C1973" s="675">
        <v>2015</v>
      </c>
      <c r="D1973" s="675">
        <v>119</v>
      </c>
      <c r="E1973" s="675" t="s">
        <v>767</v>
      </c>
      <c r="F1973" s="675">
        <v>1</v>
      </c>
      <c r="G1973" s="675" t="s">
        <v>1050</v>
      </c>
      <c r="H1973" s="675">
        <v>93</v>
      </c>
      <c r="I1973" s="675" t="s">
        <v>1211</v>
      </c>
      <c r="J1973" s="675" t="s">
        <v>1052</v>
      </c>
      <c r="K1973" s="741">
        <v>54505861000</v>
      </c>
      <c r="L1973" s="741">
        <v>59647253153.865105</v>
      </c>
      <c r="M1973" s="675">
        <v>3</v>
      </c>
      <c r="N1973" s="675" t="s">
        <v>1482</v>
      </c>
      <c r="O1973" s="675">
        <v>24</v>
      </c>
      <c r="P1973" s="675" t="s">
        <v>1604</v>
      </c>
      <c r="Q1973" s="675">
        <v>720</v>
      </c>
      <c r="R1973" s="675" t="s">
        <v>1605</v>
      </c>
      <c r="S1973" s="741">
        <v>1385701000</v>
      </c>
      <c r="T1973" s="741">
        <v>1516410470.8402648</v>
      </c>
    </row>
    <row r="1974" spans="1:20">
      <c r="A1974" s="675">
        <v>4</v>
      </c>
      <c r="B1974" s="675" t="s">
        <v>1481</v>
      </c>
      <c r="C1974" s="675">
        <v>2015</v>
      </c>
      <c r="D1974" s="675">
        <v>119</v>
      </c>
      <c r="E1974" s="675" t="s">
        <v>767</v>
      </c>
      <c r="F1974" s="675">
        <v>1</v>
      </c>
      <c r="G1974" s="675" t="s">
        <v>1050</v>
      </c>
      <c r="H1974" s="675">
        <v>93</v>
      </c>
      <c r="I1974" s="675" t="s">
        <v>1211</v>
      </c>
      <c r="J1974" s="675" t="s">
        <v>1052</v>
      </c>
      <c r="K1974" s="741">
        <v>54505861000</v>
      </c>
      <c r="L1974" s="741">
        <v>59647253153.865105</v>
      </c>
      <c r="M1974" s="675">
        <v>3</v>
      </c>
      <c r="N1974" s="675" t="s">
        <v>1482</v>
      </c>
      <c r="O1974" s="675">
        <v>24</v>
      </c>
      <c r="P1974" s="675" t="s">
        <v>1604</v>
      </c>
      <c r="Q1974" s="675">
        <v>755</v>
      </c>
      <c r="R1974" s="675" t="s">
        <v>1606</v>
      </c>
      <c r="S1974" s="741">
        <v>131536000</v>
      </c>
      <c r="T1974" s="741">
        <v>143943439.23576954</v>
      </c>
    </row>
    <row r="1975" spans="1:20">
      <c r="A1975" s="675">
        <v>4</v>
      </c>
      <c r="B1975" s="675" t="s">
        <v>1481</v>
      </c>
      <c r="C1975" s="675">
        <v>2015</v>
      </c>
      <c r="D1975" s="675">
        <v>119</v>
      </c>
      <c r="E1975" s="675" t="s">
        <v>767</v>
      </c>
      <c r="F1975" s="675">
        <v>1</v>
      </c>
      <c r="G1975" s="675" t="s">
        <v>1050</v>
      </c>
      <c r="H1975" s="675">
        <v>93</v>
      </c>
      <c r="I1975" s="675" t="s">
        <v>1211</v>
      </c>
      <c r="J1975" s="675" t="s">
        <v>1052</v>
      </c>
      <c r="K1975" s="741">
        <v>54505861000</v>
      </c>
      <c r="L1975" s="741">
        <v>59647253153.865105</v>
      </c>
      <c r="M1975" s="675">
        <v>3</v>
      </c>
      <c r="N1975" s="675" t="s">
        <v>1482</v>
      </c>
      <c r="O1975" s="675">
        <v>24</v>
      </c>
      <c r="P1975" s="675" t="s">
        <v>1604</v>
      </c>
      <c r="Q1975" s="675">
        <v>778</v>
      </c>
      <c r="R1975" s="675" t="s">
        <v>1607</v>
      </c>
      <c r="S1975" s="741">
        <v>364150000</v>
      </c>
      <c r="T1975" s="741">
        <v>398499295.99277365</v>
      </c>
    </row>
    <row r="1976" spans="1:20">
      <c r="A1976" s="675">
        <v>4</v>
      </c>
      <c r="B1976" s="675" t="s">
        <v>1481</v>
      </c>
      <c r="C1976" s="675">
        <v>2015</v>
      </c>
      <c r="D1976" s="675">
        <v>119</v>
      </c>
      <c r="E1976" s="675" t="s">
        <v>767</v>
      </c>
      <c r="F1976" s="675">
        <v>1</v>
      </c>
      <c r="G1976" s="675" t="s">
        <v>1050</v>
      </c>
      <c r="H1976" s="675">
        <v>93</v>
      </c>
      <c r="I1976" s="675" t="s">
        <v>1211</v>
      </c>
      <c r="J1976" s="675" t="s">
        <v>1052</v>
      </c>
      <c r="K1976" s="741">
        <v>54505861000</v>
      </c>
      <c r="L1976" s="741">
        <v>59647253153.865105</v>
      </c>
      <c r="M1976" s="675">
        <v>3</v>
      </c>
      <c r="N1976" s="675" t="s">
        <v>1482</v>
      </c>
      <c r="O1976" s="675">
        <v>24</v>
      </c>
      <c r="P1976" s="675" t="s">
        <v>1604</v>
      </c>
      <c r="Q1976" s="675">
        <v>786</v>
      </c>
      <c r="R1976" s="675" t="s">
        <v>1608</v>
      </c>
      <c r="S1976" s="741">
        <v>1302218000</v>
      </c>
      <c r="T1976" s="741">
        <v>1425052742.6311073</v>
      </c>
    </row>
    <row r="1977" spans="1:20">
      <c r="A1977" s="675">
        <v>4</v>
      </c>
      <c r="B1977" s="675" t="s">
        <v>1481</v>
      </c>
      <c r="C1977" s="675">
        <v>2015</v>
      </c>
      <c r="D1977" s="675">
        <v>119</v>
      </c>
      <c r="E1977" s="675" t="s">
        <v>767</v>
      </c>
      <c r="F1977" s="675">
        <v>1</v>
      </c>
      <c r="G1977" s="675" t="s">
        <v>1050</v>
      </c>
      <c r="H1977" s="675">
        <v>93</v>
      </c>
      <c r="I1977" s="675" t="s">
        <v>1211</v>
      </c>
      <c r="J1977" s="675" t="s">
        <v>1052</v>
      </c>
      <c r="K1977" s="741">
        <v>54505861000</v>
      </c>
      <c r="L1977" s="741">
        <v>59647253153.865105</v>
      </c>
      <c r="M1977" s="675">
        <v>3</v>
      </c>
      <c r="N1977" s="675" t="s">
        <v>1482</v>
      </c>
      <c r="O1977" s="675">
        <v>26</v>
      </c>
      <c r="P1977" s="675" t="s">
        <v>1483</v>
      </c>
      <c r="Q1977" s="675">
        <v>945</v>
      </c>
      <c r="R1977" s="675" t="s">
        <v>1609</v>
      </c>
      <c r="S1977" s="741">
        <v>196216000</v>
      </c>
      <c r="T1977" s="741">
        <v>214724530.72227946</v>
      </c>
    </row>
    <row r="1978" spans="1:20">
      <c r="A1978" s="675">
        <v>4</v>
      </c>
      <c r="B1978" s="675" t="s">
        <v>1481</v>
      </c>
      <c r="C1978" s="675">
        <v>2015</v>
      </c>
      <c r="D1978" s="675">
        <v>119</v>
      </c>
      <c r="E1978" s="675" t="s">
        <v>767</v>
      </c>
      <c r="F1978" s="675">
        <v>1</v>
      </c>
      <c r="G1978" s="675" t="s">
        <v>1050</v>
      </c>
      <c r="H1978" s="675">
        <v>93</v>
      </c>
      <c r="I1978" s="675" t="s">
        <v>1211</v>
      </c>
      <c r="J1978" s="675" t="s">
        <v>1052</v>
      </c>
      <c r="K1978" s="741">
        <v>54505861000</v>
      </c>
      <c r="L1978" s="741">
        <v>59647253153.865105</v>
      </c>
      <c r="M1978" s="675">
        <v>3</v>
      </c>
      <c r="N1978" s="675" t="s">
        <v>1482</v>
      </c>
      <c r="O1978" s="675">
        <v>31</v>
      </c>
      <c r="P1978" s="675" t="s">
        <v>1487</v>
      </c>
      <c r="Q1978" s="675">
        <v>791</v>
      </c>
      <c r="R1978" s="675" t="s">
        <v>1610</v>
      </c>
      <c r="S1978" s="741">
        <v>2896578000</v>
      </c>
      <c r="T1978" s="741">
        <v>3169804459.1189241</v>
      </c>
    </row>
    <row r="1979" spans="1:20">
      <c r="A1979" s="675">
        <v>4</v>
      </c>
      <c r="B1979" s="675" t="s">
        <v>1481</v>
      </c>
      <c r="C1979" s="675">
        <v>2015</v>
      </c>
      <c r="D1979" s="675">
        <v>120</v>
      </c>
      <c r="E1979" s="675" t="s">
        <v>759</v>
      </c>
      <c r="F1979" s="675">
        <v>1</v>
      </c>
      <c r="G1979" s="675" t="s">
        <v>1050</v>
      </c>
      <c r="H1979" s="675">
        <v>88</v>
      </c>
      <c r="I1979" s="675" t="s">
        <v>1225</v>
      </c>
      <c r="J1979" s="675" t="s">
        <v>1052</v>
      </c>
      <c r="K1979" s="741">
        <v>15343797000</v>
      </c>
      <c r="L1979" s="741">
        <v>16791136351.382761</v>
      </c>
      <c r="M1979" s="675">
        <v>1</v>
      </c>
      <c r="N1979" s="675" t="s">
        <v>1489</v>
      </c>
      <c r="O1979" s="675">
        <v>5</v>
      </c>
      <c r="P1979" s="675" t="s">
        <v>1511</v>
      </c>
      <c r="Q1979" s="675">
        <v>717</v>
      </c>
      <c r="R1979" s="675" t="s">
        <v>1611</v>
      </c>
      <c r="S1979" s="741">
        <v>263465000</v>
      </c>
      <c r="T1979" s="741">
        <v>288316949.11090517</v>
      </c>
    </row>
    <row r="1980" spans="1:20">
      <c r="A1980" s="675">
        <v>4</v>
      </c>
      <c r="B1980" s="675" t="s">
        <v>1481</v>
      </c>
      <c r="C1980" s="675">
        <v>2015</v>
      </c>
      <c r="D1980" s="675">
        <v>120</v>
      </c>
      <c r="E1980" s="675" t="s">
        <v>759</v>
      </c>
      <c r="F1980" s="675">
        <v>1</v>
      </c>
      <c r="G1980" s="675" t="s">
        <v>1050</v>
      </c>
      <c r="H1980" s="675">
        <v>88</v>
      </c>
      <c r="I1980" s="675" t="s">
        <v>1225</v>
      </c>
      <c r="J1980" s="675" t="s">
        <v>1052</v>
      </c>
      <c r="K1980" s="741">
        <v>15343797000</v>
      </c>
      <c r="L1980" s="741">
        <v>16791136351.382761</v>
      </c>
      <c r="M1980" s="675">
        <v>1</v>
      </c>
      <c r="N1980" s="675" t="s">
        <v>1489</v>
      </c>
      <c r="O1980" s="675">
        <v>5</v>
      </c>
      <c r="P1980" s="675" t="s">
        <v>1511</v>
      </c>
      <c r="Q1980" s="675">
        <v>797</v>
      </c>
      <c r="R1980" s="675" t="s">
        <v>1612</v>
      </c>
      <c r="S1980" s="741">
        <v>270000000</v>
      </c>
      <c r="T1980" s="741">
        <v>295468378.19044042</v>
      </c>
    </row>
    <row r="1981" spans="1:20">
      <c r="A1981" s="675">
        <v>4</v>
      </c>
      <c r="B1981" s="675" t="s">
        <v>1481</v>
      </c>
      <c r="C1981" s="675">
        <v>2015</v>
      </c>
      <c r="D1981" s="675">
        <v>120</v>
      </c>
      <c r="E1981" s="675" t="s">
        <v>759</v>
      </c>
      <c r="F1981" s="675">
        <v>1</v>
      </c>
      <c r="G1981" s="675" t="s">
        <v>1050</v>
      </c>
      <c r="H1981" s="675">
        <v>88</v>
      </c>
      <c r="I1981" s="675" t="s">
        <v>1225</v>
      </c>
      <c r="J1981" s="675" t="s">
        <v>1052</v>
      </c>
      <c r="K1981" s="741">
        <v>15343797000</v>
      </c>
      <c r="L1981" s="741">
        <v>16791136351.382761</v>
      </c>
      <c r="M1981" s="675">
        <v>1</v>
      </c>
      <c r="N1981" s="675" t="s">
        <v>1489</v>
      </c>
      <c r="O1981" s="675">
        <v>11</v>
      </c>
      <c r="P1981" s="675" t="s">
        <v>1567</v>
      </c>
      <c r="Q1981" s="675">
        <v>798</v>
      </c>
      <c r="R1981" s="675" t="s">
        <v>1613</v>
      </c>
      <c r="S1981" s="741">
        <v>350000000</v>
      </c>
      <c r="T1981" s="741">
        <v>383014564.32094127</v>
      </c>
    </row>
    <row r="1982" spans="1:20">
      <c r="A1982" s="675">
        <v>4</v>
      </c>
      <c r="B1982" s="675" t="s">
        <v>1481</v>
      </c>
      <c r="C1982" s="675">
        <v>2015</v>
      </c>
      <c r="D1982" s="675">
        <v>120</v>
      </c>
      <c r="E1982" s="675" t="s">
        <v>759</v>
      </c>
      <c r="F1982" s="675">
        <v>1</v>
      </c>
      <c r="G1982" s="675" t="s">
        <v>1050</v>
      </c>
      <c r="H1982" s="675">
        <v>88</v>
      </c>
      <c r="I1982" s="675" t="s">
        <v>1225</v>
      </c>
      <c r="J1982" s="675" t="s">
        <v>1052</v>
      </c>
      <c r="K1982" s="741">
        <v>15343797000</v>
      </c>
      <c r="L1982" s="741">
        <v>16791136351.382761</v>
      </c>
      <c r="M1982" s="675">
        <v>1</v>
      </c>
      <c r="N1982" s="675" t="s">
        <v>1489</v>
      </c>
      <c r="O1982" s="675">
        <v>15</v>
      </c>
      <c r="P1982" s="675" t="s">
        <v>1578</v>
      </c>
      <c r="Q1982" s="675">
        <v>796</v>
      </c>
      <c r="R1982" s="675" t="s">
        <v>1614</v>
      </c>
      <c r="S1982" s="741">
        <v>300000000</v>
      </c>
      <c r="T1982" s="741">
        <v>328298197.98937821</v>
      </c>
    </row>
    <row r="1983" spans="1:20">
      <c r="A1983" s="675">
        <v>4</v>
      </c>
      <c r="B1983" s="675" t="s">
        <v>1481</v>
      </c>
      <c r="C1983" s="675">
        <v>2015</v>
      </c>
      <c r="D1983" s="675">
        <v>120</v>
      </c>
      <c r="E1983" s="675" t="s">
        <v>759</v>
      </c>
      <c r="F1983" s="675">
        <v>1</v>
      </c>
      <c r="G1983" s="675" t="s">
        <v>1050</v>
      </c>
      <c r="H1983" s="675">
        <v>88</v>
      </c>
      <c r="I1983" s="675" t="s">
        <v>1225</v>
      </c>
      <c r="J1983" s="675" t="s">
        <v>1052</v>
      </c>
      <c r="K1983" s="741">
        <v>15343797000</v>
      </c>
      <c r="L1983" s="741">
        <v>16791136351.382761</v>
      </c>
      <c r="M1983" s="675">
        <v>1</v>
      </c>
      <c r="N1983" s="675" t="s">
        <v>1489</v>
      </c>
      <c r="O1983" s="675">
        <v>15</v>
      </c>
      <c r="P1983" s="675" t="s">
        <v>1578</v>
      </c>
      <c r="Q1983" s="675">
        <v>802</v>
      </c>
      <c r="R1983" s="675" t="s">
        <v>1615</v>
      </c>
      <c r="S1983" s="741">
        <v>1611700000</v>
      </c>
      <c r="T1983" s="741">
        <v>1763727352.3316031</v>
      </c>
    </row>
    <row r="1984" spans="1:20">
      <c r="A1984" s="675">
        <v>4</v>
      </c>
      <c r="B1984" s="675" t="s">
        <v>1481</v>
      </c>
      <c r="C1984" s="675">
        <v>2015</v>
      </c>
      <c r="D1984" s="675">
        <v>120</v>
      </c>
      <c r="E1984" s="675" t="s">
        <v>759</v>
      </c>
      <c r="F1984" s="675">
        <v>1</v>
      </c>
      <c r="G1984" s="675" t="s">
        <v>1050</v>
      </c>
      <c r="H1984" s="675">
        <v>88</v>
      </c>
      <c r="I1984" s="675" t="s">
        <v>1225</v>
      </c>
      <c r="J1984" s="675" t="s">
        <v>1052</v>
      </c>
      <c r="K1984" s="741">
        <v>15343797000</v>
      </c>
      <c r="L1984" s="741">
        <v>16791136351.382761</v>
      </c>
      <c r="M1984" s="675">
        <v>1</v>
      </c>
      <c r="N1984" s="675" t="s">
        <v>1489</v>
      </c>
      <c r="O1984" s="675">
        <v>16</v>
      </c>
      <c r="P1984" s="675" t="s">
        <v>1583</v>
      </c>
      <c r="Q1984" s="675">
        <v>805</v>
      </c>
      <c r="R1984" s="675" t="s">
        <v>1616</v>
      </c>
      <c r="S1984" s="741">
        <v>300000000</v>
      </c>
      <c r="T1984" s="741">
        <v>328298197.98937821</v>
      </c>
    </row>
    <row r="1985" spans="1:20">
      <c r="A1985" s="675">
        <v>4</v>
      </c>
      <c r="B1985" s="675" t="s">
        <v>1481</v>
      </c>
      <c r="C1985" s="675">
        <v>2015</v>
      </c>
      <c r="D1985" s="675">
        <v>120</v>
      </c>
      <c r="E1985" s="675" t="s">
        <v>759</v>
      </c>
      <c r="F1985" s="675">
        <v>1</v>
      </c>
      <c r="G1985" s="675" t="s">
        <v>1050</v>
      </c>
      <c r="H1985" s="675">
        <v>88</v>
      </c>
      <c r="I1985" s="675" t="s">
        <v>1225</v>
      </c>
      <c r="J1985" s="675" t="s">
        <v>1052</v>
      </c>
      <c r="K1985" s="741">
        <v>15343797000</v>
      </c>
      <c r="L1985" s="741">
        <v>16791136351.382761</v>
      </c>
      <c r="M1985" s="675">
        <v>2</v>
      </c>
      <c r="N1985" s="675" t="s">
        <v>1561</v>
      </c>
      <c r="O1985" s="675">
        <v>18</v>
      </c>
      <c r="P1985" s="675" t="s">
        <v>1588</v>
      </c>
      <c r="Q1985" s="675">
        <v>803</v>
      </c>
      <c r="R1985" s="675" t="s">
        <v>1617</v>
      </c>
      <c r="S1985" s="741">
        <v>4623000000</v>
      </c>
      <c r="T1985" s="741">
        <v>5059075231.0163193</v>
      </c>
    </row>
    <row r="1986" spans="1:20">
      <c r="A1986" s="675">
        <v>4</v>
      </c>
      <c r="B1986" s="675" t="s">
        <v>1481</v>
      </c>
      <c r="C1986" s="675">
        <v>2015</v>
      </c>
      <c r="D1986" s="675">
        <v>120</v>
      </c>
      <c r="E1986" s="675" t="s">
        <v>759</v>
      </c>
      <c r="F1986" s="675">
        <v>1</v>
      </c>
      <c r="G1986" s="675" t="s">
        <v>1050</v>
      </c>
      <c r="H1986" s="675">
        <v>88</v>
      </c>
      <c r="I1986" s="675" t="s">
        <v>1225</v>
      </c>
      <c r="J1986" s="675" t="s">
        <v>1052</v>
      </c>
      <c r="K1986" s="741">
        <v>15343797000</v>
      </c>
      <c r="L1986" s="741">
        <v>16791136351.382761</v>
      </c>
      <c r="M1986" s="675">
        <v>2</v>
      </c>
      <c r="N1986" s="675" t="s">
        <v>1561</v>
      </c>
      <c r="O1986" s="675">
        <v>23</v>
      </c>
      <c r="P1986" s="675" t="s">
        <v>1618</v>
      </c>
      <c r="Q1986" s="675">
        <v>799</v>
      </c>
      <c r="R1986" s="675" t="s">
        <v>1619</v>
      </c>
      <c r="S1986" s="741">
        <v>256400000</v>
      </c>
      <c r="T1986" s="741">
        <v>280585526.54825526</v>
      </c>
    </row>
    <row r="1987" spans="1:20">
      <c r="A1987" s="675">
        <v>4</v>
      </c>
      <c r="B1987" s="675" t="s">
        <v>1481</v>
      </c>
      <c r="C1987" s="675">
        <v>2015</v>
      </c>
      <c r="D1987" s="675">
        <v>120</v>
      </c>
      <c r="E1987" s="675" t="s">
        <v>759</v>
      </c>
      <c r="F1987" s="675">
        <v>1</v>
      </c>
      <c r="G1987" s="675" t="s">
        <v>1050</v>
      </c>
      <c r="H1987" s="675">
        <v>88</v>
      </c>
      <c r="I1987" s="675" t="s">
        <v>1225</v>
      </c>
      <c r="J1987" s="675" t="s">
        <v>1052</v>
      </c>
      <c r="K1987" s="741">
        <v>15343797000</v>
      </c>
      <c r="L1987" s="741">
        <v>16791136351.382761</v>
      </c>
      <c r="M1987" s="675">
        <v>3</v>
      </c>
      <c r="N1987" s="675" t="s">
        <v>1482</v>
      </c>
      <c r="O1987" s="675">
        <v>24</v>
      </c>
      <c r="P1987" s="675" t="s">
        <v>1604</v>
      </c>
      <c r="Q1987" s="675">
        <v>304</v>
      </c>
      <c r="R1987" s="675" t="s">
        <v>1232</v>
      </c>
      <c r="S1987" s="741">
        <v>660000000</v>
      </c>
      <c r="T1987" s="741">
        <v>722256035.57663214</v>
      </c>
    </row>
    <row r="1988" spans="1:20">
      <c r="A1988" s="675">
        <v>4</v>
      </c>
      <c r="B1988" s="675" t="s">
        <v>1481</v>
      </c>
      <c r="C1988" s="675">
        <v>2015</v>
      </c>
      <c r="D1988" s="675">
        <v>120</v>
      </c>
      <c r="E1988" s="675" t="s">
        <v>759</v>
      </c>
      <c r="F1988" s="675">
        <v>1</v>
      </c>
      <c r="G1988" s="675" t="s">
        <v>1050</v>
      </c>
      <c r="H1988" s="675">
        <v>88</v>
      </c>
      <c r="I1988" s="675" t="s">
        <v>1225</v>
      </c>
      <c r="J1988" s="675" t="s">
        <v>1052</v>
      </c>
      <c r="K1988" s="741">
        <v>15343797000</v>
      </c>
      <c r="L1988" s="741">
        <v>16791136351.382761</v>
      </c>
      <c r="M1988" s="675">
        <v>3</v>
      </c>
      <c r="N1988" s="675" t="s">
        <v>1482</v>
      </c>
      <c r="O1988" s="675">
        <v>31</v>
      </c>
      <c r="P1988" s="675" t="s">
        <v>1487</v>
      </c>
      <c r="Q1988" s="675">
        <v>311</v>
      </c>
      <c r="R1988" s="675" t="s">
        <v>1246</v>
      </c>
      <c r="S1988" s="741">
        <v>1446000000</v>
      </c>
      <c r="T1988" s="741">
        <v>1582397314.3088031</v>
      </c>
    </row>
    <row r="1989" spans="1:20">
      <c r="A1989" s="675">
        <v>4</v>
      </c>
      <c r="B1989" s="675" t="s">
        <v>1481</v>
      </c>
      <c r="C1989" s="675">
        <v>2015</v>
      </c>
      <c r="D1989" s="675">
        <v>120</v>
      </c>
      <c r="E1989" s="675" t="s">
        <v>759</v>
      </c>
      <c r="F1989" s="675">
        <v>1</v>
      </c>
      <c r="G1989" s="675" t="s">
        <v>1050</v>
      </c>
      <c r="H1989" s="675">
        <v>88</v>
      </c>
      <c r="I1989" s="675" t="s">
        <v>1225</v>
      </c>
      <c r="J1989" s="675" t="s">
        <v>1052</v>
      </c>
      <c r="K1989" s="741">
        <v>15343797000</v>
      </c>
      <c r="L1989" s="741">
        <v>16791136351.382761</v>
      </c>
      <c r="M1989" s="675">
        <v>3</v>
      </c>
      <c r="N1989" s="675" t="s">
        <v>1482</v>
      </c>
      <c r="O1989" s="675">
        <v>31</v>
      </c>
      <c r="P1989" s="675" t="s">
        <v>1487</v>
      </c>
      <c r="Q1989" s="675">
        <v>535</v>
      </c>
      <c r="R1989" s="675" t="s">
        <v>1620</v>
      </c>
      <c r="S1989" s="741">
        <v>5263232000</v>
      </c>
      <c r="T1989" s="741">
        <v>5759698604.000104</v>
      </c>
    </row>
    <row r="1990" spans="1:20">
      <c r="A1990" s="675">
        <v>4</v>
      </c>
      <c r="B1990" s="675" t="s">
        <v>1481</v>
      </c>
      <c r="C1990" s="675">
        <v>2015</v>
      </c>
      <c r="D1990" s="675">
        <v>121</v>
      </c>
      <c r="E1990" s="675" t="s">
        <v>1621</v>
      </c>
      <c r="F1990" s="675">
        <v>1</v>
      </c>
      <c r="G1990" s="675" t="s">
        <v>1050</v>
      </c>
      <c r="H1990" s="675">
        <v>100</v>
      </c>
      <c r="I1990" s="675" t="s">
        <v>1622</v>
      </c>
      <c r="J1990" s="675" t="s">
        <v>1052</v>
      </c>
      <c r="K1990" s="741">
        <v>25769200000</v>
      </c>
      <c r="L1990" s="741">
        <v>28199939745.426285</v>
      </c>
      <c r="M1990" s="675">
        <v>1</v>
      </c>
      <c r="N1990" s="675" t="s">
        <v>1489</v>
      </c>
      <c r="O1990" s="675">
        <v>4</v>
      </c>
      <c r="P1990" s="675" t="s">
        <v>1623</v>
      </c>
      <c r="Q1990" s="675">
        <v>931</v>
      </c>
      <c r="R1990" s="675" t="s">
        <v>1624</v>
      </c>
      <c r="S1990" s="741">
        <v>8500000000</v>
      </c>
      <c r="T1990" s="741">
        <v>9301782276.3657169</v>
      </c>
    </row>
    <row r="1991" spans="1:20">
      <c r="A1991" s="675">
        <v>4</v>
      </c>
      <c r="B1991" s="675" t="s">
        <v>1481</v>
      </c>
      <c r="C1991" s="675">
        <v>2015</v>
      </c>
      <c r="D1991" s="675">
        <v>121</v>
      </c>
      <c r="E1991" s="675" t="s">
        <v>1621</v>
      </c>
      <c r="F1991" s="675">
        <v>1</v>
      </c>
      <c r="G1991" s="675" t="s">
        <v>1050</v>
      </c>
      <c r="H1991" s="675">
        <v>100</v>
      </c>
      <c r="I1991" s="675" t="s">
        <v>1622</v>
      </c>
      <c r="J1991" s="675" t="s">
        <v>1052</v>
      </c>
      <c r="K1991" s="741">
        <v>25769200000</v>
      </c>
      <c r="L1991" s="741">
        <v>28199939745.426285</v>
      </c>
      <c r="M1991" s="675">
        <v>1</v>
      </c>
      <c r="N1991" s="675" t="s">
        <v>1489</v>
      </c>
      <c r="O1991" s="675">
        <v>4</v>
      </c>
      <c r="P1991" s="675" t="s">
        <v>1623</v>
      </c>
      <c r="Q1991" s="675">
        <v>932</v>
      </c>
      <c r="R1991" s="675" t="s">
        <v>1786</v>
      </c>
      <c r="S1991" s="741">
        <v>1200000000</v>
      </c>
      <c r="T1991" s="741">
        <v>1313192791.9575129</v>
      </c>
    </row>
    <row r="1992" spans="1:20">
      <c r="A1992" s="675">
        <v>4</v>
      </c>
      <c r="B1992" s="675" t="s">
        <v>1481</v>
      </c>
      <c r="C1992" s="675">
        <v>2015</v>
      </c>
      <c r="D1992" s="675">
        <v>121</v>
      </c>
      <c r="E1992" s="675" t="s">
        <v>1621</v>
      </c>
      <c r="F1992" s="675">
        <v>1</v>
      </c>
      <c r="G1992" s="675" t="s">
        <v>1050</v>
      </c>
      <c r="H1992" s="675">
        <v>100</v>
      </c>
      <c r="I1992" s="675" t="s">
        <v>1622</v>
      </c>
      <c r="J1992" s="675" t="s">
        <v>1052</v>
      </c>
      <c r="K1992" s="741">
        <v>25769200000</v>
      </c>
      <c r="L1992" s="741">
        <v>28199939745.426285</v>
      </c>
      <c r="M1992" s="675">
        <v>1</v>
      </c>
      <c r="N1992" s="675" t="s">
        <v>1489</v>
      </c>
      <c r="O1992" s="675">
        <v>4</v>
      </c>
      <c r="P1992" s="675" t="s">
        <v>1623</v>
      </c>
      <c r="Q1992" s="675">
        <v>933</v>
      </c>
      <c r="R1992" s="675" t="s">
        <v>1246</v>
      </c>
      <c r="S1992" s="741">
        <v>700000000</v>
      </c>
      <c r="T1992" s="741">
        <v>766029128.64188254</v>
      </c>
    </row>
    <row r="1993" spans="1:20">
      <c r="A1993" s="675">
        <v>4</v>
      </c>
      <c r="B1993" s="675" t="s">
        <v>1481</v>
      </c>
      <c r="C1993" s="675">
        <v>2015</v>
      </c>
      <c r="D1993" s="675">
        <v>121</v>
      </c>
      <c r="E1993" s="675" t="s">
        <v>1621</v>
      </c>
      <c r="F1993" s="675">
        <v>1</v>
      </c>
      <c r="G1993" s="675" t="s">
        <v>1050</v>
      </c>
      <c r="H1993" s="675">
        <v>100</v>
      </c>
      <c r="I1993" s="675" t="s">
        <v>1622</v>
      </c>
      <c r="J1993" s="675" t="s">
        <v>1052</v>
      </c>
      <c r="K1993" s="741">
        <v>25769200000</v>
      </c>
      <c r="L1993" s="741">
        <v>28199939745.426285</v>
      </c>
      <c r="M1993" s="675">
        <v>1</v>
      </c>
      <c r="N1993" s="675" t="s">
        <v>1489</v>
      </c>
      <c r="O1993" s="675">
        <v>4</v>
      </c>
      <c r="P1993" s="675" t="s">
        <v>1623</v>
      </c>
      <c r="Q1993" s="675">
        <v>934</v>
      </c>
      <c r="R1993" s="675" t="s">
        <v>1787</v>
      </c>
      <c r="S1993" s="741">
        <v>8200000000</v>
      </c>
      <c r="T1993" s="741">
        <v>8973484078.376339</v>
      </c>
    </row>
    <row r="1994" spans="1:20">
      <c r="A1994" s="675">
        <v>4</v>
      </c>
      <c r="B1994" s="675" t="s">
        <v>1481</v>
      </c>
      <c r="C1994" s="675">
        <v>2015</v>
      </c>
      <c r="D1994" s="675">
        <v>121</v>
      </c>
      <c r="E1994" s="675" t="s">
        <v>1621</v>
      </c>
      <c r="F1994" s="675">
        <v>1</v>
      </c>
      <c r="G1994" s="675" t="s">
        <v>1050</v>
      </c>
      <c r="H1994" s="675">
        <v>100</v>
      </c>
      <c r="I1994" s="675" t="s">
        <v>1622</v>
      </c>
      <c r="J1994" s="675" t="s">
        <v>1052</v>
      </c>
      <c r="K1994" s="741">
        <v>25769200000</v>
      </c>
      <c r="L1994" s="741">
        <v>28199939745.426285</v>
      </c>
      <c r="M1994" s="675">
        <v>1</v>
      </c>
      <c r="N1994" s="675" t="s">
        <v>1489</v>
      </c>
      <c r="O1994" s="675">
        <v>4</v>
      </c>
      <c r="P1994" s="675" t="s">
        <v>1623</v>
      </c>
      <c r="Q1994" s="675">
        <v>966</v>
      </c>
      <c r="R1994" s="675" t="s">
        <v>1788</v>
      </c>
      <c r="S1994" s="741">
        <v>1619200000</v>
      </c>
      <c r="T1994" s="741">
        <v>1771934807.2813375</v>
      </c>
    </row>
    <row r="1995" spans="1:20">
      <c r="A1995" s="675">
        <v>4</v>
      </c>
      <c r="B1995" s="675" t="s">
        <v>1481</v>
      </c>
      <c r="C1995" s="675">
        <v>2015</v>
      </c>
      <c r="D1995" s="675">
        <v>121</v>
      </c>
      <c r="E1995" s="675" t="s">
        <v>1621</v>
      </c>
      <c r="F1995" s="675">
        <v>1</v>
      </c>
      <c r="G1995" s="675" t="s">
        <v>1050</v>
      </c>
      <c r="H1995" s="675">
        <v>100</v>
      </c>
      <c r="I1995" s="675" t="s">
        <v>1622</v>
      </c>
      <c r="J1995" s="675" t="s">
        <v>1052</v>
      </c>
      <c r="K1995" s="741">
        <v>25769200000</v>
      </c>
      <c r="L1995" s="741">
        <v>28199939745.426285</v>
      </c>
      <c r="M1995" s="675">
        <v>1</v>
      </c>
      <c r="N1995" s="675" t="s">
        <v>1489</v>
      </c>
      <c r="O1995" s="675">
        <v>4</v>
      </c>
      <c r="P1995" s="675" t="s">
        <v>1623</v>
      </c>
      <c r="Q1995" s="675">
        <v>973</v>
      </c>
      <c r="R1995" s="675" t="s">
        <v>1823</v>
      </c>
      <c r="S1995" s="741">
        <v>2000000000</v>
      </c>
      <c r="T1995" s="741">
        <v>2188654653.2625217</v>
      </c>
    </row>
    <row r="1996" spans="1:20">
      <c r="A1996" s="675">
        <v>4</v>
      </c>
      <c r="B1996" s="675" t="s">
        <v>1481</v>
      </c>
      <c r="C1996" s="675">
        <v>2015</v>
      </c>
      <c r="D1996" s="675">
        <v>121</v>
      </c>
      <c r="E1996" s="675" t="s">
        <v>1621</v>
      </c>
      <c r="F1996" s="675">
        <v>1</v>
      </c>
      <c r="G1996" s="675" t="s">
        <v>1050</v>
      </c>
      <c r="H1996" s="675">
        <v>100</v>
      </c>
      <c r="I1996" s="675" t="s">
        <v>1622</v>
      </c>
      <c r="J1996" s="675" t="s">
        <v>1052</v>
      </c>
      <c r="K1996" s="741">
        <v>25769200000</v>
      </c>
      <c r="L1996" s="741">
        <v>28199939745.426285</v>
      </c>
      <c r="M1996" s="675">
        <v>1</v>
      </c>
      <c r="N1996" s="675" t="s">
        <v>1489</v>
      </c>
      <c r="O1996" s="675">
        <v>5</v>
      </c>
      <c r="P1996" s="675" t="s">
        <v>1511</v>
      </c>
      <c r="Q1996" s="675">
        <v>972</v>
      </c>
      <c r="R1996" s="675" t="s">
        <v>1824</v>
      </c>
      <c r="S1996" s="741">
        <v>3500000000</v>
      </c>
      <c r="T1996" s="741">
        <v>3830145643.2094126</v>
      </c>
    </row>
    <row r="1997" spans="1:20">
      <c r="A1997" s="675">
        <v>4</v>
      </c>
      <c r="B1997" s="675" t="s">
        <v>1481</v>
      </c>
      <c r="C1997" s="675">
        <v>2015</v>
      </c>
      <c r="D1997" s="675">
        <v>121</v>
      </c>
      <c r="E1997" s="675" t="s">
        <v>1621</v>
      </c>
      <c r="F1997" s="675">
        <v>1</v>
      </c>
      <c r="G1997" s="675" t="s">
        <v>1050</v>
      </c>
      <c r="H1997" s="675">
        <v>100</v>
      </c>
      <c r="I1997" s="675" t="s">
        <v>1622</v>
      </c>
      <c r="J1997" s="675" t="s">
        <v>1052</v>
      </c>
      <c r="K1997" s="741">
        <v>25769200000</v>
      </c>
      <c r="L1997" s="741">
        <v>28199939745.426285</v>
      </c>
      <c r="M1997" s="675">
        <v>3</v>
      </c>
      <c r="N1997" s="675" t="s">
        <v>1482</v>
      </c>
      <c r="O1997" s="675">
        <v>26</v>
      </c>
      <c r="P1997" s="675" t="s">
        <v>1483</v>
      </c>
      <c r="Q1997" s="675">
        <v>935</v>
      </c>
      <c r="R1997" s="675" t="s">
        <v>1627</v>
      </c>
      <c r="S1997" s="741">
        <v>50000000</v>
      </c>
      <c r="T1997" s="741">
        <v>54716366.331563041</v>
      </c>
    </row>
    <row r="1998" spans="1:20">
      <c r="A1998" s="675">
        <v>4</v>
      </c>
      <c r="B1998" s="675" t="s">
        <v>1481</v>
      </c>
      <c r="C1998" s="675">
        <v>2015</v>
      </c>
      <c r="D1998" s="675">
        <v>122</v>
      </c>
      <c r="E1998" s="675" t="s">
        <v>1247</v>
      </c>
      <c r="F1998" s="675">
        <v>1</v>
      </c>
      <c r="G1998" s="675" t="s">
        <v>1050</v>
      </c>
      <c r="H1998" s="675">
        <v>92</v>
      </c>
      <c r="I1998" s="675" t="s">
        <v>1248</v>
      </c>
      <c r="J1998" s="675" t="s">
        <v>1052</v>
      </c>
      <c r="K1998" s="741">
        <v>1085099542000</v>
      </c>
      <c r="L1998" s="741">
        <v>1187454080925.6655</v>
      </c>
      <c r="M1998" s="675">
        <v>1</v>
      </c>
      <c r="N1998" s="675" t="s">
        <v>1489</v>
      </c>
      <c r="O1998" s="675">
        <v>1</v>
      </c>
      <c r="P1998" s="675" t="s">
        <v>1543</v>
      </c>
      <c r="Q1998" s="675">
        <v>735</v>
      </c>
      <c r="R1998" s="675" t="s">
        <v>1628</v>
      </c>
      <c r="S1998" s="741">
        <v>304980135000</v>
      </c>
      <c r="T1998" s="741">
        <v>333748095810.19098</v>
      </c>
    </row>
    <row r="1999" spans="1:20">
      <c r="A1999" s="675">
        <v>4</v>
      </c>
      <c r="B1999" s="675" t="s">
        <v>1481</v>
      </c>
      <c r="C1999" s="675">
        <v>2015</v>
      </c>
      <c r="D1999" s="675">
        <v>122</v>
      </c>
      <c r="E1999" s="675" t="s">
        <v>1247</v>
      </c>
      <c r="F1999" s="675">
        <v>1</v>
      </c>
      <c r="G1999" s="675" t="s">
        <v>1050</v>
      </c>
      <c r="H1999" s="675">
        <v>92</v>
      </c>
      <c r="I1999" s="675" t="s">
        <v>1248</v>
      </c>
      <c r="J1999" s="675" t="s">
        <v>1052</v>
      </c>
      <c r="K1999" s="741">
        <v>1085099542000</v>
      </c>
      <c r="L1999" s="741">
        <v>1187454080925.6655</v>
      </c>
      <c r="M1999" s="675">
        <v>1</v>
      </c>
      <c r="N1999" s="675" t="s">
        <v>1489</v>
      </c>
      <c r="O1999" s="675">
        <v>1</v>
      </c>
      <c r="P1999" s="675" t="s">
        <v>1543</v>
      </c>
      <c r="Q1999" s="675">
        <v>739</v>
      </c>
      <c r="R1999" s="675" t="s">
        <v>1629</v>
      </c>
      <c r="S1999" s="741">
        <v>39931101000</v>
      </c>
      <c r="T1999" s="741">
        <v>43697695006.772865</v>
      </c>
    </row>
    <row r="2000" spans="1:20">
      <c r="A2000" s="675">
        <v>4</v>
      </c>
      <c r="B2000" s="675" t="s">
        <v>1481</v>
      </c>
      <c r="C2000" s="675">
        <v>2015</v>
      </c>
      <c r="D2000" s="675">
        <v>122</v>
      </c>
      <c r="E2000" s="675" t="s">
        <v>1247</v>
      </c>
      <c r="F2000" s="675">
        <v>1</v>
      </c>
      <c r="G2000" s="675" t="s">
        <v>1050</v>
      </c>
      <c r="H2000" s="675">
        <v>92</v>
      </c>
      <c r="I2000" s="675" t="s">
        <v>1248</v>
      </c>
      <c r="J2000" s="675" t="s">
        <v>1052</v>
      </c>
      <c r="K2000" s="741">
        <v>1085099542000</v>
      </c>
      <c r="L2000" s="741">
        <v>1187454080925.6655</v>
      </c>
      <c r="M2000" s="675">
        <v>1</v>
      </c>
      <c r="N2000" s="675" t="s">
        <v>1489</v>
      </c>
      <c r="O2000" s="675">
        <v>5</v>
      </c>
      <c r="P2000" s="675" t="s">
        <v>1511</v>
      </c>
      <c r="Q2000" s="675">
        <v>721</v>
      </c>
      <c r="R2000" s="675" t="s">
        <v>1630</v>
      </c>
      <c r="S2000" s="741">
        <v>38843592000</v>
      </c>
      <c r="T2000" s="741">
        <v>42507604190.115425</v>
      </c>
    </row>
    <row r="2001" spans="1:20">
      <c r="A2001" s="675">
        <v>4</v>
      </c>
      <c r="B2001" s="675" t="s">
        <v>1481</v>
      </c>
      <c r="C2001" s="675">
        <v>2015</v>
      </c>
      <c r="D2001" s="675">
        <v>122</v>
      </c>
      <c r="E2001" s="675" t="s">
        <v>1247</v>
      </c>
      <c r="F2001" s="675">
        <v>1</v>
      </c>
      <c r="G2001" s="675" t="s">
        <v>1050</v>
      </c>
      <c r="H2001" s="675">
        <v>92</v>
      </c>
      <c r="I2001" s="675" t="s">
        <v>1248</v>
      </c>
      <c r="J2001" s="675" t="s">
        <v>1052</v>
      </c>
      <c r="K2001" s="741">
        <v>1085099542000</v>
      </c>
      <c r="L2001" s="741">
        <v>1187454080925.6655</v>
      </c>
      <c r="M2001" s="675">
        <v>1</v>
      </c>
      <c r="N2001" s="675" t="s">
        <v>1489</v>
      </c>
      <c r="O2001" s="675">
        <v>5</v>
      </c>
      <c r="P2001" s="675" t="s">
        <v>1511</v>
      </c>
      <c r="Q2001" s="675">
        <v>742</v>
      </c>
      <c r="R2001" s="675" t="s">
        <v>1631</v>
      </c>
      <c r="S2001" s="741">
        <v>115389247000</v>
      </c>
      <c r="T2001" s="741">
        <v>126273606191.50423</v>
      </c>
    </row>
    <row r="2002" spans="1:20">
      <c r="A2002" s="675">
        <v>4</v>
      </c>
      <c r="B2002" s="675" t="s">
        <v>1481</v>
      </c>
      <c r="C2002" s="675">
        <v>2015</v>
      </c>
      <c r="D2002" s="675">
        <v>122</v>
      </c>
      <c r="E2002" s="675" t="s">
        <v>1247</v>
      </c>
      <c r="F2002" s="675">
        <v>1</v>
      </c>
      <c r="G2002" s="675" t="s">
        <v>1050</v>
      </c>
      <c r="H2002" s="675">
        <v>92</v>
      </c>
      <c r="I2002" s="675" t="s">
        <v>1248</v>
      </c>
      <c r="J2002" s="675" t="s">
        <v>1052</v>
      </c>
      <c r="K2002" s="741">
        <v>1085099542000</v>
      </c>
      <c r="L2002" s="741">
        <v>1187454080925.6655</v>
      </c>
      <c r="M2002" s="675">
        <v>1</v>
      </c>
      <c r="N2002" s="675" t="s">
        <v>1489</v>
      </c>
      <c r="O2002" s="675">
        <v>5</v>
      </c>
      <c r="P2002" s="675" t="s">
        <v>1511</v>
      </c>
      <c r="Q2002" s="675">
        <v>743</v>
      </c>
      <c r="R2002" s="675" t="s">
        <v>1632</v>
      </c>
      <c r="S2002" s="741">
        <v>25650000000</v>
      </c>
      <c r="T2002" s="741">
        <v>28069495928.091839</v>
      </c>
    </row>
    <row r="2003" spans="1:20">
      <c r="A2003" s="675">
        <v>4</v>
      </c>
      <c r="B2003" s="675" t="s">
        <v>1481</v>
      </c>
      <c r="C2003" s="675">
        <v>2015</v>
      </c>
      <c r="D2003" s="675">
        <v>122</v>
      </c>
      <c r="E2003" s="675" t="s">
        <v>1247</v>
      </c>
      <c r="F2003" s="675">
        <v>1</v>
      </c>
      <c r="G2003" s="675" t="s">
        <v>1050</v>
      </c>
      <c r="H2003" s="675">
        <v>92</v>
      </c>
      <c r="I2003" s="675" t="s">
        <v>1248</v>
      </c>
      <c r="J2003" s="675" t="s">
        <v>1052</v>
      </c>
      <c r="K2003" s="741">
        <v>1085099542000</v>
      </c>
      <c r="L2003" s="741">
        <v>1187454080925.6655</v>
      </c>
      <c r="M2003" s="675">
        <v>1</v>
      </c>
      <c r="N2003" s="675" t="s">
        <v>1489</v>
      </c>
      <c r="O2003" s="675">
        <v>5</v>
      </c>
      <c r="P2003" s="675" t="s">
        <v>1511</v>
      </c>
      <c r="Q2003" s="675">
        <v>749</v>
      </c>
      <c r="R2003" s="675" t="s">
        <v>1633</v>
      </c>
      <c r="S2003" s="741">
        <v>2569865000</v>
      </c>
      <c r="T2003" s="741">
        <v>2812273495.2532449</v>
      </c>
    </row>
    <row r="2004" spans="1:20">
      <c r="A2004" s="675">
        <v>4</v>
      </c>
      <c r="B2004" s="675" t="s">
        <v>1481</v>
      </c>
      <c r="C2004" s="675">
        <v>2015</v>
      </c>
      <c r="D2004" s="675">
        <v>122</v>
      </c>
      <c r="E2004" s="675" t="s">
        <v>1247</v>
      </c>
      <c r="F2004" s="675">
        <v>1</v>
      </c>
      <c r="G2004" s="675" t="s">
        <v>1050</v>
      </c>
      <c r="H2004" s="675">
        <v>92</v>
      </c>
      <c r="I2004" s="675" t="s">
        <v>1248</v>
      </c>
      <c r="J2004" s="675" t="s">
        <v>1052</v>
      </c>
      <c r="K2004" s="741">
        <v>1085099542000</v>
      </c>
      <c r="L2004" s="741">
        <v>1187454080925.6655</v>
      </c>
      <c r="M2004" s="675">
        <v>1</v>
      </c>
      <c r="N2004" s="675" t="s">
        <v>1489</v>
      </c>
      <c r="O2004" s="675">
        <v>5</v>
      </c>
      <c r="P2004" s="675" t="s">
        <v>1511</v>
      </c>
      <c r="Q2004" s="675">
        <v>760</v>
      </c>
      <c r="R2004" s="675" t="s">
        <v>1634</v>
      </c>
      <c r="S2004" s="741">
        <v>32711717000</v>
      </c>
      <c r="T2004" s="741">
        <v>35797325814.128365</v>
      </c>
    </row>
    <row r="2005" spans="1:20">
      <c r="A2005" s="675">
        <v>4</v>
      </c>
      <c r="B2005" s="675" t="s">
        <v>1481</v>
      </c>
      <c r="C2005" s="675">
        <v>2015</v>
      </c>
      <c r="D2005" s="675">
        <v>122</v>
      </c>
      <c r="E2005" s="675" t="s">
        <v>1247</v>
      </c>
      <c r="F2005" s="675">
        <v>1</v>
      </c>
      <c r="G2005" s="675" t="s">
        <v>1050</v>
      </c>
      <c r="H2005" s="675">
        <v>92</v>
      </c>
      <c r="I2005" s="675" t="s">
        <v>1248</v>
      </c>
      <c r="J2005" s="675" t="s">
        <v>1052</v>
      </c>
      <c r="K2005" s="741">
        <v>1085099542000</v>
      </c>
      <c r="L2005" s="741">
        <v>1187454080925.6655</v>
      </c>
      <c r="M2005" s="675">
        <v>1</v>
      </c>
      <c r="N2005" s="675" t="s">
        <v>1489</v>
      </c>
      <c r="O2005" s="675">
        <v>5</v>
      </c>
      <c r="P2005" s="675" t="s">
        <v>1511</v>
      </c>
      <c r="Q2005" s="675">
        <v>764</v>
      </c>
      <c r="R2005" s="675" t="s">
        <v>1635</v>
      </c>
      <c r="S2005" s="741">
        <v>2230137000</v>
      </c>
      <c r="T2005" s="741">
        <v>2440499861.2314601</v>
      </c>
    </row>
    <row r="2006" spans="1:20">
      <c r="A2006" s="675">
        <v>4</v>
      </c>
      <c r="B2006" s="675" t="s">
        <v>1481</v>
      </c>
      <c r="C2006" s="675">
        <v>2015</v>
      </c>
      <c r="D2006" s="675">
        <v>122</v>
      </c>
      <c r="E2006" s="675" t="s">
        <v>1247</v>
      </c>
      <c r="F2006" s="675">
        <v>1</v>
      </c>
      <c r="G2006" s="675" t="s">
        <v>1050</v>
      </c>
      <c r="H2006" s="675">
        <v>92</v>
      </c>
      <c r="I2006" s="675" t="s">
        <v>1248</v>
      </c>
      <c r="J2006" s="675" t="s">
        <v>1052</v>
      </c>
      <c r="K2006" s="741">
        <v>1085099542000</v>
      </c>
      <c r="L2006" s="741">
        <v>1187454080925.6655</v>
      </c>
      <c r="M2006" s="675">
        <v>1</v>
      </c>
      <c r="N2006" s="675" t="s">
        <v>1489</v>
      </c>
      <c r="O2006" s="675">
        <v>7</v>
      </c>
      <c r="P2006" s="675" t="s">
        <v>1514</v>
      </c>
      <c r="Q2006" s="675">
        <v>741</v>
      </c>
      <c r="R2006" s="675" t="s">
        <v>1636</v>
      </c>
      <c r="S2006" s="741">
        <v>20781193000</v>
      </c>
      <c r="T2006" s="741">
        <v>22741427379.89827</v>
      </c>
    </row>
    <row r="2007" spans="1:20">
      <c r="A2007" s="675">
        <v>4</v>
      </c>
      <c r="B2007" s="675" t="s">
        <v>1481</v>
      </c>
      <c r="C2007" s="675">
        <v>2015</v>
      </c>
      <c r="D2007" s="675">
        <v>122</v>
      </c>
      <c r="E2007" s="675" t="s">
        <v>1247</v>
      </c>
      <c r="F2007" s="675">
        <v>1</v>
      </c>
      <c r="G2007" s="675" t="s">
        <v>1050</v>
      </c>
      <c r="H2007" s="675">
        <v>92</v>
      </c>
      <c r="I2007" s="675" t="s">
        <v>1248</v>
      </c>
      <c r="J2007" s="675" t="s">
        <v>1052</v>
      </c>
      <c r="K2007" s="741">
        <v>1085099542000</v>
      </c>
      <c r="L2007" s="741">
        <v>1187454080925.6655</v>
      </c>
      <c r="M2007" s="675">
        <v>1</v>
      </c>
      <c r="N2007" s="675" t="s">
        <v>1489</v>
      </c>
      <c r="O2007" s="675">
        <v>9</v>
      </c>
      <c r="P2007" s="675" t="s">
        <v>1563</v>
      </c>
      <c r="Q2007" s="675">
        <v>730</v>
      </c>
      <c r="R2007" s="675" t="s">
        <v>1637</v>
      </c>
      <c r="S2007" s="741">
        <v>294021950000</v>
      </c>
      <c r="T2007" s="741">
        <v>321756254514.41028</v>
      </c>
    </row>
    <row r="2008" spans="1:20">
      <c r="A2008" s="675">
        <v>4</v>
      </c>
      <c r="B2008" s="675" t="s">
        <v>1481</v>
      </c>
      <c r="C2008" s="675">
        <v>2015</v>
      </c>
      <c r="D2008" s="675">
        <v>122</v>
      </c>
      <c r="E2008" s="675" t="s">
        <v>1247</v>
      </c>
      <c r="F2008" s="675">
        <v>1</v>
      </c>
      <c r="G2008" s="675" t="s">
        <v>1050</v>
      </c>
      <c r="H2008" s="675">
        <v>92</v>
      </c>
      <c r="I2008" s="675" t="s">
        <v>1248</v>
      </c>
      <c r="J2008" s="675" t="s">
        <v>1052</v>
      </c>
      <c r="K2008" s="741">
        <v>1085099542000</v>
      </c>
      <c r="L2008" s="741">
        <v>1187454080925.6655</v>
      </c>
      <c r="M2008" s="675">
        <v>2</v>
      </c>
      <c r="N2008" s="675" t="s">
        <v>1561</v>
      </c>
      <c r="O2008" s="675">
        <v>20</v>
      </c>
      <c r="P2008" s="675" t="s">
        <v>1638</v>
      </c>
      <c r="Q2008" s="675">
        <v>738</v>
      </c>
      <c r="R2008" s="675" t="s">
        <v>1639</v>
      </c>
      <c r="S2008" s="741">
        <v>3030823000</v>
      </c>
      <c r="T2008" s="741">
        <v>3316712431.0825377</v>
      </c>
    </row>
    <row r="2009" spans="1:20">
      <c r="A2009" s="675">
        <v>4</v>
      </c>
      <c r="B2009" s="675" t="s">
        <v>1481</v>
      </c>
      <c r="C2009" s="675">
        <v>2015</v>
      </c>
      <c r="D2009" s="675">
        <v>122</v>
      </c>
      <c r="E2009" s="675" t="s">
        <v>1247</v>
      </c>
      <c r="F2009" s="675">
        <v>1</v>
      </c>
      <c r="G2009" s="675" t="s">
        <v>1050</v>
      </c>
      <c r="H2009" s="675">
        <v>92</v>
      </c>
      <c r="I2009" s="675" t="s">
        <v>1248</v>
      </c>
      <c r="J2009" s="675" t="s">
        <v>1052</v>
      </c>
      <c r="K2009" s="741">
        <v>1085099542000</v>
      </c>
      <c r="L2009" s="741">
        <v>1187454080925.6655</v>
      </c>
      <c r="M2009" s="675">
        <v>3</v>
      </c>
      <c r="N2009" s="675" t="s">
        <v>1482</v>
      </c>
      <c r="O2009" s="675">
        <v>25</v>
      </c>
      <c r="P2009" s="675" t="s">
        <v>1521</v>
      </c>
      <c r="Q2009" s="675">
        <v>753</v>
      </c>
      <c r="R2009" s="675" t="s">
        <v>1640</v>
      </c>
      <c r="S2009" s="741">
        <v>4419223000</v>
      </c>
      <c r="T2009" s="741">
        <v>4836076491.3773804</v>
      </c>
    </row>
    <row r="2010" spans="1:20">
      <c r="A2010" s="675">
        <v>4</v>
      </c>
      <c r="B2010" s="675" t="s">
        <v>1481</v>
      </c>
      <c r="C2010" s="675">
        <v>2015</v>
      </c>
      <c r="D2010" s="675">
        <v>122</v>
      </c>
      <c r="E2010" s="675" t="s">
        <v>1247</v>
      </c>
      <c r="F2010" s="675">
        <v>1</v>
      </c>
      <c r="G2010" s="675" t="s">
        <v>1050</v>
      </c>
      <c r="H2010" s="675">
        <v>92</v>
      </c>
      <c r="I2010" s="675" t="s">
        <v>1248</v>
      </c>
      <c r="J2010" s="675" t="s">
        <v>1052</v>
      </c>
      <c r="K2010" s="741">
        <v>1085099542000</v>
      </c>
      <c r="L2010" s="741">
        <v>1187454080925.6655</v>
      </c>
      <c r="M2010" s="675">
        <v>3</v>
      </c>
      <c r="N2010" s="675" t="s">
        <v>1482</v>
      </c>
      <c r="O2010" s="675">
        <v>26</v>
      </c>
      <c r="P2010" s="675" t="s">
        <v>1483</v>
      </c>
      <c r="Q2010" s="675">
        <v>974</v>
      </c>
      <c r="R2010" s="675" t="s">
        <v>1825</v>
      </c>
      <c r="S2010" s="741">
        <v>570000000</v>
      </c>
      <c r="T2010" s="741">
        <v>623766576.17981875</v>
      </c>
    </row>
    <row r="2011" spans="1:20">
      <c r="A2011" s="675">
        <v>4</v>
      </c>
      <c r="B2011" s="675" t="s">
        <v>1481</v>
      </c>
      <c r="C2011" s="675">
        <v>2015</v>
      </c>
      <c r="D2011" s="675">
        <v>122</v>
      </c>
      <c r="E2011" s="675" t="s">
        <v>1247</v>
      </c>
      <c r="F2011" s="675">
        <v>1</v>
      </c>
      <c r="G2011" s="675" t="s">
        <v>1050</v>
      </c>
      <c r="H2011" s="675">
        <v>92</v>
      </c>
      <c r="I2011" s="675" t="s">
        <v>1248</v>
      </c>
      <c r="J2011" s="675" t="s">
        <v>1052</v>
      </c>
      <c r="K2011" s="741">
        <v>1085099542000</v>
      </c>
      <c r="L2011" s="741">
        <v>1187454080925.6655</v>
      </c>
      <c r="M2011" s="675">
        <v>3</v>
      </c>
      <c r="N2011" s="675" t="s">
        <v>1482</v>
      </c>
      <c r="O2011" s="675">
        <v>31</v>
      </c>
      <c r="P2011" s="675" t="s">
        <v>1487</v>
      </c>
      <c r="Q2011" s="675">
        <v>750</v>
      </c>
      <c r="R2011" s="675" t="s">
        <v>1641</v>
      </c>
      <c r="S2011" s="741">
        <v>86565072000</v>
      </c>
      <c r="T2011" s="741">
        <v>94730523821.402618</v>
      </c>
    </row>
    <row r="2012" spans="1:20">
      <c r="A2012" s="675">
        <v>4</v>
      </c>
      <c r="B2012" s="675" t="s">
        <v>1481</v>
      </c>
      <c r="C2012" s="675">
        <v>2015</v>
      </c>
      <c r="D2012" s="675">
        <v>122</v>
      </c>
      <c r="E2012" s="675" t="s">
        <v>1247</v>
      </c>
      <c r="F2012" s="675">
        <v>1</v>
      </c>
      <c r="G2012" s="675" t="s">
        <v>1050</v>
      </c>
      <c r="H2012" s="675">
        <v>92</v>
      </c>
      <c r="I2012" s="675" t="s">
        <v>1248</v>
      </c>
      <c r="J2012" s="675" t="s">
        <v>1052</v>
      </c>
      <c r="K2012" s="741">
        <v>1085099542000</v>
      </c>
      <c r="L2012" s="741">
        <v>1187454080925.6655</v>
      </c>
      <c r="M2012" s="675">
        <v>3</v>
      </c>
      <c r="N2012" s="675" t="s">
        <v>1482</v>
      </c>
      <c r="O2012" s="675">
        <v>31</v>
      </c>
      <c r="P2012" s="675" t="s">
        <v>1487</v>
      </c>
      <c r="Q2012" s="675">
        <v>758</v>
      </c>
      <c r="R2012" s="675" t="s">
        <v>1642</v>
      </c>
      <c r="S2012" s="741">
        <v>99662995000</v>
      </c>
      <c r="T2012" s="741">
        <v>109063938882.41472</v>
      </c>
    </row>
    <row r="2013" spans="1:20">
      <c r="A2013" s="675">
        <v>4</v>
      </c>
      <c r="B2013" s="675" t="s">
        <v>1481</v>
      </c>
      <c r="C2013" s="675">
        <v>2015</v>
      </c>
      <c r="D2013" s="675">
        <v>122</v>
      </c>
      <c r="E2013" s="675" t="s">
        <v>1247</v>
      </c>
      <c r="F2013" s="675">
        <v>1</v>
      </c>
      <c r="G2013" s="675" t="s">
        <v>1050</v>
      </c>
      <c r="H2013" s="675">
        <v>92</v>
      </c>
      <c r="I2013" s="675" t="s">
        <v>1248</v>
      </c>
      <c r="J2013" s="675" t="s">
        <v>1052</v>
      </c>
      <c r="K2013" s="741">
        <v>1085099542000</v>
      </c>
      <c r="L2013" s="741">
        <v>1187454080925.6655</v>
      </c>
      <c r="M2013" s="675">
        <v>3</v>
      </c>
      <c r="N2013" s="675" t="s">
        <v>1482</v>
      </c>
      <c r="O2013" s="675">
        <v>31</v>
      </c>
      <c r="P2013" s="675" t="s">
        <v>1487</v>
      </c>
      <c r="Q2013" s="675">
        <v>765</v>
      </c>
      <c r="R2013" s="675" t="s">
        <v>1643</v>
      </c>
      <c r="S2013" s="741">
        <v>3427154000</v>
      </c>
      <c r="T2013" s="741">
        <v>3750428274.773632</v>
      </c>
    </row>
    <row r="2014" spans="1:20">
      <c r="A2014" s="675">
        <v>4</v>
      </c>
      <c r="B2014" s="675" t="s">
        <v>1481</v>
      </c>
      <c r="C2014" s="675">
        <v>2015</v>
      </c>
      <c r="D2014" s="675">
        <v>122</v>
      </c>
      <c r="E2014" s="675" t="s">
        <v>1247</v>
      </c>
      <c r="F2014" s="675">
        <v>1</v>
      </c>
      <c r="G2014" s="675" t="s">
        <v>1050</v>
      </c>
      <c r="H2014" s="675">
        <v>92</v>
      </c>
      <c r="I2014" s="675" t="s">
        <v>1248</v>
      </c>
      <c r="J2014" s="675" t="s">
        <v>1052</v>
      </c>
      <c r="K2014" s="741">
        <v>1085099542000</v>
      </c>
      <c r="L2014" s="741">
        <v>1187454080925.6655</v>
      </c>
      <c r="M2014" s="675">
        <v>3</v>
      </c>
      <c r="N2014" s="675" t="s">
        <v>1482</v>
      </c>
      <c r="O2014" s="675">
        <v>32</v>
      </c>
      <c r="P2014" s="675" t="s">
        <v>1504</v>
      </c>
      <c r="Q2014" s="675">
        <v>759</v>
      </c>
      <c r="R2014" s="675" t="s">
        <v>1644</v>
      </c>
      <c r="S2014" s="741">
        <v>10315338000</v>
      </c>
      <c r="T2014" s="741">
        <v>11288356256.837856</v>
      </c>
    </row>
    <row r="2015" spans="1:20">
      <c r="A2015" s="675">
        <v>4</v>
      </c>
      <c r="B2015" s="675" t="s">
        <v>1481</v>
      </c>
      <c r="C2015" s="675">
        <v>2015</v>
      </c>
      <c r="D2015" s="675">
        <v>125</v>
      </c>
      <c r="E2015" s="675" t="s">
        <v>1261</v>
      </c>
      <c r="F2015" s="675">
        <v>1</v>
      </c>
      <c r="G2015" s="675" t="s">
        <v>1050</v>
      </c>
      <c r="H2015" s="675">
        <v>85</v>
      </c>
      <c r="I2015" s="675" t="s">
        <v>1065</v>
      </c>
      <c r="J2015" s="675" t="s">
        <v>1052</v>
      </c>
      <c r="K2015" s="741">
        <v>4815000000</v>
      </c>
      <c r="L2015" s="741">
        <v>5269186077.7295208</v>
      </c>
      <c r="M2015" s="675">
        <v>3</v>
      </c>
      <c r="N2015" s="675" t="s">
        <v>1482</v>
      </c>
      <c r="O2015" s="675">
        <v>26</v>
      </c>
      <c r="P2015" s="675" t="s">
        <v>1483</v>
      </c>
      <c r="Q2015" s="675">
        <v>939</v>
      </c>
      <c r="R2015" s="675" t="s">
        <v>1789</v>
      </c>
      <c r="S2015" s="741">
        <v>100000000</v>
      </c>
      <c r="T2015" s="741">
        <v>109432732.66312608</v>
      </c>
    </row>
    <row r="2016" spans="1:20">
      <c r="A2016" s="675">
        <v>4</v>
      </c>
      <c r="B2016" s="675" t="s">
        <v>1481</v>
      </c>
      <c r="C2016" s="675">
        <v>2015</v>
      </c>
      <c r="D2016" s="675">
        <v>125</v>
      </c>
      <c r="E2016" s="675" t="s">
        <v>1261</v>
      </c>
      <c r="F2016" s="675">
        <v>1</v>
      </c>
      <c r="G2016" s="675" t="s">
        <v>1050</v>
      </c>
      <c r="H2016" s="675">
        <v>85</v>
      </c>
      <c r="I2016" s="675" t="s">
        <v>1065</v>
      </c>
      <c r="J2016" s="675" t="s">
        <v>1052</v>
      </c>
      <c r="K2016" s="741">
        <v>4815000000</v>
      </c>
      <c r="L2016" s="741">
        <v>5269186077.7295208</v>
      </c>
      <c r="M2016" s="675">
        <v>3</v>
      </c>
      <c r="N2016" s="675" t="s">
        <v>1482</v>
      </c>
      <c r="O2016" s="675">
        <v>31</v>
      </c>
      <c r="P2016" s="675" t="s">
        <v>1487</v>
      </c>
      <c r="Q2016" s="675">
        <v>692</v>
      </c>
      <c r="R2016" s="675" t="s">
        <v>1826</v>
      </c>
      <c r="S2016" s="741">
        <v>4265000000</v>
      </c>
      <c r="T2016" s="741">
        <v>4667306048.0823269</v>
      </c>
    </row>
    <row r="2017" spans="1:20">
      <c r="A2017" s="675">
        <v>4</v>
      </c>
      <c r="B2017" s="675" t="s">
        <v>1481</v>
      </c>
      <c r="C2017" s="675">
        <v>2015</v>
      </c>
      <c r="D2017" s="675">
        <v>125</v>
      </c>
      <c r="E2017" s="675" t="s">
        <v>1261</v>
      </c>
      <c r="F2017" s="675">
        <v>1</v>
      </c>
      <c r="G2017" s="675" t="s">
        <v>1050</v>
      </c>
      <c r="H2017" s="675">
        <v>85</v>
      </c>
      <c r="I2017" s="675" t="s">
        <v>1065</v>
      </c>
      <c r="J2017" s="675" t="s">
        <v>1052</v>
      </c>
      <c r="K2017" s="741">
        <v>4815000000</v>
      </c>
      <c r="L2017" s="741">
        <v>5269186077.7295208</v>
      </c>
      <c r="M2017" s="675">
        <v>3</v>
      </c>
      <c r="N2017" s="675" t="s">
        <v>1482</v>
      </c>
      <c r="O2017" s="675">
        <v>31</v>
      </c>
      <c r="P2017" s="675" t="s">
        <v>1487</v>
      </c>
      <c r="Q2017" s="675">
        <v>744</v>
      </c>
      <c r="R2017" s="675" t="s">
        <v>1647</v>
      </c>
      <c r="S2017" s="741">
        <v>450000000</v>
      </c>
      <c r="T2017" s="741">
        <v>492447296.98406738</v>
      </c>
    </row>
    <row r="2018" spans="1:20">
      <c r="A2018" s="675">
        <v>4</v>
      </c>
      <c r="B2018" s="675" t="s">
        <v>1481</v>
      </c>
      <c r="C2018" s="675">
        <v>2015</v>
      </c>
      <c r="D2018" s="675">
        <v>126</v>
      </c>
      <c r="E2018" s="675" t="s">
        <v>771</v>
      </c>
      <c r="F2018" s="675">
        <v>1</v>
      </c>
      <c r="G2018" s="675" t="s">
        <v>1050</v>
      </c>
      <c r="H2018" s="675">
        <v>94</v>
      </c>
      <c r="I2018" s="675" t="s">
        <v>1264</v>
      </c>
      <c r="J2018" s="675" t="s">
        <v>1052</v>
      </c>
      <c r="K2018" s="741">
        <v>78057000000</v>
      </c>
      <c r="L2018" s="741">
        <v>85419908134.856323</v>
      </c>
      <c r="M2018" s="675">
        <v>2</v>
      </c>
      <c r="N2018" s="675" t="s">
        <v>1561</v>
      </c>
      <c r="O2018" s="675">
        <v>17</v>
      </c>
      <c r="P2018" s="675" t="s">
        <v>1585</v>
      </c>
      <c r="Q2018" s="675">
        <v>131</v>
      </c>
      <c r="R2018" s="675" t="s">
        <v>1648</v>
      </c>
      <c r="S2018" s="741">
        <v>2903000000</v>
      </c>
      <c r="T2018" s="741">
        <v>3176832229.2105503</v>
      </c>
    </row>
    <row r="2019" spans="1:20">
      <c r="A2019" s="675">
        <v>4</v>
      </c>
      <c r="B2019" s="675" t="s">
        <v>1481</v>
      </c>
      <c r="C2019" s="675">
        <v>2015</v>
      </c>
      <c r="D2019" s="675">
        <v>126</v>
      </c>
      <c r="E2019" s="675" t="s">
        <v>771</v>
      </c>
      <c r="F2019" s="675">
        <v>1</v>
      </c>
      <c r="G2019" s="675" t="s">
        <v>1050</v>
      </c>
      <c r="H2019" s="675">
        <v>94</v>
      </c>
      <c r="I2019" s="675" t="s">
        <v>1264</v>
      </c>
      <c r="J2019" s="675" t="s">
        <v>1052</v>
      </c>
      <c r="K2019" s="741">
        <v>78057000000</v>
      </c>
      <c r="L2019" s="741">
        <v>85419908134.856323</v>
      </c>
      <c r="M2019" s="675">
        <v>2</v>
      </c>
      <c r="N2019" s="675" t="s">
        <v>1561</v>
      </c>
      <c r="O2019" s="675">
        <v>17</v>
      </c>
      <c r="P2019" s="675" t="s">
        <v>1585</v>
      </c>
      <c r="Q2019" s="675">
        <v>820</v>
      </c>
      <c r="R2019" s="675" t="s">
        <v>1649</v>
      </c>
      <c r="S2019" s="741">
        <v>11696000000</v>
      </c>
      <c r="T2019" s="741">
        <v>12799252412.279226</v>
      </c>
    </row>
    <row r="2020" spans="1:20">
      <c r="A2020" s="675">
        <v>4</v>
      </c>
      <c r="B2020" s="675" t="s">
        <v>1481</v>
      </c>
      <c r="C2020" s="675">
        <v>2015</v>
      </c>
      <c r="D2020" s="675">
        <v>126</v>
      </c>
      <c r="E2020" s="675" t="s">
        <v>771</v>
      </c>
      <c r="F2020" s="675">
        <v>1</v>
      </c>
      <c r="G2020" s="675" t="s">
        <v>1050</v>
      </c>
      <c r="H2020" s="675">
        <v>94</v>
      </c>
      <c r="I2020" s="675" t="s">
        <v>1264</v>
      </c>
      <c r="J2020" s="675" t="s">
        <v>1052</v>
      </c>
      <c r="K2020" s="741">
        <v>78057000000</v>
      </c>
      <c r="L2020" s="741">
        <v>85419908134.856323</v>
      </c>
      <c r="M2020" s="675">
        <v>2</v>
      </c>
      <c r="N2020" s="675" t="s">
        <v>1561</v>
      </c>
      <c r="O2020" s="675">
        <v>17</v>
      </c>
      <c r="P2020" s="675" t="s">
        <v>1585</v>
      </c>
      <c r="Q2020" s="675">
        <v>821</v>
      </c>
      <c r="R2020" s="675" t="s">
        <v>1650</v>
      </c>
      <c r="S2020" s="741">
        <v>17600000000</v>
      </c>
      <c r="T2020" s="741">
        <v>19260160948.71019</v>
      </c>
    </row>
    <row r="2021" spans="1:20">
      <c r="A2021" s="675">
        <v>4</v>
      </c>
      <c r="B2021" s="675" t="s">
        <v>1481</v>
      </c>
      <c r="C2021" s="675">
        <v>2015</v>
      </c>
      <c r="D2021" s="675">
        <v>126</v>
      </c>
      <c r="E2021" s="675" t="s">
        <v>771</v>
      </c>
      <c r="F2021" s="675">
        <v>1</v>
      </c>
      <c r="G2021" s="675" t="s">
        <v>1050</v>
      </c>
      <c r="H2021" s="675">
        <v>94</v>
      </c>
      <c r="I2021" s="675" t="s">
        <v>1264</v>
      </c>
      <c r="J2021" s="675" t="s">
        <v>1052</v>
      </c>
      <c r="K2021" s="741">
        <v>78057000000</v>
      </c>
      <c r="L2021" s="741">
        <v>85419908134.856323</v>
      </c>
      <c r="M2021" s="675">
        <v>2</v>
      </c>
      <c r="N2021" s="675" t="s">
        <v>1561</v>
      </c>
      <c r="O2021" s="675">
        <v>18</v>
      </c>
      <c r="P2021" s="675" t="s">
        <v>1588</v>
      </c>
      <c r="Q2021" s="675">
        <v>811</v>
      </c>
      <c r="R2021" s="675" t="s">
        <v>1651</v>
      </c>
      <c r="S2021" s="741">
        <v>3982000000</v>
      </c>
      <c r="T2021" s="741">
        <v>4357611414.6456804</v>
      </c>
    </row>
    <row r="2022" spans="1:20">
      <c r="A2022" s="675">
        <v>4</v>
      </c>
      <c r="B2022" s="675" t="s">
        <v>1481</v>
      </c>
      <c r="C2022" s="675">
        <v>2015</v>
      </c>
      <c r="D2022" s="675">
        <v>126</v>
      </c>
      <c r="E2022" s="675" t="s">
        <v>771</v>
      </c>
      <c r="F2022" s="675">
        <v>1</v>
      </c>
      <c r="G2022" s="675" t="s">
        <v>1050</v>
      </c>
      <c r="H2022" s="675">
        <v>94</v>
      </c>
      <c r="I2022" s="675" t="s">
        <v>1264</v>
      </c>
      <c r="J2022" s="675" t="s">
        <v>1052</v>
      </c>
      <c r="K2022" s="741">
        <v>78057000000</v>
      </c>
      <c r="L2022" s="741">
        <v>85419908134.856323</v>
      </c>
      <c r="M2022" s="675">
        <v>2</v>
      </c>
      <c r="N2022" s="675" t="s">
        <v>1561</v>
      </c>
      <c r="O2022" s="675">
        <v>21</v>
      </c>
      <c r="P2022" s="675" t="s">
        <v>1652</v>
      </c>
      <c r="Q2022" s="675">
        <v>826</v>
      </c>
      <c r="R2022" s="675" t="s">
        <v>1653</v>
      </c>
      <c r="S2022" s="741">
        <v>4000000000</v>
      </c>
      <c r="T2022" s="741">
        <v>4377309306.5250435</v>
      </c>
    </row>
    <row r="2023" spans="1:20">
      <c r="A2023" s="675">
        <v>4</v>
      </c>
      <c r="B2023" s="675" t="s">
        <v>1481</v>
      </c>
      <c r="C2023" s="675">
        <v>2015</v>
      </c>
      <c r="D2023" s="675">
        <v>126</v>
      </c>
      <c r="E2023" s="675" t="s">
        <v>771</v>
      </c>
      <c r="F2023" s="675">
        <v>1</v>
      </c>
      <c r="G2023" s="675" t="s">
        <v>1050</v>
      </c>
      <c r="H2023" s="675">
        <v>94</v>
      </c>
      <c r="I2023" s="675" t="s">
        <v>1264</v>
      </c>
      <c r="J2023" s="675" t="s">
        <v>1052</v>
      </c>
      <c r="K2023" s="741">
        <v>78057000000</v>
      </c>
      <c r="L2023" s="741">
        <v>85419908134.856323</v>
      </c>
      <c r="M2023" s="675">
        <v>2</v>
      </c>
      <c r="N2023" s="675" t="s">
        <v>1561</v>
      </c>
      <c r="O2023" s="675">
        <v>22</v>
      </c>
      <c r="P2023" s="675" t="s">
        <v>1654</v>
      </c>
      <c r="Q2023" s="675">
        <v>574</v>
      </c>
      <c r="R2023" s="675" t="s">
        <v>1269</v>
      </c>
      <c r="S2023" s="741">
        <v>10445000000</v>
      </c>
      <c r="T2023" s="741">
        <v>11430248926.663519</v>
      </c>
    </row>
    <row r="2024" spans="1:20">
      <c r="A2024" s="675">
        <v>4</v>
      </c>
      <c r="B2024" s="675" t="s">
        <v>1481</v>
      </c>
      <c r="C2024" s="675">
        <v>2015</v>
      </c>
      <c r="D2024" s="675">
        <v>126</v>
      </c>
      <c r="E2024" s="675" t="s">
        <v>771</v>
      </c>
      <c r="F2024" s="675">
        <v>1</v>
      </c>
      <c r="G2024" s="675" t="s">
        <v>1050</v>
      </c>
      <c r="H2024" s="675">
        <v>94</v>
      </c>
      <c r="I2024" s="675" t="s">
        <v>1264</v>
      </c>
      <c r="J2024" s="675" t="s">
        <v>1052</v>
      </c>
      <c r="K2024" s="741">
        <v>78057000000</v>
      </c>
      <c r="L2024" s="741">
        <v>85419908134.856323</v>
      </c>
      <c r="M2024" s="675">
        <v>2</v>
      </c>
      <c r="N2024" s="675" t="s">
        <v>1561</v>
      </c>
      <c r="O2024" s="675">
        <v>22</v>
      </c>
      <c r="P2024" s="675" t="s">
        <v>1654</v>
      </c>
      <c r="Q2024" s="675">
        <v>819</v>
      </c>
      <c r="R2024" s="675" t="s">
        <v>1655</v>
      </c>
      <c r="S2024" s="741">
        <v>5288000000</v>
      </c>
      <c r="T2024" s="741">
        <v>5786802903.2261076</v>
      </c>
    </row>
    <row r="2025" spans="1:20">
      <c r="A2025" s="675">
        <v>4</v>
      </c>
      <c r="B2025" s="675" t="s">
        <v>1481</v>
      </c>
      <c r="C2025" s="675">
        <v>2015</v>
      </c>
      <c r="D2025" s="675">
        <v>126</v>
      </c>
      <c r="E2025" s="675" t="s">
        <v>771</v>
      </c>
      <c r="F2025" s="675">
        <v>1</v>
      </c>
      <c r="G2025" s="675" t="s">
        <v>1050</v>
      </c>
      <c r="H2025" s="675">
        <v>94</v>
      </c>
      <c r="I2025" s="675" t="s">
        <v>1264</v>
      </c>
      <c r="J2025" s="675" t="s">
        <v>1052</v>
      </c>
      <c r="K2025" s="741">
        <v>78057000000</v>
      </c>
      <c r="L2025" s="741">
        <v>85419908134.856323</v>
      </c>
      <c r="M2025" s="675">
        <v>2</v>
      </c>
      <c r="N2025" s="675" t="s">
        <v>1561</v>
      </c>
      <c r="O2025" s="675">
        <v>22</v>
      </c>
      <c r="P2025" s="675" t="s">
        <v>1654</v>
      </c>
      <c r="Q2025" s="675">
        <v>961</v>
      </c>
      <c r="R2025" s="675" t="s">
        <v>1790</v>
      </c>
      <c r="S2025" s="741">
        <v>13200000000</v>
      </c>
      <c r="T2025" s="741">
        <v>14445120711.532642</v>
      </c>
    </row>
    <row r="2026" spans="1:20">
      <c r="A2026" s="675">
        <v>4</v>
      </c>
      <c r="B2026" s="675" t="s">
        <v>1481</v>
      </c>
      <c r="C2026" s="675">
        <v>2015</v>
      </c>
      <c r="D2026" s="675">
        <v>126</v>
      </c>
      <c r="E2026" s="675" t="s">
        <v>771</v>
      </c>
      <c r="F2026" s="675">
        <v>1</v>
      </c>
      <c r="G2026" s="675" t="s">
        <v>1050</v>
      </c>
      <c r="H2026" s="675">
        <v>94</v>
      </c>
      <c r="I2026" s="675" t="s">
        <v>1264</v>
      </c>
      <c r="J2026" s="675" t="s">
        <v>1052</v>
      </c>
      <c r="K2026" s="741">
        <v>78057000000</v>
      </c>
      <c r="L2026" s="741">
        <v>85419908134.856323</v>
      </c>
      <c r="M2026" s="675">
        <v>3</v>
      </c>
      <c r="N2026" s="675" t="s">
        <v>1482</v>
      </c>
      <c r="O2026" s="675">
        <v>24</v>
      </c>
      <c r="P2026" s="675" t="s">
        <v>1604</v>
      </c>
      <c r="Q2026" s="675">
        <v>817</v>
      </c>
      <c r="R2026" s="675" t="s">
        <v>1791</v>
      </c>
      <c r="S2026" s="741">
        <v>1084000000</v>
      </c>
      <c r="T2026" s="741">
        <v>1186250822.0682867</v>
      </c>
    </row>
    <row r="2027" spans="1:20">
      <c r="A2027" s="675">
        <v>4</v>
      </c>
      <c r="B2027" s="675" t="s">
        <v>1481</v>
      </c>
      <c r="C2027" s="675">
        <v>2015</v>
      </c>
      <c r="D2027" s="675">
        <v>126</v>
      </c>
      <c r="E2027" s="675" t="s">
        <v>771</v>
      </c>
      <c r="F2027" s="675">
        <v>1</v>
      </c>
      <c r="G2027" s="675" t="s">
        <v>1050</v>
      </c>
      <c r="H2027" s="675">
        <v>94</v>
      </c>
      <c r="I2027" s="675" t="s">
        <v>1264</v>
      </c>
      <c r="J2027" s="675" t="s">
        <v>1052</v>
      </c>
      <c r="K2027" s="741">
        <v>78057000000</v>
      </c>
      <c r="L2027" s="741">
        <v>85419908134.856323</v>
      </c>
      <c r="M2027" s="675">
        <v>3</v>
      </c>
      <c r="N2027" s="675" t="s">
        <v>1482</v>
      </c>
      <c r="O2027" s="675">
        <v>26</v>
      </c>
      <c r="P2027" s="675" t="s">
        <v>1483</v>
      </c>
      <c r="Q2027" s="675">
        <v>956</v>
      </c>
      <c r="R2027" s="675" t="s">
        <v>1657</v>
      </c>
      <c r="S2027" s="741">
        <v>1684000000</v>
      </c>
      <c r="T2027" s="741">
        <v>1842847218.0470433</v>
      </c>
    </row>
    <row r="2028" spans="1:20">
      <c r="A2028" s="675">
        <v>4</v>
      </c>
      <c r="B2028" s="675" t="s">
        <v>1481</v>
      </c>
      <c r="C2028" s="675">
        <v>2015</v>
      </c>
      <c r="D2028" s="675">
        <v>126</v>
      </c>
      <c r="E2028" s="675" t="s">
        <v>771</v>
      </c>
      <c r="F2028" s="675">
        <v>1</v>
      </c>
      <c r="G2028" s="675" t="s">
        <v>1050</v>
      </c>
      <c r="H2028" s="675">
        <v>94</v>
      </c>
      <c r="I2028" s="675" t="s">
        <v>1264</v>
      </c>
      <c r="J2028" s="675" t="s">
        <v>1052</v>
      </c>
      <c r="K2028" s="741">
        <v>78057000000</v>
      </c>
      <c r="L2028" s="741">
        <v>85419908134.856323</v>
      </c>
      <c r="M2028" s="675">
        <v>3</v>
      </c>
      <c r="N2028" s="675" t="s">
        <v>1482</v>
      </c>
      <c r="O2028" s="675">
        <v>31</v>
      </c>
      <c r="P2028" s="675" t="s">
        <v>1487</v>
      </c>
      <c r="Q2028" s="675">
        <v>844</v>
      </c>
      <c r="R2028" s="675" t="s">
        <v>1487</v>
      </c>
      <c r="S2028" s="741">
        <v>3488000000</v>
      </c>
      <c r="T2028" s="741">
        <v>3817013715.2898378</v>
      </c>
    </row>
    <row r="2029" spans="1:20">
      <c r="A2029" s="675">
        <v>4</v>
      </c>
      <c r="B2029" s="675" t="s">
        <v>1481</v>
      </c>
      <c r="C2029" s="675">
        <v>2015</v>
      </c>
      <c r="D2029" s="675">
        <v>126</v>
      </c>
      <c r="E2029" s="675" t="s">
        <v>771</v>
      </c>
      <c r="F2029" s="675">
        <v>1</v>
      </c>
      <c r="G2029" s="675" t="s">
        <v>1050</v>
      </c>
      <c r="H2029" s="675">
        <v>94</v>
      </c>
      <c r="I2029" s="675" t="s">
        <v>1264</v>
      </c>
      <c r="J2029" s="675" t="s">
        <v>1052</v>
      </c>
      <c r="K2029" s="741">
        <v>78057000000</v>
      </c>
      <c r="L2029" s="741">
        <v>85419908134.856323</v>
      </c>
      <c r="M2029" s="675">
        <v>3</v>
      </c>
      <c r="N2029" s="675" t="s">
        <v>1482</v>
      </c>
      <c r="O2029" s="675">
        <v>32</v>
      </c>
      <c r="P2029" s="675" t="s">
        <v>1504</v>
      </c>
      <c r="Q2029" s="675">
        <v>957</v>
      </c>
      <c r="R2029" s="675" t="s">
        <v>1792</v>
      </c>
      <c r="S2029" s="741">
        <v>2687000000</v>
      </c>
      <c r="T2029" s="741">
        <v>2940457526.6581974</v>
      </c>
    </row>
    <row r="2030" spans="1:20">
      <c r="A2030" s="675">
        <v>4</v>
      </c>
      <c r="B2030" s="675" t="s">
        <v>1481</v>
      </c>
      <c r="C2030" s="675">
        <v>2015</v>
      </c>
      <c r="D2030" s="675">
        <v>127</v>
      </c>
      <c r="E2030" s="675" t="s">
        <v>162</v>
      </c>
      <c r="F2030" s="675">
        <v>1</v>
      </c>
      <c r="G2030" s="675" t="s">
        <v>1050</v>
      </c>
      <c r="H2030" s="675">
        <v>86</v>
      </c>
      <c r="I2030" s="675" t="s">
        <v>1088</v>
      </c>
      <c r="J2030" s="675" t="s">
        <v>1052</v>
      </c>
      <c r="K2030" s="741">
        <v>26296000000</v>
      </c>
      <c r="L2030" s="741">
        <v>28776431381.095634</v>
      </c>
      <c r="M2030" s="675">
        <v>3</v>
      </c>
      <c r="N2030" s="675" t="s">
        <v>1482</v>
      </c>
      <c r="O2030" s="675">
        <v>24</v>
      </c>
      <c r="P2030" s="675" t="s">
        <v>1604</v>
      </c>
      <c r="Q2030" s="675">
        <v>751</v>
      </c>
      <c r="R2030" s="675" t="s">
        <v>1659</v>
      </c>
      <c r="S2030" s="741">
        <v>21127709000</v>
      </c>
      <c r="T2030" s="741">
        <v>23120629307.813229</v>
      </c>
    </row>
    <row r="2031" spans="1:20">
      <c r="A2031" s="675">
        <v>4</v>
      </c>
      <c r="B2031" s="675" t="s">
        <v>1481</v>
      </c>
      <c r="C2031" s="675">
        <v>2015</v>
      </c>
      <c r="D2031" s="675">
        <v>127</v>
      </c>
      <c r="E2031" s="675" t="s">
        <v>162</v>
      </c>
      <c r="F2031" s="675">
        <v>1</v>
      </c>
      <c r="G2031" s="675" t="s">
        <v>1050</v>
      </c>
      <c r="H2031" s="675">
        <v>86</v>
      </c>
      <c r="I2031" s="675" t="s">
        <v>1088</v>
      </c>
      <c r="J2031" s="675" t="s">
        <v>1052</v>
      </c>
      <c r="K2031" s="741">
        <v>26296000000</v>
      </c>
      <c r="L2031" s="741">
        <v>28776431381.095634</v>
      </c>
      <c r="M2031" s="675">
        <v>3</v>
      </c>
      <c r="N2031" s="675" t="s">
        <v>1482</v>
      </c>
      <c r="O2031" s="675">
        <v>25</v>
      </c>
      <c r="P2031" s="675" t="s">
        <v>1521</v>
      </c>
      <c r="Q2031" s="675">
        <v>711</v>
      </c>
      <c r="R2031" s="675" t="s">
        <v>1660</v>
      </c>
      <c r="S2031" s="741">
        <v>529580000</v>
      </c>
      <c r="T2031" s="741">
        <v>579533865.6373831</v>
      </c>
    </row>
    <row r="2032" spans="1:20">
      <c r="A2032" s="675">
        <v>4</v>
      </c>
      <c r="B2032" s="675" t="s">
        <v>1481</v>
      </c>
      <c r="C2032" s="675">
        <v>2015</v>
      </c>
      <c r="D2032" s="675">
        <v>127</v>
      </c>
      <c r="E2032" s="675" t="s">
        <v>162</v>
      </c>
      <c r="F2032" s="675">
        <v>1</v>
      </c>
      <c r="G2032" s="675" t="s">
        <v>1050</v>
      </c>
      <c r="H2032" s="675">
        <v>86</v>
      </c>
      <c r="I2032" s="675" t="s">
        <v>1088</v>
      </c>
      <c r="J2032" s="675" t="s">
        <v>1052</v>
      </c>
      <c r="K2032" s="741">
        <v>26296000000</v>
      </c>
      <c r="L2032" s="741">
        <v>28776431381.095634</v>
      </c>
      <c r="M2032" s="675">
        <v>3</v>
      </c>
      <c r="N2032" s="675" t="s">
        <v>1482</v>
      </c>
      <c r="O2032" s="675">
        <v>31</v>
      </c>
      <c r="P2032" s="675" t="s">
        <v>1487</v>
      </c>
      <c r="Q2032" s="675">
        <v>761</v>
      </c>
      <c r="R2032" s="675" t="s">
        <v>1661</v>
      </c>
      <c r="S2032" s="741">
        <v>837621000</v>
      </c>
      <c r="T2032" s="741">
        <v>916631549.66020334</v>
      </c>
    </row>
    <row r="2033" spans="1:20">
      <c r="A2033" s="675">
        <v>4</v>
      </c>
      <c r="B2033" s="675" t="s">
        <v>1481</v>
      </c>
      <c r="C2033" s="675">
        <v>2015</v>
      </c>
      <c r="D2033" s="675">
        <v>127</v>
      </c>
      <c r="E2033" s="675" t="s">
        <v>162</v>
      </c>
      <c r="F2033" s="675">
        <v>1</v>
      </c>
      <c r="G2033" s="675" t="s">
        <v>1050</v>
      </c>
      <c r="H2033" s="675">
        <v>86</v>
      </c>
      <c r="I2033" s="675" t="s">
        <v>1088</v>
      </c>
      <c r="J2033" s="675" t="s">
        <v>1052</v>
      </c>
      <c r="K2033" s="741">
        <v>26296000000</v>
      </c>
      <c r="L2033" s="741">
        <v>28776431381.095634</v>
      </c>
      <c r="M2033" s="675">
        <v>3</v>
      </c>
      <c r="N2033" s="675" t="s">
        <v>1482</v>
      </c>
      <c r="O2033" s="675">
        <v>32</v>
      </c>
      <c r="P2033" s="675" t="s">
        <v>1504</v>
      </c>
      <c r="Q2033" s="675">
        <v>734</v>
      </c>
      <c r="R2033" s="675" t="s">
        <v>1662</v>
      </c>
      <c r="S2033" s="741">
        <v>3801090000</v>
      </c>
      <c r="T2033" s="741">
        <v>4159636657.9848189</v>
      </c>
    </row>
    <row r="2034" spans="1:20">
      <c r="A2034" s="675">
        <v>4</v>
      </c>
      <c r="B2034" s="675" t="s">
        <v>1481</v>
      </c>
      <c r="C2034" s="675">
        <v>2015</v>
      </c>
      <c r="D2034" s="675">
        <v>131</v>
      </c>
      <c r="E2034" s="675" t="s">
        <v>1293</v>
      </c>
      <c r="F2034" s="675">
        <v>1</v>
      </c>
      <c r="G2034" s="675" t="s">
        <v>1050</v>
      </c>
      <c r="H2034" s="675">
        <v>86</v>
      </c>
      <c r="I2034" s="675" t="s">
        <v>1088</v>
      </c>
      <c r="J2034" s="675" t="s">
        <v>1052</v>
      </c>
      <c r="K2034" s="741">
        <v>30098587000</v>
      </c>
      <c r="L2034" s="741">
        <v>32937706247.088421</v>
      </c>
      <c r="M2034" s="675">
        <v>2</v>
      </c>
      <c r="N2034" s="675" t="s">
        <v>1561</v>
      </c>
      <c r="O2034" s="675">
        <v>20</v>
      </c>
      <c r="P2034" s="675" t="s">
        <v>1638</v>
      </c>
      <c r="Q2034" s="675">
        <v>412</v>
      </c>
      <c r="R2034" s="675" t="s">
        <v>1294</v>
      </c>
      <c r="S2034" s="741">
        <v>26829283000</v>
      </c>
      <c r="T2034" s="741">
        <v>29360017540.823536</v>
      </c>
    </row>
    <row r="2035" spans="1:20">
      <c r="A2035" s="675">
        <v>4</v>
      </c>
      <c r="B2035" s="675" t="s">
        <v>1481</v>
      </c>
      <c r="C2035" s="675">
        <v>2015</v>
      </c>
      <c r="D2035" s="675">
        <v>131</v>
      </c>
      <c r="E2035" s="675" t="s">
        <v>1293</v>
      </c>
      <c r="F2035" s="675">
        <v>1</v>
      </c>
      <c r="G2035" s="675" t="s">
        <v>1050</v>
      </c>
      <c r="H2035" s="675">
        <v>86</v>
      </c>
      <c r="I2035" s="675" t="s">
        <v>1088</v>
      </c>
      <c r="J2035" s="675" t="s">
        <v>1052</v>
      </c>
      <c r="K2035" s="741">
        <v>30098587000</v>
      </c>
      <c r="L2035" s="741">
        <v>32937706247.088421</v>
      </c>
      <c r="M2035" s="675">
        <v>3</v>
      </c>
      <c r="N2035" s="675" t="s">
        <v>1482</v>
      </c>
      <c r="O2035" s="675">
        <v>31</v>
      </c>
      <c r="P2035" s="675" t="s">
        <v>1487</v>
      </c>
      <c r="Q2035" s="675">
        <v>908</v>
      </c>
      <c r="R2035" s="675" t="s">
        <v>1663</v>
      </c>
      <c r="S2035" s="741">
        <v>3269304000</v>
      </c>
      <c r="T2035" s="741">
        <v>3577688706.2648878</v>
      </c>
    </row>
    <row r="2036" spans="1:20">
      <c r="A2036" s="675">
        <v>4</v>
      </c>
      <c r="B2036" s="675" t="s">
        <v>1481</v>
      </c>
      <c r="C2036" s="675">
        <v>2015</v>
      </c>
      <c r="D2036" s="675">
        <v>200</v>
      </c>
      <c r="E2036" s="675" t="s">
        <v>1295</v>
      </c>
      <c r="F2036" s="675">
        <v>2</v>
      </c>
      <c r="G2036" s="675" t="s">
        <v>1296</v>
      </c>
      <c r="H2036" s="675">
        <v>89</v>
      </c>
      <c r="I2036" s="675" t="s">
        <v>1182</v>
      </c>
      <c r="J2036" s="675" t="s">
        <v>1052</v>
      </c>
      <c r="K2036" s="741">
        <v>40073000000</v>
      </c>
      <c r="L2036" s="741">
        <v>43852978960.094521</v>
      </c>
      <c r="M2036" s="675">
        <v>1</v>
      </c>
      <c r="N2036" s="675" t="s">
        <v>1489</v>
      </c>
      <c r="O2036" s="675">
        <v>9</v>
      </c>
      <c r="P2036" s="675" t="s">
        <v>1563</v>
      </c>
      <c r="Q2036" s="675">
        <v>431</v>
      </c>
      <c r="R2036" s="675" t="s">
        <v>1664</v>
      </c>
      <c r="S2036" s="741">
        <v>13009977000</v>
      </c>
      <c r="T2036" s="741">
        <v>14237173349.944189</v>
      </c>
    </row>
    <row r="2037" spans="1:20">
      <c r="A2037" s="675">
        <v>4</v>
      </c>
      <c r="B2037" s="675" t="s">
        <v>1481</v>
      </c>
      <c r="C2037" s="675">
        <v>2015</v>
      </c>
      <c r="D2037" s="675">
        <v>200</v>
      </c>
      <c r="E2037" s="675" t="s">
        <v>1295</v>
      </c>
      <c r="F2037" s="675">
        <v>2</v>
      </c>
      <c r="G2037" s="675" t="s">
        <v>1296</v>
      </c>
      <c r="H2037" s="675">
        <v>89</v>
      </c>
      <c r="I2037" s="675" t="s">
        <v>1182</v>
      </c>
      <c r="J2037" s="675" t="s">
        <v>1052</v>
      </c>
      <c r="K2037" s="741">
        <v>40073000000</v>
      </c>
      <c r="L2037" s="741">
        <v>43852978960.094521</v>
      </c>
      <c r="M2037" s="675">
        <v>1</v>
      </c>
      <c r="N2037" s="675" t="s">
        <v>1489</v>
      </c>
      <c r="O2037" s="675">
        <v>12</v>
      </c>
      <c r="P2037" s="675" t="s">
        <v>1569</v>
      </c>
      <c r="Q2037" s="675">
        <v>725</v>
      </c>
      <c r="R2037" s="675" t="s">
        <v>1665</v>
      </c>
      <c r="S2037" s="741">
        <v>23153906000</v>
      </c>
      <c r="T2037" s="741">
        <v>25337952054.051506</v>
      </c>
    </row>
    <row r="2038" spans="1:20">
      <c r="A2038" s="675">
        <v>4</v>
      </c>
      <c r="B2038" s="675" t="s">
        <v>1481</v>
      </c>
      <c r="C2038" s="675">
        <v>2015</v>
      </c>
      <c r="D2038" s="675">
        <v>200</v>
      </c>
      <c r="E2038" s="675" t="s">
        <v>1295</v>
      </c>
      <c r="F2038" s="675">
        <v>2</v>
      </c>
      <c r="G2038" s="675" t="s">
        <v>1296</v>
      </c>
      <c r="H2038" s="675">
        <v>89</v>
      </c>
      <c r="I2038" s="675" t="s">
        <v>1182</v>
      </c>
      <c r="J2038" s="675" t="s">
        <v>1052</v>
      </c>
      <c r="K2038" s="741">
        <v>40073000000</v>
      </c>
      <c r="L2038" s="741">
        <v>43852978960.094521</v>
      </c>
      <c r="M2038" s="675">
        <v>1</v>
      </c>
      <c r="N2038" s="675" t="s">
        <v>1489</v>
      </c>
      <c r="O2038" s="675">
        <v>13</v>
      </c>
      <c r="P2038" s="675" t="s">
        <v>1574</v>
      </c>
      <c r="Q2038" s="675">
        <v>604</v>
      </c>
      <c r="R2038" s="675" t="s">
        <v>1667</v>
      </c>
      <c r="S2038" s="741">
        <v>1936322000</v>
      </c>
      <c r="T2038" s="741">
        <v>2118970077.7572963</v>
      </c>
    </row>
    <row r="2039" spans="1:20">
      <c r="A2039" s="675">
        <v>4</v>
      </c>
      <c r="B2039" s="675" t="s">
        <v>1481</v>
      </c>
      <c r="C2039" s="675">
        <v>2015</v>
      </c>
      <c r="D2039" s="675">
        <v>200</v>
      </c>
      <c r="E2039" s="675" t="s">
        <v>1295</v>
      </c>
      <c r="F2039" s="675">
        <v>2</v>
      </c>
      <c r="G2039" s="675" t="s">
        <v>1296</v>
      </c>
      <c r="H2039" s="675">
        <v>89</v>
      </c>
      <c r="I2039" s="675" t="s">
        <v>1182</v>
      </c>
      <c r="J2039" s="675" t="s">
        <v>1052</v>
      </c>
      <c r="K2039" s="741">
        <v>40073000000</v>
      </c>
      <c r="L2039" s="741">
        <v>43852978960.094521</v>
      </c>
      <c r="M2039" s="675">
        <v>3</v>
      </c>
      <c r="N2039" s="675" t="s">
        <v>1482</v>
      </c>
      <c r="O2039" s="675">
        <v>26</v>
      </c>
      <c r="P2039" s="675" t="s">
        <v>1483</v>
      </c>
      <c r="Q2039" s="675">
        <v>947</v>
      </c>
      <c r="R2039" s="675" t="s">
        <v>1793</v>
      </c>
      <c r="S2039" s="741">
        <v>116643000</v>
      </c>
      <c r="T2039" s="741">
        <v>127645622.36025015</v>
      </c>
    </row>
    <row r="2040" spans="1:20">
      <c r="A2040" s="675">
        <v>4</v>
      </c>
      <c r="B2040" s="675" t="s">
        <v>1481</v>
      </c>
      <c r="C2040" s="675">
        <v>2015</v>
      </c>
      <c r="D2040" s="675">
        <v>200</v>
      </c>
      <c r="E2040" s="675" t="s">
        <v>1295</v>
      </c>
      <c r="F2040" s="675">
        <v>2</v>
      </c>
      <c r="G2040" s="675" t="s">
        <v>1296</v>
      </c>
      <c r="H2040" s="675">
        <v>89</v>
      </c>
      <c r="I2040" s="675" t="s">
        <v>1182</v>
      </c>
      <c r="J2040" s="675" t="s">
        <v>1052</v>
      </c>
      <c r="K2040" s="741">
        <v>40073000000</v>
      </c>
      <c r="L2040" s="741">
        <v>43852978960.094521</v>
      </c>
      <c r="M2040" s="675">
        <v>3</v>
      </c>
      <c r="N2040" s="675" t="s">
        <v>1482</v>
      </c>
      <c r="O2040" s="675">
        <v>31</v>
      </c>
      <c r="P2040" s="675" t="s">
        <v>1487</v>
      </c>
      <c r="Q2040" s="675">
        <v>611</v>
      </c>
      <c r="R2040" s="675" t="s">
        <v>994</v>
      </c>
      <c r="S2040" s="741">
        <v>1856152000</v>
      </c>
      <c r="T2040" s="741">
        <v>2031237855.9812679</v>
      </c>
    </row>
    <row r="2041" spans="1:20">
      <c r="A2041" s="675">
        <v>4</v>
      </c>
      <c r="B2041" s="675" t="s">
        <v>1481</v>
      </c>
      <c r="C2041" s="675">
        <v>2015</v>
      </c>
      <c r="D2041" s="675">
        <v>201</v>
      </c>
      <c r="E2041" s="675" t="s">
        <v>1303</v>
      </c>
      <c r="F2041" s="675">
        <v>2</v>
      </c>
      <c r="G2041" s="675" t="s">
        <v>1296</v>
      </c>
      <c r="H2041" s="675">
        <v>91</v>
      </c>
      <c r="I2041" s="675" t="s">
        <v>1304</v>
      </c>
      <c r="J2041" s="675" t="s">
        <v>1052</v>
      </c>
      <c r="K2041" s="741">
        <v>2146402481000</v>
      </c>
      <c r="L2041" s="741">
        <v>2348866888907.4355</v>
      </c>
      <c r="M2041" s="675">
        <v>1</v>
      </c>
      <c r="N2041" s="675" t="s">
        <v>1489</v>
      </c>
      <c r="O2041" s="675">
        <v>2</v>
      </c>
      <c r="P2041" s="675" t="s">
        <v>1669</v>
      </c>
      <c r="Q2041" s="675">
        <v>869</v>
      </c>
      <c r="R2041" s="675" t="s">
        <v>1670</v>
      </c>
      <c r="S2041" s="741">
        <v>313678487000</v>
      </c>
      <c r="T2041" s="741">
        <v>343266940100.44867</v>
      </c>
    </row>
    <row r="2042" spans="1:20">
      <c r="A2042" s="675">
        <v>4</v>
      </c>
      <c r="B2042" s="675" t="s">
        <v>1481</v>
      </c>
      <c r="C2042" s="675">
        <v>2015</v>
      </c>
      <c r="D2042" s="675">
        <v>201</v>
      </c>
      <c r="E2042" s="675" t="s">
        <v>1303</v>
      </c>
      <c r="F2042" s="675">
        <v>2</v>
      </c>
      <c r="G2042" s="675" t="s">
        <v>1296</v>
      </c>
      <c r="H2042" s="675">
        <v>91</v>
      </c>
      <c r="I2042" s="675" t="s">
        <v>1304</v>
      </c>
      <c r="J2042" s="675" t="s">
        <v>1052</v>
      </c>
      <c r="K2042" s="741">
        <v>2146402481000</v>
      </c>
      <c r="L2042" s="741">
        <v>2348866888907.4355</v>
      </c>
      <c r="M2042" s="675">
        <v>1</v>
      </c>
      <c r="N2042" s="675" t="s">
        <v>1489</v>
      </c>
      <c r="O2042" s="675">
        <v>2</v>
      </c>
      <c r="P2042" s="675" t="s">
        <v>1669</v>
      </c>
      <c r="Q2042" s="675">
        <v>872</v>
      </c>
      <c r="R2042" s="675" t="s">
        <v>1671</v>
      </c>
      <c r="S2042" s="741">
        <v>1000407000</v>
      </c>
      <c r="T2042" s="741">
        <v>1094772717.8531997</v>
      </c>
    </row>
    <row r="2043" spans="1:20">
      <c r="A2043" s="675">
        <v>4</v>
      </c>
      <c r="B2043" s="675" t="s">
        <v>1481</v>
      </c>
      <c r="C2043" s="675">
        <v>2015</v>
      </c>
      <c r="D2043" s="675">
        <v>201</v>
      </c>
      <c r="E2043" s="675" t="s">
        <v>1303</v>
      </c>
      <c r="F2043" s="675">
        <v>2</v>
      </c>
      <c r="G2043" s="675" t="s">
        <v>1296</v>
      </c>
      <c r="H2043" s="675">
        <v>91</v>
      </c>
      <c r="I2043" s="675" t="s">
        <v>1304</v>
      </c>
      <c r="J2043" s="675" t="s">
        <v>1052</v>
      </c>
      <c r="K2043" s="741">
        <v>2146402481000</v>
      </c>
      <c r="L2043" s="741">
        <v>2348866888907.4355</v>
      </c>
      <c r="M2043" s="675">
        <v>1</v>
      </c>
      <c r="N2043" s="675" t="s">
        <v>1489</v>
      </c>
      <c r="O2043" s="675">
        <v>2</v>
      </c>
      <c r="P2043" s="675" t="s">
        <v>1669</v>
      </c>
      <c r="Q2043" s="675">
        <v>874</v>
      </c>
      <c r="R2043" s="675" t="s">
        <v>1672</v>
      </c>
      <c r="S2043" s="741">
        <v>944159519000</v>
      </c>
      <c r="T2043" s="741">
        <v>1033219562340.7272</v>
      </c>
    </row>
    <row r="2044" spans="1:20">
      <c r="A2044" s="675">
        <v>4</v>
      </c>
      <c r="B2044" s="675" t="s">
        <v>1481</v>
      </c>
      <c r="C2044" s="675">
        <v>2015</v>
      </c>
      <c r="D2044" s="675">
        <v>201</v>
      </c>
      <c r="E2044" s="675" t="s">
        <v>1303</v>
      </c>
      <c r="F2044" s="675">
        <v>2</v>
      </c>
      <c r="G2044" s="675" t="s">
        <v>1296</v>
      </c>
      <c r="H2044" s="675">
        <v>91</v>
      </c>
      <c r="I2044" s="675" t="s">
        <v>1304</v>
      </c>
      <c r="J2044" s="675" t="s">
        <v>1052</v>
      </c>
      <c r="K2044" s="741">
        <v>2146402481000</v>
      </c>
      <c r="L2044" s="741">
        <v>2348866888907.4355</v>
      </c>
      <c r="M2044" s="675">
        <v>1</v>
      </c>
      <c r="N2044" s="675" t="s">
        <v>1489</v>
      </c>
      <c r="O2044" s="675">
        <v>2</v>
      </c>
      <c r="P2044" s="675" t="s">
        <v>1669</v>
      </c>
      <c r="Q2044" s="675">
        <v>875</v>
      </c>
      <c r="R2044" s="675" t="s">
        <v>1794</v>
      </c>
      <c r="S2044" s="741">
        <v>229233457000</v>
      </c>
      <c r="T2044" s="741">
        <v>250856436173.25208</v>
      </c>
    </row>
    <row r="2045" spans="1:20">
      <c r="A2045" s="675">
        <v>4</v>
      </c>
      <c r="B2045" s="675" t="s">
        <v>1481</v>
      </c>
      <c r="C2045" s="675">
        <v>2015</v>
      </c>
      <c r="D2045" s="675">
        <v>201</v>
      </c>
      <c r="E2045" s="675" t="s">
        <v>1303</v>
      </c>
      <c r="F2045" s="675">
        <v>2</v>
      </c>
      <c r="G2045" s="675" t="s">
        <v>1296</v>
      </c>
      <c r="H2045" s="675">
        <v>91</v>
      </c>
      <c r="I2045" s="675" t="s">
        <v>1304</v>
      </c>
      <c r="J2045" s="675" t="s">
        <v>1052</v>
      </c>
      <c r="K2045" s="741">
        <v>2146402481000</v>
      </c>
      <c r="L2045" s="741">
        <v>2348866888907.4355</v>
      </c>
      <c r="M2045" s="675">
        <v>1</v>
      </c>
      <c r="N2045" s="675" t="s">
        <v>1489</v>
      </c>
      <c r="O2045" s="675">
        <v>2</v>
      </c>
      <c r="P2045" s="675" t="s">
        <v>1669</v>
      </c>
      <c r="Q2045" s="675">
        <v>876</v>
      </c>
      <c r="R2045" s="675" t="s">
        <v>1795</v>
      </c>
      <c r="S2045" s="741">
        <v>195214202000</v>
      </c>
      <c r="T2045" s="741">
        <v>213628235795.11493</v>
      </c>
    </row>
    <row r="2046" spans="1:20">
      <c r="A2046" s="675">
        <v>4</v>
      </c>
      <c r="B2046" s="675" t="s">
        <v>1481</v>
      </c>
      <c r="C2046" s="675">
        <v>2015</v>
      </c>
      <c r="D2046" s="675">
        <v>201</v>
      </c>
      <c r="E2046" s="675" t="s">
        <v>1303</v>
      </c>
      <c r="F2046" s="675">
        <v>2</v>
      </c>
      <c r="G2046" s="675" t="s">
        <v>1296</v>
      </c>
      <c r="H2046" s="675">
        <v>91</v>
      </c>
      <c r="I2046" s="675" t="s">
        <v>1304</v>
      </c>
      <c r="J2046" s="675" t="s">
        <v>1052</v>
      </c>
      <c r="K2046" s="741">
        <v>2146402481000</v>
      </c>
      <c r="L2046" s="741">
        <v>2348866888907.4355</v>
      </c>
      <c r="M2046" s="675">
        <v>1</v>
      </c>
      <c r="N2046" s="675" t="s">
        <v>1489</v>
      </c>
      <c r="O2046" s="675">
        <v>2</v>
      </c>
      <c r="P2046" s="675" t="s">
        <v>1669</v>
      </c>
      <c r="Q2046" s="675">
        <v>877</v>
      </c>
      <c r="R2046" s="675" t="s">
        <v>1675</v>
      </c>
      <c r="S2046" s="741">
        <v>8267638000</v>
      </c>
      <c r="T2046" s="741">
        <v>9047502190.0950241</v>
      </c>
    </row>
    <row r="2047" spans="1:20">
      <c r="A2047" s="675">
        <v>4</v>
      </c>
      <c r="B2047" s="675" t="s">
        <v>1481</v>
      </c>
      <c r="C2047" s="675">
        <v>2015</v>
      </c>
      <c r="D2047" s="675">
        <v>201</v>
      </c>
      <c r="E2047" s="675" t="s">
        <v>1303</v>
      </c>
      <c r="F2047" s="675">
        <v>2</v>
      </c>
      <c r="G2047" s="675" t="s">
        <v>1296</v>
      </c>
      <c r="H2047" s="675">
        <v>91</v>
      </c>
      <c r="I2047" s="675" t="s">
        <v>1304</v>
      </c>
      <c r="J2047" s="675" t="s">
        <v>1052</v>
      </c>
      <c r="K2047" s="741">
        <v>2146402481000</v>
      </c>
      <c r="L2047" s="741">
        <v>2348866888907.4355</v>
      </c>
      <c r="M2047" s="675">
        <v>1</v>
      </c>
      <c r="N2047" s="675" t="s">
        <v>1489</v>
      </c>
      <c r="O2047" s="675">
        <v>2</v>
      </c>
      <c r="P2047" s="675" t="s">
        <v>1669</v>
      </c>
      <c r="Q2047" s="675">
        <v>878</v>
      </c>
      <c r="R2047" s="675" t="s">
        <v>1676</v>
      </c>
      <c r="S2047" s="741">
        <v>391256000</v>
      </c>
      <c r="T2047" s="741">
        <v>428162132.50844061</v>
      </c>
    </row>
    <row r="2048" spans="1:20">
      <c r="A2048" s="675">
        <v>4</v>
      </c>
      <c r="B2048" s="675" t="s">
        <v>1481</v>
      </c>
      <c r="C2048" s="675">
        <v>2015</v>
      </c>
      <c r="D2048" s="675">
        <v>201</v>
      </c>
      <c r="E2048" s="675" t="s">
        <v>1303</v>
      </c>
      <c r="F2048" s="675">
        <v>2</v>
      </c>
      <c r="G2048" s="675" t="s">
        <v>1296</v>
      </c>
      <c r="H2048" s="675">
        <v>91</v>
      </c>
      <c r="I2048" s="675" t="s">
        <v>1304</v>
      </c>
      <c r="J2048" s="675" t="s">
        <v>1052</v>
      </c>
      <c r="K2048" s="741">
        <v>2146402481000</v>
      </c>
      <c r="L2048" s="741">
        <v>2348866888907.4355</v>
      </c>
      <c r="M2048" s="675">
        <v>1</v>
      </c>
      <c r="N2048" s="675" t="s">
        <v>1489</v>
      </c>
      <c r="O2048" s="675">
        <v>2</v>
      </c>
      <c r="P2048" s="675" t="s">
        <v>1669</v>
      </c>
      <c r="Q2048" s="675">
        <v>879</v>
      </c>
      <c r="R2048" s="675" t="s">
        <v>1677</v>
      </c>
      <c r="S2048" s="741">
        <v>87550000</v>
      </c>
      <c r="T2048" s="741">
        <v>95808357.44656688</v>
      </c>
    </row>
    <row r="2049" spans="1:20">
      <c r="A2049" s="675">
        <v>4</v>
      </c>
      <c r="B2049" s="675" t="s">
        <v>1481</v>
      </c>
      <c r="C2049" s="675">
        <v>2015</v>
      </c>
      <c r="D2049" s="675">
        <v>201</v>
      </c>
      <c r="E2049" s="675" t="s">
        <v>1303</v>
      </c>
      <c r="F2049" s="675">
        <v>2</v>
      </c>
      <c r="G2049" s="675" t="s">
        <v>1296</v>
      </c>
      <c r="H2049" s="675">
        <v>91</v>
      </c>
      <c r="I2049" s="675" t="s">
        <v>1304</v>
      </c>
      <c r="J2049" s="675" t="s">
        <v>1052</v>
      </c>
      <c r="K2049" s="741">
        <v>2146402481000</v>
      </c>
      <c r="L2049" s="741">
        <v>2348866888907.4355</v>
      </c>
      <c r="M2049" s="675">
        <v>1</v>
      </c>
      <c r="N2049" s="675" t="s">
        <v>1489</v>
      </c>
      <c r="O2049" s="675">
        <v>2</v>
      </c>
      <c r="P2049" s="675" t="s">
        <v>1669</v>
      </c>
      <c r="Q2049" s="675">
        <v>880</v>
      </c>
      <c r="R2049" s="675" t="s">
        <v>1678</v>
      </c>
      <c r="S2049" s="741">
        <v>307041001000</v>
      </c>
      <c r="T2049" s="741">
        <v>336003357790.51624</v>
      </c>
    </row>
    <row r="2050" spans="1:20">
      <c r="A2050" s="675">
        <v>4</v>
      </c>
      <c r="B2050" s="675" t="s">
        <v>1481</v>
      </c>
      <c r="C2050" s="675">
        <v>2015</v>
      </c>
      <c r="D2050" s="675">
        <v>201</v>
      </c>
      <c r="E2050" s="675" t="s">
        <v>1303</v>
      </c>
      <c r="F2050" s="675">
        <v>2</v>
      </c>
      <c r="G2050" s="675" t="s">
        <v>1296</v>
      </c>
      <c r="H2050" s="675">
        <v>91</v>
      </c>
      <c r="I2050" s="675" t="s">
        <v>1304</v>
      </c>
      <c r="J2050" s="675" t="s">
        <v>1052</v>
      </c>
      <c r="K2050" s="741">
        <v>2146402481000</v>
      </c>
      <c r="L2050" s="741">
        <v>2348866888907.4355</v>
      </c>
      <c r="M2050" s="675">
        <v>1</v>
      </c>
      <c r="N2050" s="675" t="s">
        <v>1489</v>
      </c>
      <c r="O2050" s="675">
        <v>2</v>
      </c>
      <c r="P2050" s="675" t="s">
        <v>1669</v>
      </c>
      <c r="Q2050" s="675">
        <v>881</v>
      </c>
      <c r="R2050" s="675" t="s">
        <v>1322</v>
      </c>
      <c r="S2050" s="741">
        <v>75071636000</v>
      </c>
      <c r="T2050" s="741">
        <v>82152942729.715118</v>
      </c>
    </row>
    <row r="2051" spans="1:20">
      <c r="A2051" s="675">
        <v>4</v>
      </c>
      <c r="B2051" s="675" t="s">
        <v>1481</v>
      </c>
      <c r="C2051" s="675">
        <v>2015</v>
      </c>
      <c r="D2051" s="675">
        <v>201</v>
      </c>
      <c r="E2051" s="675" t="s">
        <v>1303</v>
      </c>
      <c r="F2051" s="675">
        <v>2</v>
      </c>
      <c r="G2051" s="675" t="s">
        <v>1296</v>
      </c>
      <c r="H2051" s="675">
        <v>91</v>
      </c>
      <c r="I2051" s="675" t="s">
        <v>1304</v>
      </c>
      <c r="J2051" s="675" t="s">
        <v>1052</v>
      </c>
      <c r="K2051" s="741">
        <v>2146402481000</v>
      </c>
      <c r="L2051" s="741">
        <v>2348866888907.4355</v>
      </c>
      <c r="M2051" s="675">
        <v>1</v>
      </c>
      <c r="N2051" s="675" t="s">
        <v>1489</v>
      </c>
      <c r="O2051" s="675">
        <v>2</v>
      </c>
      <c r="P2051" s="675" t="s">
        <v>1669</v>
      </c>
      <c r="Q2051" s="675">
        <v>882</v>
      </c>
      <c r="R2051" s="675" t="s">
        <v>1679</v>
      </c>
      <c r="S2051" s="741">
        <v>10893160000</v>
      </c>
      <c r="T2051" s="741">
        <v>11920682661.366585</v>
      </c>
    </row>
    <row r="2052" spans="1:20">
      <c r="A2052" s="675">
        <v>4</v>
      </c>
      <c r="B2052" s="675" t="s">
        <v>1481</v>
      </c>
      <c r="C2052" s="675">
        <v>2015</v>
      </c>
      <c r="D2052" s="675">
        <v>201</v>
      </c>
      <c r="E2052" s="675" t="s">
        <v>1303</v>
      </c>
      <c r="F2052" s="675">
        <v>2</v>
      </c>
      <c r="G2052" s="675" t="s">
        <v>1296</v>
      </c>
      <c r="H2052" s="675">
        <v>91</v>
      </c>
      <c r="I2052" s="675" t="s">
        <v>1304</v>
      </c>
      <c r="J2052" s="675" t="s">
        <v>1052</v>
      </c>
      <c r="K2052" s="741">
        <v>2146402481000</v>
      </c>
      <c r="L2052" s="741">
        <v>2348866888907.4355</v>
      </c>
      <c r="M2052" s="675">
        <v>1</v>
      </c>
      <c r="N2052" s="675" t="s">
        <v>1489</v>
      </c>
      <c r="O2052" s="675">
        <v>2</v>
      </c>
      <c r="P2052" s="675" t="s">
        <v>1669</v>
      </c>
      <c r="Q2052" s="675">
        <v>883</v>
      </c>
      <c r="R2052" s="675" t="s">
        <v>1680</v>
      </c>
      <c r="S2052" s="741">
        <v>18000000000</v>
      </c>
      <c r="T2052" s="741">
        <v>19697891879.362694</v>
      </c>
    </row>
    <row r="2053" spans="1:20">
      <c r="A2053" s="675">
        <v>4</v>
      </c>
      <c r="B2053" s="675" t="s">
        <v>1481</v>
      </c>
      <c r="C2053" s="675">
        <v>2015</v>
      </c>
      <c r="D2053" s="675">
        <v>201</v>
      </c>
      <c r="E2053" s="675" t="s">
        <v>1303</v>
      </c>
      <c r="F2053" s="675">
        <v>2</v>
      </c>
      <c r="G2053" s="675" t="s">
        <v>1296</v>
      </c>
      <c r="H2053" s="675">
        <v>91</v>
      </c>
      <c r="I2053" s="675" t="s">
        <v>1304</v>
      </c>
      <c r="J2053" s="675" t="s">
        <v>1052</v>
      </c>
      <c r="K2053" s="741">
        <v>2146402481000</v>
      </c>
      <c r="L2053" s="741">
        <v>2348866888907.4355</v>
      </c>
      <c r="M2053" s="675">
        <v>1</v>
      </c>
      <c r="N2053" s="675" t="s">
        <v>1489</v>
      </c>
      <c r="O2053" s="675">
        <v>2</v>
      </c>
      <c r="P2053" s="675" t="s">
        <v>1669</v>
      </c>
      <c r="Q2053" s="675">
        <v>948</v>
      </c>
      <c r="R2053" s="675" t="s">
        <v>1681</v>
      </c>
      <c r="S2053" s="741">
        <v>1077968000</v>
      </c>
      <c r="T2053" s="741">
        <v>1179649839.634047</v>
      </c>
    </row>
    <row r="2054" spans="1:20">
      <c r="A2054" s="675">
        <v>4</v>
      </c>
      <c r="B2054" s="675" t="s">
        <v>1481</v>
      </c>
      <c r="C2054" s="675">
        <v>2015</v>
      </c>
      <c r="D2054" s="675">
        <v>201</v>
      </c>
      <c r="E2054" s="675" t="s">
        <v>1303</v>
      </c>
      <c r="F2054" s="675">
        <v>2</v>
      </c>
      <c r="G2054" s="675" t="s">
        <v>1296</v>
      </c>
      <c r="H2054" s="675">
        <v>91</v>
      </c>
      <c r="I2054" s="675" t="s">
        <v>1304</v>
      </c>
      <c r="J2054" s="675" t="s">
        <v>1052</v>
      </c>
      <c r="K2054" s="741">
        <v>2146402481000</v>
      </c>
      <c r="L2054" s="741">
        <v>2348866888907.4355</v>
      </c>
      <c r="M2054" s="675">
        <v>1</v>
      </c>
      <c r="N2054" s="675" t="s">
        <v>1489</v>
      </c>
      <c r="O2054" s="675">
        <v>13</v>
      </c>
      <c r="P2054" s="675" t="s">
        <v>1574</v>
      </c>
      <c r="Q2054" s="675">
        <v>884</v>
      </c>
      <c r="R2054" s="675" t="s">
        <v>1682</v>
      </c>
      <c r="S2054" s="741">
        <v>2612000000</v>
      </c>
      <c r="T2054" s="741">
        <v>2858382977.1608529</v>
      </c>
    </row>
    <row r="2055" spans="1:20">
      <c r="A2055" s="675">
        <v>4</v>
      </c>
      <c r="B2055" s="675" t="s">
        <v>1481</v>
      </c>
      <c r="C2055" s="675">
        <v>2015</v>
      </c>
      <c r="D2055" s="675">
        <v>201</v>
      </c>
      <c r="E2055" s="675" t="s">
        <v>1303</v>
      </c>
      <c r="F2055" s="675">
        <v>2</v>
      </c>
      <c r="G2055" s="675" t="s">
        <v>1296</v>
      </c>
      <c r="H2055" s="675">
        <v>91</v>
      </c>
      <c r="I2055" s="675" t="s">
        <v>1304</v>
      </c>
      <c r="J2055" s="675" t="s">
        <v>1052</v>
      </c>
      <c r="K2055" s="741">
        <v>2146402481000</v>
      </c>
      <c r="L2055" s="741">
        <v>2348866888907.4355</v>
      </c>
      <c r="M2055" s="675">
        <v>2</v>
      </c>
      <c r="N2055" s="675" t="s">
        <v>1561</v>
      </c>
      <c r="O2055" s="675">
        <v>22</v>
      </c>
      <c r="P2055" s="675" t="s">
        <v>1654</v>
      </c>
      <c r="Q2055" s="675">
        <v>885</v>
      </c>
      <c r="R2055" s="675" t="s">
        <v>1796</v>
      </c>
      <c r="S2055" s="741">
        <v>25000000000</v>
      </c>
      <c r="T2055" s="741">
        <v>27358183165.781521</v>
      </c>
    </row>
    <row r="2056" spans="1:20">
      <c r="A2056" s="675">
        <v>4</v>
      </c>
      <c r="B2056" s="675" t="s">
        <v>1481</v>
      </c>
      <c r="C2056" s="675">
        <v>2015</v>
      </c>
      <c r="D2056" s="675">
        <v>201</v>
      </c>
      <c r="E2056" s="675" t="s">
        <v>1303</v>
      </c>
      <c r="F2056" s="675">
        <v>2</v>
      </c>
      <c r="G2056" s="675" t="s">
        <v>1296</v>
      </c>
      <c r="H2056" s="675">
        <v>91</v>
      </c>
      <c r="I2056" s="675" t="s">
        <v>1304</v>
      </c>
      <c r="J2056" s="675" t="s">
        <v>1052</v>
      </c>
      <c r="K2056" s="741">
        <v>2146402481000</v>
      </c>
      <c r="L2056" s="741">
        <v>2348866888907.4355</v>
      </c>
      <c r="M2056" s="675">
        <v>3</v>
      </c>
      <c r="N2056" s="675" t="s">
        <v>1482</v>
      </c>
      <c r="O2056" s="675">
        <v>26</v>
      </c>
      <c r="P2056" s="675" t="s">
        <v>1483</v>
      </c>
      <c r="Q2056" s="675">
        <v>946</v>
      </c>
      <c r="R2056" s="675" t="s">
        <v>1684</v>
      </c>
      <c r="S2056" s="741">
        <v>1175321000</v>
      </c>
      <c r="T2056" s="741">
        <v>1286185887.86358</v>
      </c>
    </row>
    <row r="2057" spans="1:20">
      <c r="A2057" s="675">
        <v>4</v>
      </c>
      <c r="B2057" s="675" t="s">
        <v>1481</v>
      </c>
      <c r="C2057" s="675">
        <v>2015</v>
      </c>
      <c r="D2057" s="675">
        <v>201</v>
      </c>
      <c r="E2057" s="675" t="s">
        <v>1303</v>
      </c>
      <c r="F2057" s="675">
        <v>2</v>
      </c>
      <c r="G2057" s="675" t="s">
        <v>1296</v>
      </c>
      <c r="H2057" s="675">
        <v>91</v>
      </c>
      <c r="I2057" s="675" t="s">
        <v>1304</v>
      </c>
      <c r="J2057" s="675" t="s">
        <v>1052</v>
      </c>
      <c r="K2057" s="741">
        <v>2146402481000</v>
      </c>
      <c r="L2057" s="741">
        <v>2348866888907.4355</v>
      </c>
      <c r="M2057" s="675">
        <v>3</v>
      </c>
      <c r="N2057" s="675" t="s">
        <v>1482</v>
      </c>
      <c r="O2057" s="675">
        <v>30</v>
      </c>
      <c r="P2057" s="675" t="s">
        <v>1685</v>
      </c>
      <c r="Q2057" s="675">
        <v>886</v>
      </c>
      <c r="R2057" s="675" t="s">
        <v>1797</v>
      </c>
      <c r="S2057" s="741">
        <v>7894820000</v>
      </c>
      <c r="T2057" s="741">
        <v>8639517264.8350105</v>
      </c>
    </row>
    <row r="2058" spans="1:20">
      <c r="A2058" s="675">
        <v>4</v>
      </c>
      <c r="B2058" s="675" t="s">
        <v>1481</v>
      </c>
      <c r="C2058" s="675">
        <v>2015</v>
      </c>
      <c r="D2058" s="675">
        <v>201</v>
      </c>
      <c r="E2058" s="675" t="s">
        <v>1303</v>
      </c>
      <c r="F2058" s="675">
        <v>2</v>
      </c>
      <c r="G2058" s="675" t="s">
        <v>1296</v>
      </c>
      <c r="H2058" s="675">
        <v>91</v>
      </c>
      <c r="I2058" s="675" t="s">
        <v>1304</v>
      </c>
      <c r="J2058" s="675" t="s">
        <v>1052</v>
      </c>
      <c r="K2058" s="741">
        <v>2146402481000</v>
      </c>
      <c r="L2058" s="741">
        <v>2348866888907.4355</v>
      </c>
      <c r="M2058" s="675">
        <v>3</v>
      </c>
      <c r="N2058" s="675" t="s">
        <v>1482</v>
      </c>
      <c r="O2058" s="675">
        <v>30</v>
      </c>
      <c r="P2058" s="675" t="s">
        <v>1685</v>
      </c>
      <c r="Q2058" s="675">
        <v>887</v>
      </c>
      <c r="R2058" s="675" t="s">
        <v>1687</v>
      </c>
      <c r="S2058" s="741">
        <v>5604059000</v>
      </c>
      <c r="T2058" s="741">
        <v>6132674903.7538567</v>
      </c>
    </row>
    <row r="2059" spans="1:20">
      <c r="A2059" s="675">
        <v>4</v>
      </c>
      <c r="B2059" s="675" t="s">
        <v>1481</v>
      </c>
      <c r="C2059" s="675">
        <v>2015</v>
      </c>
      <c r="D2059" s="675">
        <v>203</v>
      </c>
      <c r="E2059" s="675" t="s">
        <v>773</v>
      </c>
      <c r="F2059" s="675">
        <v>2</v>
      </c>
      <c r="G2059" s="675" t="s">
        <v>1296</v>
      </c>
      <c r="H2059" s="675">
        <v>94</v>
      </c>
      <c r="I2059" s="675" t="s">
        <v>1264</v>
      </c>
      <c r="J2059" s="675" t="s">
        <v>1052</v>
      </c>
      <c r="K2059" s="741">
        <v>10820775000</v>
      </c>
      <c r="L2059" s="741">
        <v>11841469777.828382</v>
      </c>
      <c r="M2059" s="675">
        <v>2</v>
      </c>
      <c r="N2059" s="675" t="s">
        <v>1561</v>
      </c>
      <c r="O2059" s="675">
        <v>20</v>
      </c>
      <c r="P2059" s="675" t="s">
        <v>1638</v>
      </c>
      <c r="Q2059" s="675">
        <v>729</v>
      </c>
      <c r="R2059" s="675" t="s">
        <v>1688</v>
      </c>
      <c r="S2059" s="741">
        <v>710519000</v>
      </c>
      <c r="T2059" s="741">
        <v>777540357.79071677</v>
      </c>
    </row>
    <row r="2060" spans="1:20">
      <c r="A2060" s="675">
        <v>4</v>
      </c>
      <c r="B2060" s="675" t="s">
        <v>1481</v>
      </c>
      <c r="C2060" s="675">
        <v>2015</v>
      </c>
      <c r="D2060" s="675">
        <v>203</v>
      </c>
      <c r="E2060" s="675" t="s">
        <v>773</v>
      </c>
      <c r="F2060" s="675">
        <v>2</v>
      </c>
      <c r="G2060" s="675" t="s">
        <v>1296</v>
      </c>
      <c r="H2060" s="675">
        <v>94</v>
      </c>
      <c r="I2060" s="675" t="s">
        <v>1264</v>
      </c>
      <c r="J2060" s="675" t="s">
        <v>1052</v>
      </c>
      <c r="K2060" s="741">
        <v>10820775000</v>
      </c>
      <c r="L2060" s="741">
        <v>11841469777.828382</v>
      </c>
      <c r="M2060" s="675">
        <v>2</v>
      </c>
      <c r="N2060" s="675" t="s">
        <v>1561</v>
      </c>
      <c r="O2060" s="675">
        <v>20</v>
      </c>
      <c r="P2060" s="675" t="s">
        <v>1638</v>
      </c>
      <c r="Q2060" s="675">
        <v>780</v>
      </c>
      <c r="R2060" s="675" t="s">
        <v>1689</v>
      </c>
      <c r="S2060" s="741">
        <v>616898000</v>
      </c>
      <c r="T2060" s="741">
        <v>675088339.14417148</v>
      </c>
    </row>
    <row r="2061" spans="1:20">
      <c r="A2061" s="675">
        <v>4</v>
      </c>
      <c r="B2061" s="675" t="s">
        <v>1481</v>
      </c>
      <c r="C2061" s="675">
        <v>2015</v>
      </c>
      <c r="D2061" s="675">
        <v>203</v>
      </c>
      <c r="E2061" s="675" t="s">
        <v>773</v>
      </c>
      <c r="F2061" s="675">
        <v>2</v>
      </c>
      <c r="G2061" s="675" t="s">
        <v>1296</v>
      </c>
      <c r="H2061" s="675">
        <v>94</v>
      </c>
      <c r="I2061" s="675" t="s">
        <v>1264</v>
      </c>
      <c r="J2061" s="675" t="s">
        <v>1052</v>
      </c>
      <c r="K2061" s="741">
        <v>10820775000</v>
      </c>
      <c r="L2061" s="741">
        <v>11841469777.828382</v>
      </c>
      <c r="M2061" s="675">
        <v>2</v>
      </c>
      <c r="N2061" s="675" t="s">
        <v>1561</v>
      </c>
      <c r="O2061" s="675">
        <v>20</v>
      </c>
      <c r="P2061" s="675" t="s">
        <v>1638</v>
      </c>
      <c r="Q2061" s="675">
        <v>785</v>
      </c>
      <c r="R2061" s="675" t="s">
        <v>1798</v>
      </c>
      <c r="S2061" s="741">
        <v>840360000</v>
      </c>
      <c r="T2061" s="741">
        <v>919628912.20784628</v>
      </c>
    </row>
    <row r="2062" spans="1:20">
      <c r="A2062" s="675">
        <v>4</v>
      </c>
      <c r="B2062" s="675" t="s">
        <v>1481</v>
      </c>
      <c r="C2062" s="675">
        <v>2015</v>
      </c>
      <c r="D2062" s="675">
        <v>203</v>
      </c>
      <c r="E2062" s="675" t="s">
        <v>773</v>
      </c>
      <c r="F2062" s="675">
        <v>2</v>
      </c>
      <c r="G2062" s="675" t="s">
        <v>1296</v>
      </c>
      <c r="H2062" s="675">
        <v>94</v>
      </c>
      <c r="I2062" s="675" t="s">
        <v>1264</v>
      </c>
      <c r="J2062" s="675" t="s">
        <v>1052</v>
      </c>
      <c r="K2062" s="741">
        <v>10820775000</v>
      </c>
      <c r="L2062" s="741">
        <v>11841469777.828382</v>
      </c>
      <c r="M2062" s="675">
        <v>2</v>
      </c>
      <c r="N2062" s="675" t="s">
        <v>1561</v>
      </c>
      <c r="O2062" s="675">
        <v>20</v>
      </c>
      <c r="P2062" s="675" t="s">
        <v>1638</v>
      </c>
      <c r="Q2062" s="675">
        <v>788</v>
      </c>
      <c r="R2062" s="675" t="s">
        <v>1691</v>
      </c>
      <c r="S2062" s="741">
        <v>370772000</v>
      </c>
      <c r="T2062" s="741">
        <v>405745931.54972583</v>
      </c>
    </row>
    <row r="2063" spans="1:20">
      <c r="A2063" s="675">
        <v>4</v>
      </c>
      <c r="B2063" s="675" t="s">
        <v>1481</v>
      </c>
      <c r="C2063" s="675">
        <v>2015</v>
      </c>
      <c r="D2063" s="675">
        <v>203</v>
      </c>
      <c r="E2063" s="675" t="s">
        <v>773</v>
      </c>
      <c r="F2063" s="675">
        <v>2</v>
      </c>
      <c r="G2063" s="675" t="s">
        <v>1296</v>
      </c>
      <c r="H2063" s="675">
        <v>94</v>
      </c>
      <c r="I2063" s="675" t="s">
        <v>1264</v>
      </c>
      <c r="J2063" s="675" t="s">
        <v>1052</v>
      </c>
      <c r="K2063" s="741">
        <v>10820775000</v>
      </c>
      <c r="L2063" s="741">
        <v>11841469777.828382</v>
      </c>
      <c r="M2063" s="675">
        <v>2</v>
      </c>
      <c r="N2063" s="675" t="s">
        <v>1561</v>
      </c>
      <c r="O2063" s="675">
        <v>20</v>
      </c>
      <c r="P2063" s="675" t="s">
        <v>1638</v>
      </c>
      <c r="Q2063" s="675">
        <v>789</v>
      </c>
      <c r="R2063" s="675" t="s">
        <v>1692</v>
      </c>
      <c r="S2063" s="741">
        <v>981963000</v>
      </c>
      <c r="T2063" s="741">
        <v>1074588944.6408129</v>
      </c>
    </row>
    <row r="2064" spans="1:20">
      <c r="A2064" s="675">
        <v>4</v>
      </c>
      <c r="B2064" s="675" t="s">
        <v>1481</v>
      </c>
      <c r="C2064" s="675">
        <v>2015</v>
      </c>
      <c r="D2064" s="675">
        <v>203</v>
      </c>
      <c r="E2064" s="675" t="s">
        <v>773</v>
      </c>
      <c r="F2064" s="675">
        <v>2</v>
      </c>
      <c r="G2064" s="675" t="s">
        <v>1296</v>
      </c>
      <c r="H2064" s="675">
        <v>94</v>
      </c>
      <c r="I2064" s="675" t="s">
        <v>1264</v>
      </c>
      <c r="J2064" s="675" t="s">
        <v>1052</v>
      </c>
      <c r="K2064" s="741">
        <v>10820775000</v>
      </c>
      <c r="L2064" s="741">
        <v>11841469777.828382</v>
      </c>
      <c r="M2064" s="675">
        <v>2</v>
      </c>
      <c r="N2064" s="675" t="s">
        <v>1561</v>
      </c>
      <c r="O2064" s="675">
        <v>20</v>
      </c>
      <c r="P2064" s="675" t="s">
        <v>1638</v>
      </c>
      <c r="Q2064" s="675">
        <v>790</v>
      </c>
      <c r="R2064" s="675" t="s">
        <v>1693</v>
      </c>
      <c r="S2064" s="741">
        <v>1228205000</v>
      </c>
      <c r="T2064" s="741">
        <v>1344058294.2051477</v>
      </c>
    </row>
    <row r="2065" spans="1:20">
      <c r="A2065" s="675">
        <v>4</v>
      </c>
      <c r="B2065" s="675" t="s">
        <v>1481</v>
      </c>
      <c r="C2065" s="675">
        <v>2015</v>
      </c>
      <c r="D2065" s="675">
        <v>203</v>
      </c>
      <c r="E2065" s="675" t="s">
        <v>773</v>
      </c>
      <c r="F2065" s="675">
        <v>2</v>
      </c>
      <c r="G2065" s="675" t="s">
        <v>1296</v>
      </c>
      <c r="H2065" s="675">
        <v>94</v>
      </c>
      <c r="I2065" s="675" t="s">
        <v>1264</v>
      </c>
      <c r="J2065" s="675" t="s">
        <v>1052</v>
      </c>
      <c r="K2065" s="741">
        <v>10820775000</v>
      </c>
      <c r="L2065" s="741">
        <v>11841469777.828382</v>
      </c>
      <c r="M2065" s="675">
        <v>2</v>
      </c>
      <c r="N2065" s="675" t="s">
        <v>1561</v>
      </c>
      <c r="O2065" s="675">
        <v>20</v>
      </c>
      <c r="P2065" s="675" t="s">
        <v>1638</v>
      </c>
      <c r="Q2065" s="675">
        <v>793</v>
      </c>
      <c r="R2065" s="675" t="s">
        <v>1694</v>
      </c>
      <c r="S2065" s="741">
        <v>1000832000</v>
      </c>
      <c r="T2065" s="741">
        <v>1095237806.9670179</v>
      </c>
    </row>
    <row r="2066" spans="1:20">
      <c r="A2066" s="675">
        <v>4</v>
      </c>
      <c r="B2066" s="675" t="s">
        <v>1481</v>
      </c>
      <c r="C2066" s="675">
        <v>2015</v>
      </c>
      <c r="D2066" s="675">
        <v>203</v>
      </c>
      <c r="E2066" s="675" t="s">
        <v>773</v>
      </c>
      <c r="F2066" s="675">
        <v>2</v>
      </c>
      <c r="G2066" s="675" t="s">
        <v>1296</v>
      </c>
      <c r="H2066" s="675">
        <v>94</v>
      </c>
      <c r="I2066" s="675" t="s">
        <v>1264</v>
      </c>
      <c r="J2066" s="675" t="s">
        <v>1052</v>
      </c>
      <c r="K2066" s="741">
        <v>10820775000</v>
      </c>
      <c r="L2066" s="741">
        <v>11841469777.828382</v>
      </c>
      <c r="M2066" s="675">
        <v>2</v>
      </c>
      <c r="N2066" s="675" t="s">
        <v>1561</v>
      </c>
      <c r="O2066" s="675">
        <v>20</v>
      </c>
      <c r="P2066" s="675" t="s">
        <v>1638</v>
      </c>
      <c r="Q2066" s="675">
        <v>970</v>
      </c>
      <c r="R2066" s="675" t="s">
        <v>1799</v>
      </c>
      <c r="S2066" s="741">
        <v>360050000</v>
      </c>
      <c r="T2066" s="741">
        <v>394012553.95358551</v>
      </c>
    </row>
    <row r="2067" spans="1:20">
      <c r="A2067" s="675">
        <v>4</v>
      </c>
      <c r="B2067" s="675" t="s">
        <v>1481</v>
      </c>
      <c r="C2067" s="675">
        <v>2015</v>
      </c>
      <c r="D2067" s="675">
        <v>203</v>
      </c>
      <c r="E2067" s="675" t="s">
        <v>773</v>
      </c>
      <c r="F2067" s="675">
        <v>2</v>
      </c>
      <c r="G2067" s="675" t="s">
        <v>1296</v>
      </c>
      <c r="H2067" s="675">
        <v>94</v>
      </c>
      <c r="I2067" s="675" t="s">
        <v>1264</v>
      </c>
      <c r="J2067" s="675" t="s">
        <v>1052</v>
      </c>
      <c r="K2067" s="741">
        <v>10820775000</v>
      </c>
      <c r="L2067" s="741">
        <v>11841469777.828382</v>
      </c>
      <c r="M2067" s="675">
        <v>3</v>
      </c>
      <c r="N2067" s="675" t="s">
        <v>1482</v>
      </c>
      <c r="O2067" s="675">
        <v>31</v>
      </c>
      <c r="P2067" s="675" t="s">
        <v>1487</v>
      </c>
      <c r="Q2067" s="675">
        <v>906</v>
      </c>
      <c r="R2067" s="675" t="s">
        <v>1696</v>
      </c>
      <c r="S2067" s="741">
        <v>4711176000</v>
      </c>
      <c r="T2067" s="741">
        <v>5155568637.3693571</v>
      </c>
    </row>
    <row r="2068" spans="1:20">
      <c r="A2068" s="675">
        <v>4</v>
      </c>
      <c r="B2068" s="675" t="s">
        <v>1481</v>
      </c>
      <c r="C2068" s="675">
        <v>2015</v>
      </c>
      <c r="D2068" s="675">
        <v>204</v>
      </c>
      <c r="E2068" s="675" t="s">
        <v>781</v>
      </c>
      <c r="F2068" s="675">
        <v>2</v>
      </c>
      <c r="G2068" s="675" t="s">
        <v>1296</v>
      </c>
      <c r="H2068" s="675">
        <v>95</v>
      </c>
      <c r="I2068" s="675" t="s">
        <v>1170</v>
      </c>
      <c r="J2068" s="675" t="s">
        <v>1052</v>
      </c>
      <c r="K2068" s="741">
        <v>725621851000</v>
      </c>
      <c r="L2068" s="741">
        <v>794067820350.05701</v>
      </c>
      <c r="M2068" s="675">
        <v>2</v>
      </c>
      <c r="N2068" s="675" t="s">
        <v>1561</v>
      </c>
      <c r="O2068" s="675">
        <v>19</v>
      </c>
      <c r="P2068" s="675" t="s">
        <v>1562</v>
      </c>
      <c r="Q2068" s="675">
        <v>543</v>
      </c>
      <c r="R2068" s="675" t="s">
        <v>1341</v>
      </c>
      <c r="S2068" s="741">
        <v>57230000000</v>
      </c>
      <c r="T2068" s="741">
        <v>62628352903.107056</v>
      </c>
    </row>
    <row r="2069" spans="1:20">
      <c r="A2069" s="675">
        <v>4</v>
      </c>
      <c r="B2069" s="675" t="s">
        <v>1481</v>
      </c>
      <c r="C2069" s="675">
        <v>2015</v>
      </c>
      <c r="D2069" s="675">
        <v>204</v>
      </c>
      <c r="E2069" s="675" t="s">
        <v>781</v>
      </c>
      <c r="F2069" s="675">
        <v>2</v>
      </c>
      <c r="G2069" s="675" t="s">
        <v>1296</v>
      </c>
      <c r="H2069" s="675">
        <v>95</v>
      </c>
      <c r="I2069" s="675" t="s">
        <v>1170</v>
      </c>
      <c r="J2069" s="675" t="s">
        <v>1052</v>
      </c>
      <c r="K2069" s="741">
        <v>725621851000</v>
      </c>
      <c r="L2069" s="741">
        <v>794067820350.05701</v>
      </c>
      <c r="M2069" s="675">
        <v>2</v>
      </c>
      <c r="N2069" s="675" t="s">
        <v>1561</v>
      </c>
      <c r="O2069" s="675">
        <v>19</v>
      </c>
      <c r="P2069" s="675" t="s">
        <v>1562</v>
      </c>
      <c r="Q2069" s="675">
        <v>809</v>
      </c>
      <c r="R2069" s="675" t="s">
        <v>1697</v>
      </c>
      <c r="S2069" s="741">
        <v>443011698000</v>
      </c>
      <c r="T2069" s="741">
        <v>484799807138.71545</v>
      </c>
    </row>
    <row r="2070" spans="1:20">
      <c r="A2070" s="675">
        <v>4</v>
      </c>
      <c r="B2070" s="675" t="s">
        <v>1481</v>
      </c>
      <c r="C2070" s="675">
        <v>2015</v>
      </c>
      <c r="D2070" s="675">
        <v>204</v>
      </c>
      <c r="E2070" s="675" t="s">
        <v>781</v>
      </c>
      <c r="F2070" s="675">
        <v>2</v>
      </c>
      <c r="G2070" s="675" t="s">
        <v>1296</v>
      </c>
      <c r="H2070" s="675">
        <v>95</v>
      </c>
      <c r="I2070" s="675" t="s">
        <v>1170</v>
      </c>
      <c r="J2070" s="675" t="s">
        <v>1052</v>
      </c>
      <c r="K2070" s="741">
        <v>725621851000</v>
      </c>
      <c r="L2070" s="741">
        <v>794067820350.05701</v>
      </c>
      <c r="M2070" s="675">
        <v>2</v>
      </c>
      <c r="N2070" s="675" t="s">
        <v>1561</v>
      </c>
      <c r="O2070" s="675">
        <v>19</v>
      </c>
      <c r="P2070" s="675" t="s">
        <v>1562</v>
      </c>
      <c r="Q2070" s="675">
        <v>810</v>
      </c>
      <c r="R2070" s="675" t="s">
        <v>1698</v>
      </c>
      <c r="S2070" s="741">
        <v>138787969000</v>
      </c>
      <c r="T2070" s="741">
        <v>151879467084.35229</v>
      </c>
    </row>
    <row r="2071" spans="1:20">
      <c r="A2071" s="675">
        <v>4</v>
      </c>
      <c r="B2071" s="675" t="s">
        <v>1481</v>
      </c>
      <c r="C2071" s="675">
        <v>2015</v>
      </c>
      <c r="D2071" s="675">
        <v>204</v>
      </c>
      <c r="E2071" s="675" t="s">
        <v>781</v>
      </c>
      <c r="F2071" s="675">
        <v>2</v>
      </c>
      <c r="G2071" s="675" t="s">
        <v>1296</v>
      </c>
      <c r="H2071" s="675">
        <v>95</v>
      </c>
      <c r="I2071" s="675" t="s">
        <v>1170</v>
      </c>
      <c r="J2071" s="675" t="s">
        <v>1052</v>
      </c>
      <c r="K2071" s="741">
        <v>725621851000</v>
      </c>
      <c r="L2071" s="741">
        <v>794067820350.05701</v>
      </c>
      <c r="M2071" s="675">
        <v>2</v>
      </c>
      <c r="N2071" s="675" t="s">
        <v>1561</v>
      </c>
      <c r="O2071" s="675">
        <v>20</v>
      </c>
      <c r="P2071" s="675" t="s">
        <v>1638</v>
      </c>
      <c r="Q2071" s="675">
        <v>762</v>
      </c>
      <c r="R2071" s="675" t="s">
        <v>1699</v>
      </c>
      <c r="S2071" s="741">
        <v>8000000000</v>
      </c>
      <c r="T2071" s="741">
        <v>8754618613.050087</v>
      </c>
    </row>
    <row r="2072" spans="1:20">
      <c r="A2072" s="675">
        <v>4</v>
      </c>
      <c r="B2072" s="675" t="s">
        <v>1481</v>
      </c>
      <c r="C2072" s="675">
        <v>2015</v>
      </c>
      <c r="D2072" s="675">
        <v>204</v>
      </c>
      <c r="E2072" s="675" t="s">
        <v>781</v>
      </c>
      <c r="F2072" s="675">
        <v>2</v>
      </c>
      <c r="G2072" s="675" t="s">
        <v>1296</v>
      </c>
      <c r="H2072" s="675">
        <v>95</v>
      </c>
      <c r="I2072" s="675" t="s">
        <v>1170</v>
      </c>
      <c r="J2072" s="675" t="s">
        <v>1052</v>
      </c>
      <c r="K2072" s="741">
        <v>725621851000</v>
      </c>
      <c r="L2072" s="741">
        <v>794067820350.05701</v>
      </c>
      <c r="M2072" s="675">
        <v>3</v>
      </c>
      <c r="N2072" s="675" t="s">
        <v>1482</v>
      </c>
      <c r="O2072" s="675">
        <v>26</v>
      </c>
      <c r="P2072" s="675" t="s">
        <v>1483</v>
      </c>
      <c r="Q2072" s="675">
        <v>955</v>
      </c>
      <c r="R2072" s="675" t="s">
        <v>1700</v>
      </c>
      <c r="S2072" s="741">
        <v>300000000</v>
      </c>
      <c r="T2072" s="741">
        <v>328298197.98937821</v>
      </c>
    </row>
    <row r="2073" spans="1:20">
      <c r="A2073" s="675">
        <v>4</v>
      </c>
      <c r="B2073" s="675" t="s">
        <v>1481</v>
      </c>
      <c r="C2073" s="675">
        <v>2015</v>
      </c>
      <c r="D2073" s="675">
        <v>204</v>
      </c>
      <c r="E2073" s="675" t="s">
        <v>781</v>
      </c>
      <c r="F2073" s="675">
        <v>2</v>
      </c>
      <c r="G2073" s="675" t="s">
        <v>1296</v>
      </c>
      <c r="H2073" s="675">
        <v>95</v>
      </c>
      <c r="I2073" s="675" t="s">
        <v>1170</v>
      </c>
      <c r="J2073" s="675" t="s">
        <v>1052</v>
      </c>
      <c r="K2073" s="741">
        <v>725621851000</v>
      </c>
      <c r="L2073" s="741">
        <v>794067820350.05701</v>
      </c>
      <c r="M2073" s="675">
        <v>3</v>
      </c>
      <c r="N2073" s="675" t="s">
        <v>1482</v>
      </c>
      <c r="O2073" s="675">
        <v>31</v>
      </c>
      <c r="P2073" s="675" t="s">
        <v>1487</v>
      </c>
      <c r="Q2073" s="675">
        <v>232</v>
      </c>
      <c r="R2073" s="675" t="s">
        <v>1347</v>
      </c>
      <c r="S2073" s="741">
        <v>68275184000</v>
      </c>
      <c r="T2073" s="741">
        <v>74715399581.977432</v>
      </c>
    </row>
    <row r="2074" spans="1:20">
      <c r="A2074" s="675">
        <v>4</v>
      </c>
      <c r="B2074" s="675" t="s">
        <v>1481</v>
      </c>
      <c r="C2074" s="675">
        <v>2015</v>
      </c>
      <c r="D2074" s="675">
        <v>204</v>
      </c>
      <c r="E2074" s="675" t="s">
        <v>781</v>
      </c>
      <c r="F2074" s="675">
        <v>2</v>
      </c>
      <c r="G2074" s="675" t="s">
        <v>1296</v>
      </c>
      <c r="H2074" s="675">
        <v>95</v>
      </c>
      <c r="I2074" s="675" t="s">
        <v>1170</v>
      </c>
      <c r="J2074" s="675" t="s">
        <v>1052</v>
      </c>
      <c r="K2074" s="741">
        <v>725621851000</v>
      </c>
      <c r="L2074" s="741">
        <v>794067820350.05701</v>
      </c>
      <c r="M2074" s="675">
        <v>3</v>
      </c>
      <c r="N2074" s="675" t="s">
        <v>1482</v>
      </c>
      <c r="O2074" s="675">
        <v>32</v>
      </c>
      <c r="P2074" s="675" t="s">
        <v>1504</v>
      </c>
      <c r="Q2074" s="675">
        <v>954</v>
      </c>
      <c r="R2074" s="675" t="s">
        <v>1701</v>
      </c>
      <c r="S2074" s="741">
        <v>10017000000</v>
      </c>
      <c r="T2074" s="741">
        <v>10961876830.865339</v>
      </c>
    </row>
    <row r="2075" spans="1:20">
      <c r="A2075" s="675">
        <v>4</v>
      </c>
      <c r="B2075" s="675" t="s">
        <v>1481</v>
      </c>
      <c r="C2075" s="675">
        <v>2015</v>
      </c>
      <c r="D2075" s="675">
        <v>206</v>
      </c>
      <c r="E2075" s="675" t="s">
        <v>1348</v>
      </c>
      <c r="F2075" s="675">
        <v>2</v>
      </c>
      <c r="G2075" s="675" t="s">
        <v>1296</v>
      </c>
      <c r="H2075" s="675">
        <v>87</v>
      </c>
      <c r="I2075" s="675" t="s">
        <v>1131</v>
      </c>
      <c r="J2075" s="675" t="s">
        <v>1052</v>
      </c>
      <c r="K2075" s="741">
        <v>3186252000</v>
      </c>
      <c r="L2075" s="741">
        <v>3486802633.1335082</v>
      </c>
      <c r="M2075" s="675">
        <v>3</v>
      </c>
      <c r="N2075" s="675" t="s">
        <v>1482</v>
      </c>
      <c r="O2075" s="675">
        <v>31</v>
      </c>
      <c r="P2075" s="675" t="s">
        <v>1487</v>
      </c>
      <c r="Q2075" s="675">
        <v>710</v>
      </c>
      <c r="R2075" s="675" t="s">
        <v>1702</v>
      </c>
      <c r="S2075" s="741">
        <v>3186252000</v>
      </c>
      <c r="T2075" s="741">
        <v>3486802633.1335082</v>
      </c>
    </row>
    <row r="2076" spans="1:20">
      <c r="A2076" s="675">
        <v>4</v>
      </c>
      <c r="B2076" s="675" t="s">
        <v>1481</v>
      </c>
      <c r="C2076" s="675">
        <v>2015</v>
      </c>
      <c r="D2076" s="675">
        <v>208</v>
      </c>
      <c r="E2076" s="675" t="s">
        <v>83</v>
      </c>
      <c r="F2076" s="675">
        <v>2</v>
      </c>
      <c r="G2076" s="675" t="s">
        <v>1296</v>
      </c>
      <c r="H2076" s="675">
        <v>96</v>
      </c>
      <c r="I2076" s="675" t="s">
        <v>1199</v>
      </c>
      <c r="J2076" s="675" t="s">
        <v>1052</v>
      </c>
      <c r="K2076" s="741">
        <v>97318547000</v>
      </c>
      <c r="L2076" s="741">
        <v>106498345370.1487</v>
      </c>
      <c r="M2076" s="675">
        <v>1</v>
      </c>
      <c r="N2076" s="675" t="s">
        <v>1489</v>
      </c>
      <c r="O2076" s="675">
        <v>10</v>
      </c>
      <c r="P2076" s="675" t="s">
        <v>1565</v>
      </c>
      <c r="Q2076" s="675">
        <v>962</v>
      </c>
      <c r="R2076" s="675" t="s">
        <v>1800</v>
      </c>
      <c r="S2076" s="741">
        <v>680000000</v>
      </c>
      <c r="T2076" s="741">
        <v>744142582.10925746</v>
      </c>
    </row>
    <row r="2077" spans="1:20">
      <c r="A2077" s="675">
        <v>4</v>
      </c>
      <c r="B2077" s="675" t="s">
        <v>1481</v>
      </c>
      <c r="C2077" s="675">
        <v>2015</v>
      </c>
      <c r="D2077" s="675">
        <v>208</v>
      </c>
      <c r="E2077" s="675" t="s">
        <v>83</v>
      </c>
      <c r="F2077" s="675">
        <v>2</v>
      </c>
      <c r="G2077" s="675" t="s">
        <v>1296</v>
      </c>
      <c r="H2077" s="675">
        <v>96</v>
      </c>
      <c r="I2077" s="675" t="s">
        <v>1199</v>
      </c>
      <c r="J2077" s="675" t="s">
        <v>1052</v>
      </c>
      <c r="K2077" s="741">
        <v>97318547000</v>
      </c>
      <c r="L2077" s="741">
        <v>106498345370.1487</v>
      </c>
      <c r="M2077" s="675">
        <v>1</v>
      </c>
      <c r="N2077" s="675" t="s">
        <v>1489</v>
      </c>
      <c r="O2077" s="675">
        <v>15</v>
      </c>
      <c r="P2077" s="675" t="s">
        <v>1578</v>
      </c>
      <c r="Q2077" s="675">
        <v>208</v>
      </c>
      <c r="R2077" s="675" t="s">
        <v>1703</v>
      </c>
      <c r="S2077" s="741">
        <v>17854879000</v>
      </c>
      <c r="T2077" s="741">
        <v>19539082003.394638</v>
      </c>
    </row>
    <row r="2078" spans="1:20">
      <c r="A2078" s="675">
        <v>4</v>
      </c>
      <c r="B2078" s="675" t="s">
        <v>1481</v>
      </c>
      <c r="C2078" s="675">
        <v>2015</v>
      </c>
      <c r="D2078" s="675">
        <v>208</v>
      </c>
      <c r="E2078" s="675" t="s">
        <v>83</v>
      </c>
      <c r="F2078" s="675">
        <v>2</v>
      </c>
      <c r="G2078" s="675" t="s">
        <v>1296</v>
      </c>
      <c r="H2078" s="675">
        <v>96</v>
      </c>
      <c r="I2078" s="675" t="s">
        <v>1199</v>
      </c>
      <c r="J2078" s="675" t="s">
        <v>1052</v>
      </c>
      <c r="K2078" s="741">
        <v>97318547000</v>
      </c>
      <c r="L2078" s="741">
        <v>106498345370.1487</v>
      </c>
      <c r="M2078" s="675">
        <v>1</v>
      </c>
      <c r="N2078" s="675" t="s">
        <v>1489</v>
      </c>
      <c r="O2078" s="675">
        <v>15</v>
      </c>
      <c r="P2078" s="675" t="s">
        <v>1578</v>
      </c>
      <c r="Q2078" s="675">
        <v>471</v>
      </c>
      <c r="R2078" s="675" t="s">
        <v>1704</v>
      </c>
      <c r="S2078" s="741">
        <v>6562100000</v>
      </c>
      <c r="T2078" s="741">
        <v>7181085350.0869961</v>
      </c>
    </row>
    <row r="2079" spans="1:20">
      <c r="A2079" s="675">
        <v>4</v>
      </c>
      <c r="B2079" s="675" t="s">
        <v>1481</v>
      </c>
      <c r="C2079" s="675">
        <v>2015</v>
      </c>
      <c r="D2079" s="675">
        <v>208</v>
      </c>
      <c r="E2079" s="675" t="s">
        <v>83</v>
      </c>
      <c r="F2079" s="675">
        <v>2</v>
      </c>
      <c r="G2079" s="675" t="s">
        <v>1296</v>
      </c>
      <c r="H2079" s="675">
        <v>96</v>
      </c>
      <c r="I2079" s="675" t="s">
        <v>1199</v>
      </c>
      <c r="J2079" s="675" t="s">
        <v>1052</v>
      </c>
      <c r="K2079" s="741">
        <v>97318547000</v>
      </c>
      <c r="L2079" s="741">
        <v>106498345370.1487</v>
      </c>
      <c r="M2079" s="675">
        <v>1</v>
      </c>
      <c r="N2079" s="675" t="s">
        <v>1489</v>
      </c>
      <c r="O2079" s="675">
        <v>15</v>
      </c>
      <c r="P2079" s="675" t="s">
        <v>1578</v>
      </c>
      <c r="Q2079" s="675">
        <v>691</v>
      </c>
      <c r="R2079" s="675" t="s">
        <v>1705</v>
      </c>
      <c r="S2079" s="741">
        <v>22645583000</v>
      </c>
      <c r="T2079" s="741">
        <v>24781680304.396328</v>
      </c>
    </row>
    <row r="2080" spans="1:20">
      <c r="A2080" s="675">
        <v>4</v>
      </c>
      <c r="B2080" s="675" t="s">
        <v>1481</v>
      </c>
      <c r="C2080" s="675">
        <v>2015</v>
      </c>
      <c r="D2080" s="675">
        <v>208</v>
      </c>
      <c r="E2080" s="675" t="s">
        <v>83</v>
      </c>
      <c r="F2080" s="675">
        <v>2</v>
      </c>
      <c r="G2080" s="675" t="s">
        <v>1296</v>
      </c>
      <c r="H2080" s="675">
        <v>96</v>
      </c>
      <c r="I2080" s="675" t="s">
        <v>1199</v>
      </c>
      <c r="J2080" s="675" t="s">
        <v>1052</v>
      </c>
      <c r="K2080" s="741">
        <v>97318547000</v>
      </c>
      <c r="L2080" s="741">
        <v>106498345370.1487</v>
      </c>
      <c r="M2080" s="675">
        <v>1</v>
      </c>
      <c r="N2080" s="675" t="s">
        <v>1489</v>
      </c>
      <c r="O2080" s="675">
        <v>15</v>
      </c>
      <c r="P2080" s="675" t="s">
        <v>1578</v>
      </c>
      <c r="Q2080" s="675">
        <v>7328</v>
      </c>
      <c r="R2080" s="675" t="s">
        <v>1463</v>
      </c>
      <c r="S2080" s="741">
        <v>3892100000</v>
      </c>
      <c r="T2080" s="741">
        <v>4259231387.9815302</v>
      </c>
    </row>
    <row r="2081" spans="1:20">
      <c r="A2081" s="675">
        <v>4</v>
      </c>
      <c r="B2081" s="675" t="s">
        <v>1481</v>
      </c>
      <c r="C2081" s="675">
        <v>2015</v>
      </c>
      <c r="D2081" s="675">
        <v>208</v>
      </c>
      <c r="E2081" s="675" t="s">
        <v>83</v>
      </c>
      <c r="F2081" s="675">
        <v>2</v>
      </c>
      <c r="G2081" s="675" t="s">
        <v>1296</v>
      </c>
      <c r="H2081" s="675">
        <v>96</v>
      </c>
      <c r="I2081" s="675" t="s">
        <v>1199</v>
      </c>
      <c r="J2081" s="675" t="s">
        <v>1052</v>
      </c>
      <c r="K2081" s="741">
        <v>97318547000</v>
      </c>
      <c r="L2081" s="741">
        <v>106498345370.1487</v>
      </c>
      <c r="M2081" s="675">
        <v>2</v>
      </c>
      <c r="N2081" s="675" t="s">
        <v>1561</v>
      </c>
      <c r="O2081" s="675">
        <v>20</v>
      </c>
      <c r="P2081" s="675" t="s">
        <v>1638</v>
      </c>
      <c r="Q2081" s="675">
        <v>3075</v>
      </c>
      <c r="R2081" s="675" t="s">
        <v>1351</v>
      </c>
      <c r="S2081" s="741">
        <v>40610885000</v>
      </c>
      <c r="T2081" s="741">
        <v>44441601214.179573</v>
      </c>
    </row>
    <row r="2082" spans="1:20">
      <c r="A2082" s="675">
        <v>4</v>
      </c>
      <c r="B2082" s="675" t="s">
        <v>1481</v>
      </c>
      <c r="C2082" s="675">
        <v>2015</v>
      </c>
      <c r="D2082" s="675">
        <v>208</v>
      </c>
      <c r="E2082" s="675" t="s">
        <v>83</v>
      </c>
      <c r="F2082" s="675">
        <v>2</v>
      </c>
      <c r="G2082" s="675" t="s">
        <v>1296</v>
      </c>
      <c r="H2082" s="675">
        <v>96</v>
      </c>
      <c r="I2082" s="675" t="s">
        <v>1199</v>
      </c>
      <c r="J2082" s="675" t="s">
        <v>1052</v>
      </c>
      <c r="K2082" s="741">
        <v>97318547000</v>
      </c>
      <c r="L2082" s="741">
        <v>106498345370.1487</v>
      </c>
      <c r="M2082" s="675">
        <v>3</v>
      </c>
      <c r="N2082" s="675" t="s">
        <v>1482</v>
      </c>
      <c r="O2082" s="675">
        <v>26</v>
      </c>
      <c r="P2082" s="675" t="s">
        <v>1483</v>
      </c>
      <c r="Q2082" s="675">
        <v>943</v>
      </c>
      <c r="R2082" s="675" t="s">
        <v>1706</v>
      </c>
      <c r="S2082" s="741">
        <v>250000000</v>
      </c>
      <c r="T2082" s="741">
        <v>273581831.65781522</v>
      </c>
    </row>
    <row r="2083" spans="1:20">
      <c r="A2083" s="675">
        <v>4</v>
      </c>
      <c r="B2083" s="675" t="s">
        <v>1481</v>
      </c>
      <c r="C2083" s="675">
        <v>2015</v>
      </c>
      <c r="D2083" s="675">
        <v>208</v>
      </c>
      <c r="E2083" s="675" t="s">
        <v>83</v>
      </c>
      <c r="F2083" s="675">
        <v>2</v>
      </c>
      <c r="G2083" s="675" t="s">
        <v>1296</v>
      </c>
      <c r="H2083" s="675">
        <v>96</v>
      </c>
      <c r="I2083" s="675" t="s">
        <v>1199</v>
      </c>
      <c r="J2083" s="675" t="s">
        <v>1052</v>
      </c>
      <c r="K2083" s="741">
        <v>97318547000</v>
      </c>
      <c r="L2083" s="741">
        <v>106498345370.1487</v>
      </c>
      <c r="M2083" s="675">
        <v>3</v>
      </c>
      <c r="N2083" s="675" t="s">
        <v>1482</v>
      </c>
      <c r="O2083" s="675">
        <v>31</v>
      </c>
      <c r="P2083" s="675" t="s">
        <v>1487</v>
      </c>
      <c r="Q2083" s="675">
        <v>404</v>
      </c>
      <c r="R2083" s="675" t="s">
        <v>1354</v>
      </c>
      <c r="S2083" s="741">
        <v>4823000000</v>
      </c>
      <c r="T2083" s="741">
        <v>5277940696.3425713</v>
      </c>
    </row>
    <row r="2084" spans="1:20">
      <c r="A2084" s="675">
        <v>4</v>
      </c>
      <c r="B2084" s="675" t="s">
        <v>1481</v>
      </c>
      <c r="C2084" s="675">
        <v>2015</v>
      </c>
      <c r="D2084" s="675">
        <v>211</v>
      </c>
      <c r="E2084" s="675" t="s">
        <v>1355</v>
      </c>
      <c r="F2084" s="675">
        <v>2</v>
      </c>
      <c r="G2084" s="675" t="s">
        <v>1296</v>
      </c>
      <c r="H2084" s="675">
        <v>93</v>
      </c>
      <c r="I2084" s="675" t="s">
        <v>1211</v>
      </c>
      <c r="J2084" s="675" t="s">
        <v>1052</v>
      </c>
      <c r="K2084" s="741">
        <v>215547099000</v>
      </c>
      <c r="L2084" s="741">
        <v>235879080611.79373</v>
      </c>
      <c r="M2084" s="675">
        <v>1</v>
      </c>
      <c r="N2084" s="675" t="s">
        <v>1489</v>
      </c>
      <c r="O2084" s="675">
        <v>3</v>
      </c>
      <c r="P2084" s="675" t="s">
        <v>1545</v>
      </c>
      <c r="Q2084" s="675">
        <v>928</v>
      </c>
      <c r="R2084" s="675" t="s">
        <v>1801</v>
      </c>
      <c r="S2084" s="741">
        <v>38000000000</v>
      </c>
      <c r="T2084" s="741">
        <v>41584438411.987907</v>
      </c>
    </row>
    <row r="2085" spans="1:20">
      <c r="A2085" s="675">
        <v>4</v>
      </c>
      <c r="B2085" s="675" t="s">
        <v>1481</v>
      </c>
      <c r="C2085" s="675">
        <v>2015</v>
      </c>
      <c r="D2085" s="675">
        <v>211</v>
      </c>
      <c r="E2085" s="675" t="s">
        <v>1355</v>
      </c>
      <c r="F2085" s="675">
        <v>2</v>
      </c>
      <c r="G2085" s="675" t="s">
        <v>1296</v>
      </c>
      <c r="H2085" s="675">
        <v>93</v>
      </c>
      <c r="I2085" s="675" t="s">
        <v>1211</v>
      </c>
      <c r="J2085" s="675" t="s">
        <v>1052</v>
      </c>
      <c r="K2085" s="741">
        <v>215547099000</v>
      </c>
      <c r="L2085" s="741">
        <v>235879080611.79373</v>
      </c>
      <c r="M2085" s="675">
        <v>1</v>
      </c>
      <c r="N2085" s="675" t="s">
        <v>1489</v>
      </c>
      <c r="O2085" s="675">
        <v>5</v>
      </c>
      <c r="P2085" s="675" t="s">
        <v>1511</v>
      </c>
      <c r="Q2085" s="675">
        <v>847</v>
      </c>
      <c r="R2085" s="675" t="s">
        <v>1802</v>
      </c>
      <c r="S2085" s="741">
        <v>1410000000</v>
      </c>
      <c r="T2085" s="741">
        <v>1543001530.5500779</v>
      </c>
    </row>
    <row r="2086" spans="1:20">
      <c r="A2086" s="675">
        <v>4</v>
      </c>
      <c r="B2086" s="675" t="s">
        <v>1481</v>
      </c>
      <c r="C2086" s="675">
        <v>2015</v>
      </c>
      <c r="D2086" s="675">
        <v>211</v>
      </c>
      <c r="E2086" s="675" t="s">
        <v>1355</v>
      </c>
      <c r="F2086" s="675">
        <v>2</v>
      </c>
      <c r="G2086" s="675" t="s">
        <v>1296</v>
      </c>
      <c r="H2086" s="675">
        <v>93</v>
      </c>
      <c r="I2086" s="675" t="s">
        <v>1211</v>
      </c>
      <c r="J2086" s="675" t="s">
        <v>1052</v>
      </c>
      <c r="K2086" s="741">
        <v>215547099000</v>
      </c>
      <c r="L2086" s="741">
        <v>235879080611.79373</v>
      </c>
      <c r="M2086" s="675">
        <v>1</v>
      </c>
      <c r="N2086" s="675" t="s">
        <v>1489</v>
      </c>
      <c r="O2086" s="675">
        <v>8</v>
      </c>
      <c r="P2086" s="675" t="s">
        <v>1597</v>
      </c>
      <c r="Q2086" s="675">
        <v>708</v>
      </c>
      <c r="R2086" s="675" t="s">
        <v>1709</v>
      </c>
      <c r="S2086" s="741">
        <v>88159781000</v>
      </c>
      <c r="T2086" s="741">
        <v>96475657458.127426</v>
      </c>
    </row>
    <row r="2087" spans="1:20">
      <c r="A2087" s="675">
        <v>4</v>
      </c>
      <c r="B2087" s="675" t="s">
        <v>1481</v>
      </c>
      <c r="C2087" s="675">
        <v>2015</v>
      </c>
      <c r="D2087" s="675">
        <v>211</v>
      </c>
      <c r="E2087" s="675" t="s">
        <v>1355</v>
      </c>
      <c r="F2087" s="675">
        <v>2</v>
      </c>
      <c r="G2087" s="675" t="s">
        <v>1296</v>
      </c>
      <c r="H2087" s="675">
        <v>93</v>
      </c>
      <c r="I2087" s="675" t="s">
        <v>1211</v>
      </c>
      <c r="J2087" s="675" t="s">
        <v>1052</v>
      </c>
      <c r="K2087" s="741">
        <v>215547099000</v>
      </c>
      <c r="L2087" s="741">
        <v>235879080611.79373</v>
      </c>
      <c r="M2087" s="675">
        <v>1</v>
      </c>
      <c r="N2087" s="675" t="s">
        <v>1489</v>
      </c>
      <c r="O2087" s="675">
        <v>8</v>
      </c>
      <c r="P2087" s="675" t="s">
        <v>1597</v>
      </c>
      <c r="Q2087" s="675">
        <v>814</v>
      </c>
      <c r="R2087" s="675" t="s">
        <v>1710</v>
      </c>
      <c r="S2087" s="741">
        <v>2810674000</v>
      </c>
      <c r="T2087" s="741">
        <v>3075797364.4519925</v>
      </c>
    </row>
    <row r="2088" spans="1:20">
      <c r="A2088" s="675">
        <v>4</v>
      </c>
      <c r="B2088" s="675" t="s">
        <v>1481</v>
      </c>
      <c r="C2088" s="675">
        <v>2015</v>
      </c>
      <c r="D2088" s="675">
        <v>211</v>
      </c>
      <c r="E2088" s="675" t="s">
        <v>1355</v>
      </c>
      <c r="F2088" s="675">
        <v>2</v>
      </c>
      <c r="G2088" s="675" t="s">
        <v>1296</v>
      </c>
      <c r="H2088" s="675">
        <v>93</v>
      </c>
      <c r="I2088" s="675" t="s">
        <v>1211</v>
      </c>
      <c r="J2088" s="675" t="s">
        <v>1052</v>
      </c>
      <c r="K2088" s="741">
        <v>215547099000</v>
      </c>
      <c r="L2088" s="741">
        <v>235879080611.79373</v>
      </c>
      <c r="M2088" s="675">
        <v>1</v>
      </c>
      <c r="N2088" s="675" t="s">
        <v>1489</v>
      </c>
      <c r="O2088" s="675">
        <v>8</v>
      </c>
      <c r="P2088" s="675" t="s">
        <v>1597</v>
      </c>
      <c r="Q2088" s="675">
        <v>816</v>
      </c>
      <c r="R2088" s="675" t="s">
        <v>1803</v>
      </c>
      <c r="S2088" s="741">
        <v>18030000000</v>
      </c>
      <c r="T2088" s="741">
        <v>19730721699.161633</v>
      </c>
    </row>
    <row r="2089" spans="1:20">
      <c r="A2089" s="675">
        <v>4</v>
      </c>
      <c r="B2089" s="675" t="s">
        <v>1481</v>
      </c>
      <c r="C2089" s="675">
        <v>2015</v>
      </c>
      <c r="D2089" s="675">
        <v>211</v>
      </c>
      <c r="E2089" s="675" t="s">
        <v>1355</v>
      </c>
      <c r="F2089" s="675">
        <v>2</v>
      </c>
      <c r="G2089" s="675" t="s">
        <v>1296</v>
      </c>
      <c r="H2089" s="675">
        <v>93</v>
      </c>
      <c r="I2089" s="675" t="s">
        <v>1211</v>
      </c>
      <c r="J2089" s="675" t="s">
        <v>1052</v>
      </c>
      <c r="K2089" s="741">
        <v>215547099000</v>
      </c>
      <c r="L2089" s="741">
        <v>235879080611.79373</v>
      </c>
      <c r="M2089" s="675">
        <v>1</v>
      </c>
      <c r="N2089" s="675" t="s">
        <v>1489</v>
      </c>
      <c r="O2089" s="675">
        <v>8</v>
      </c>
      <c r="P2089" s="675" t="s">
        <v>1597</v>
      </c>
      <c r="Q2089" s="675">
        <v>842</v>
      </c>
      <c r="R2089" s="675" t="s">
        <v>1712</v>
      </c>
      <c r="S2089" s="741">
        <v>50026749000</v>
      </c>
      <c r="T2089" s="741">
        <v>54745638493.223106</v>
      </c>
    </row>
    <row r="2090" spans="1:20">
      <c r="A2090" s="675">
        <v>4</v>
      </c>
      <c r="B2090" s="675" t="s">
        <v>1481</v>
      </c>
      <c r="C2090" s="675">
        <v>2015</v>
      </c>
      <c r="D2090" s="675">
        <v>211</v>
      </c>
      <c r="E2090" s="675" t="s">
        <v>1355</v>
      </c>
      <c r="F2090" s="675">
        <v>2</v>
      </c>
      <c r="G2090" s="675" t="s">
        <v>1296</v>
      </c>
      <c r="H2090" s="675">
        <v>93</v>
      </c>
      <c r="I2090" s="675" t="s">
        <v>1211</v>
      </c>
      <c r="J2090" s="675" t="s">
        <v>1052</v>
      </c>
      <c r="K2090" s="741">
        <v>215547099000</v>
      </c>
      <c r="L2090" s="741">
        <v>235879080611.79373</v>
      </c>
      <c r="M2090" s="675">
        <v>1</v>
      </c>
      <c r="N2090" s="675" t="s">
        <v>1489</v>
      </c>
      <c r="O2090" s="675">
        <v>8</v>
      </c>
      <c r="P2090" s="675" t="s">
        <v>1597</v>
      </c>
      <c r="Q2090" s="675">
        <v>846</v>
      </c>
      <c r="R2090" s="675" t="s">
        <v>1804</v>
      </c>
      <c r="S2090" s="741">
        <v>4770000000</v>
      </c>
      <c r="T2090" s="741">
        <v>5219941348.0311136</v>
      </c>
    </row>
    <row r="2091" spans="1:20">
      <c r="A2091" s="675">
        <v>4</v>
      </c>
      <c r="B2091" s="675" t="s">
        <v>1481</v>
      </c>
      <c r="C2091" s="675">
        <v>2015</v>
      </c>
      <c r="D2091" s="675">
        <v>211</v>
      </c>
      <c r="E2091" s="675" t="s">
        <v>1355</v>
      </c>
      <c r="F2091" s="675">
        <v>2</v>
      </c>
      <c r="G2091" s="675" t="s">
        <v>1296</v>
      </c>
      <c r="H2091" s="675">
        <v>93</v>
      </c>
      <c r="I2091" s="675" t="s">
        <v>1211</v>
      </c>
      <c r="J2091" s="675" t="s">
        <v>1052</v>
      </c>
      <c r="K2091" s="741">
        <v>215547099000</v>
      </c>
      <c r="L2091" s="741">
        <v>235879080611.79373</v>
      </c>
      <c r="M2091" s="675">
        <v>1</v>
      </c>
      <c r="N2091" s="675" t="s">
        <v>1489</v>
      </c>
      <c r="O2091" s="675">
        <v>8</v>
      </c>
      <c r="P2091" s="675" t="s">
        <v>1597</v>
      </c>
      <c r="Q2091" s="675">
        <v>862</v>
      </c>
      <c r="R2091" s="675" t="s">
        <v>1714</v>
      </c>
      <c r="S2091" s="741">
        <v>50000000</v>
      </c>
      <c r="T2091" s="741">
        <v>54716366.331563041</v>
      </c>
    </row>
    <row r="2092" spans="1:20">
      <c r="A2092" s="675">
        <v>4</v>
      </c>
      <c r="B2092" s="675" t="s">
        <v>1481</v>
      </c>
      <c r="C2092" s="675">
        <v>2015</v>
      </c>
      <c r="D2092" s="675">
        <v>211</v>
      </c>
      <c r="E2092" s="675" t="s">
        <v>1355</v>
      </c>
      <c r="F2092" s="675">
        <v>2</v>
      </c>
      <c r="G2092" s="675" t="s">
        <v>1296</v>
      </c>
      <c r="H2092" s="675">
        <v>93</v>
      </c>
      <c r="I2092" s="675" t="s">
        <v>1211</v>
      </c>
      <c r="J2092" s="675" t="s">
        <v>1052</v>
      </c>
      <c r="K2092" s="741">
        <v>215547099000</v>
      </c>
      <c r="L2092" s="741">
        <v>235879080611.79373</v>
      </c>
      <c r="M2092" s="675">
        <v>1</v>
      </c>
      <c r="N2092" s="675" t="s">
        <v>1489</v>
      </c>
      <c r="O2092" s="675">
        <v>8</v>
      </c>
      <c r="P2092" s="675" t="s">
        <v>1597</v>
      </c>
      <c r="Q2092" s="675">
        <v>867</v>
      </c>
      <c r="R2092" s="675" t="s">
        <v>1805</v>
      </c>
      <c r="S2092" s="741">
        <v>50000000</v>
      </c>
      <c r="T2092" s="741">
        <v>54716366.331563041</v>
      </c>
    </row>
    <row r="2093" spans="1:20">
      <c r="A2093" s="675">
        <v>4</v>
      </c>
      <c r="B2093" s="675" t="s">
        <v>1481</v>
      </c>
      <c r="C2093" s="675">
        <v>2015</v>
      </c>
      <c r="D2093" s="675">
        <v>211</v>
      </c>
      <c r="E2093" s="675" t="s">
        <v>1355</v>
      </c>
      <c r="F2093" s="675">
        <v>2</v>
      </c>
      <c r="G2093" s="675" t="s">
        <v>1296</v>
      </c>
      <c r="H2093" s="675">
        <v>93</v>
      </c>
      <c r="I2093" s="675" t="s">
        <v>1211</v>
      </c>
      <c r="J2093" s="675" t="s">
        <v>1052</v>
      </c>
      <c r="K2093" s="741">
        <v>215547099000</v>
      </c>
      <c r="L2093" s="741">
        <v>235879080611.79373</v>
      </c>
      <c r="M2093" s="675">
        <v>2</v>
      </c>
      <c r="N2093" s="675" t="s">
        <v>1561</v>
      </c>
      <c r="O2093" s="675">
        <v>19</v>
      </c>
      <c r="P2093" s="675" t="s">
        <v>1562</v>
      </c>
      <c r="Q2093" s="675">
        <v>845</v>
      </c>
      <c r="R2093" s="675" t="s">
        <v>1716</v>
      </c>
      <c r="S2093" s="741">
        <v>4310000000</v>
      </c>
      <c r="T2093" s="741">
        <v>4716550777.7807341</v>
      </c>
    </row>
    <row r="2094" spans="1:20">
      <c r="A2094" s="675">
        <v>4</v>
      </c>
      <c r="B2094" s="675" t="s">
        <v>1481</v>
      </c>
      <c r="C2094" s="675">
        <v>2015</v>
      </c>
      <c r="D2094" s="675">
        <v>211</v>
      </c>
      <c r="E2094" s="675" t="s">
        <v>1355</v>
      </c>
      <c r="F2094" s="675">
        <v>2</v>
      </c>
      <c r="G2094" s="675" t="s">
        <v>1296</v>
      </c>
      <c r="H2094" s="675">
        <v>93</v>
      </c>
      <c r="I2094" s="675" t="s">
        <v>1211</v>
      </c>
      <c r="J2094" s="675" t="s">
        <v>1052</v>
      </c>
      <c r="K2094" s="741">
        <v>215547099000</v>
      </c>
      <c r="L2094" s="741">
        <v>235879080611.79373</v>
      </c>
      <c r="M2094" s="675">
        <v>3</v>
      </c>
      <c r="N2094" s="675" t="s">
        <v>1482</v>
      </c>
      <c r="O2094" s="675">
        <v>26</v>
      </c>
      <c r="P2094" s="675" t="s">
        <v>1483</v>
      </c>
      <c r="Q2094" s="675">
        <v>949</v>
      </c>
      <c r="R2094" s="675" t="s">
        <v>1717</v>
      </c>
      <c r="S2094" s="741">
        <v>20000000</v>
      </c>
      <c r="T2094" s="741">
        <v>21886546.532625213</v>
      </c>
    </row>
    <row r="2095" spans="1:20">
      <c r="A2095" s="675">
        <v>4</v>
      </c>
      <c r="B2095" s="675" t="s">
        <v>1481</v>
      </c>
      <c r="C2095" s="675">
        <v>2015</v>
      </c>
      <c r="D2095" s="675">
        <v>211</v>
      </c>
      <c r="E2095" s="675" t="s">
        <v>1355</v>
      </c>
      <c r="F2095" s="675">
        <v>2</v>
      </c>
      <c r="G2095" s="675" t="s">
        <v>1296</v>
      </c>
      <c r="H2095" s="675">
        <v>93</v>
      </c>
      <c r="I2095" s="675" t="s">
        <v>1211</v>
      </c>
      <c r="J2095" s="675" t="s">
        <v>1052</v>
      </c>
      <c r="K2095" s="741">
        <v>215547099000</v>
      </c>
      <c r="L2095" s="741">
        <v>235879080611.79373</v>
      </c>
      <c r="M2095" s="675">
        <v>3</v>
      </c>
      <c r="N2095" s="675" t="s">
        <v>1482</v>
      </c>
      <c r="O2095" s="675">
        <v>31</v>
      </c>
      <c r="P2095" s="675" t="s">
        <v>1487</v>
      </c>
      <c r="Q2095" s="675">
        <v>818</v>
      </c>
      <c r="R2095" s="675" t="s">
        <v>1718</v>
      </c>
      <c r="S2095" s="741">
        <v>7909895000</v>
      </c>
      <c r="T2095" s="741">
        <v>8656014249.2839775</v>
      </c>
    </row>
    <row r="2096" spans="1:20">
      <c r="A2096" s="675">
        <v>4</v>
      </c>
      <c r="B2096" s="675" t="s">
        <v>1481</v>
      </c>
      <c r="C2096" s="675">
        <v>2015</v>
      </c>
      <c r="D2096" s="675">
        <v>213</v>
      </c>
      <c r="E2096" s="675" t="s">
        <v>1362</v>
      </c>
      <c r="F2096" s="675">
        <v>2</v>
      </c>
      <c r="G2096" s="675" t="s">
        <v>1296</v>
      </c>
      <c r="H2096" s="675">
        <v>93</v>
      </c>
      <c r="I2096" s="675" t="s">
        <v>1211</v>
      </c>
      <c r="J2096" s="675" t="s">
        <v>1052</v>
      </c>
      <c r="K2096" s="741">
        <v>24410000000</v>
      </c>
      <c r="L2096" s="741">
        <v>26712530043.069077</v>
      </c>
      <c r="M2096" s="675">
        <v>1</v>
      </c>
      <c r="N2096" s="675" t="s">
        <v>1489</v>
      </c>
      <c r="O2096" s="675">
        <v>3</v>
      </c>
      <c r="P2096" s="675" t="s">
        <v>1545</v>
      </c>
      <c r="Q2096" s="675">
        <v>911</v>
      </c>
      <c r="R2096" s="675" t="s">
        <v>1719</v>
      </c>
      <c r="S2096" s="741">
        <v>1133000000</v>
      </c>
      <c r="T2096" s="741">
        <v>1239872861.0732183</v>
      </c>
    </row>
    <row r="2097" spans="1:20">
      <c r="A2097" s="675">
        <v>4</v>
      </c>
      <c r="B2097" s="675" t="s">
        <v>1481</v>
      </c>
      <c r="C2097" s="675">
        <v>2015</v>
      </c>
      <c r="D2097" s="675">
        <v>213</v>
      </c>
      <c r="E2097" s="675" t="s">
        <v>1362</v>
      </c>
      <c r="F2097" s="675">
        <v>2</v>
      </c>
      <c r="G2097" s="675" t="s">
        <v>1296</v>
      </c>
      <c r="H2097" s="675">
        <v>93</v>
      </c>
      <c r="I2097" s="675" t="s">
        <v>1211</v>
      </c>
      <c r="J2097" s="675" t="s">
        <v>1052</v>
      </c>
      <c r="K2097" s="741">
        <v>24410000000</v>
      </c>
      <c r="L2097" s="741">
        <v>26712530043.069077</v>
      </c>
      <c r="M2097" s="675">
        <v>1</v>
      </c>
      <c r="N2097" s="675" t="s">
        <v>1489</v>
      </c>
      <c r="O2097" s="675">
        <v>5</v>
      </c>
      <c r="P2097" s="675" t="s">
        <v>1511</v>
      </c>
      <c r="Q2097" s="675">
        <v>439</v>
      </c>
      <c r="R2097" s="675" t="s">
        <v>1806</v>
      </c>
      <c r="S2097" s="741">
        <v>125000000</v>
      </c>
      <c r="T2097" s="741">
        <v>136790915.82890761</v>
      </c>
    </row>
    <row r="2098" spans="1:20">
      <c r="A2098" s="675">
        <v>4</v>
      </c>
      <c r="B2098" s="675" t="s">
        <v>1481</v>
      </c>
      <c r="C2098" s="675">
        <v>2015</v>
      </c>
      <c r="D2098" s="675">
        <v>213</v>
      </c>
      <c r="E2098" s="675" t="s">
        <v>1362</v>
      </c>
      <c r="F2098" s="675">
        <v>2</v>
      </c>
      <c r="G2098" s="675" t="s">
        <v>1296</v>
      </c>
      <c r="H2098" s="675">
        <v>93</v>
      </c>
      <c r="I2098" s="675" t="s">
        <v>1211</v>
      </c>
      <c r="J2098" s="675" t="s">
        <v>1052</v>
      </c>
      <c r="K2098" s="741">
        <v>24410000000</v>
      </c>
      <c r="L2098" s="741">
        <v>26712530043.069077</v>
      </c>
      <c r="M2098" s="675">
        <v>1</v>
      </c>
      <c r="N2098" s="675" t="s">
        <v>1489</v>
      </c>
      <c r="O2098" s="675">
        <v>8</v>
      </c>
      <c r="P2098" s="675" t="s">
        <v>1597</v>
      </c>
      <c r="Q2098" s="675">
        <v>498</v>
      </c>
      <c r="R2098" s="675" t="s">
        <v>1721</v>
      </c>
      <c r="S2098" s="741">
        <v>4040000000</v>
      </c>
      <c r="T2098" s="741">
        <v>4421082399.5902939</v>
      </c>
    </row>
    <row r="2099" spans="1:20">
      <c r="A2099" s="675">
        <v>4</v>
      </c>
      <c r="B2099" s="675" t="s">
        <v>1481</v>
      </c>
      <c r="C2099" s="675">
        <v>2015</v>
      </c>
      <c r="D2099" s="675">
        <v>213</v>
      </c>
      <c r="E2099" s="675" t="s">
        <v>1362</v>
      </c>
      <c r="F2099" s="675">
        <v>2</v>
      </c>
      <c r="G2099" s="675" t="s">
        <v>1296</v>
      </c>
      <c r="H2099" s="675">
        <v>93</v>
      </c>
      <c r="I2099" s="675" t="s">
        <v>1211</v>
      </c>
      <c r="J2099" s="675" t="s">
        <v>1052</v>
      </c>
      <c r="K2099" s="741">
        <v>24410000000</v>
      </c>
      <c r="L2099" s="741">
        <v>26712530043.069077</v>
      </c>
      <c r="M2099" s="675">
        <v>1</v>
      </c>
      <c r="N2099" s="675" t="s">
        <v>1489</v>
      </c>
      <c r="O2099" s="675">
        <v>8</v>
      </c>
      <c r="P2099" s="675" t="s">
        <v>1597</v>
      </c>
      <c r="Q2099" s="675">
        <v>746</v>
      </c>
      <c r="R2099" s="675" t="s">
        <v>1722</v>
      </c>
      <c r="S2099" s="741">
        <v>1623731000</v>
      </c>
      <c r="T2099" s="741">
        <v>1776893204.3983037</v>
      </c>
    </row>
    <row r="2100" spans="1:20">
      <c r="A2100" s="675">
        <v>4</v>
      </c>
      <c r="B2100" s="675" t="s">
        <v>1481</v>
      </c>
      <c r="C2100" s="675">
        <v>2015</v>
      </c>
      <c r="D2100" s="675">
        <v>213</v>
      </c>
      <c r="E2100" s="675" t="s">
        <v>1362</v>
      </c>
      <c r="F2100" s="675">
        <v>2</v>
      </c>
      <c r="G2100" s="675" t="s">
        <v>1296</v>
      </c>
      <c r="H2100" s="675">
        <v>93</v>
      </c>
      <c r="I2100" s="675" t="s">
        <v>1211</v>
      </c>
      <c r="J2100" s="675" t="s">
        <v>1052</v>
      </c>
      <c r="K2100" s="741">
        <v>24410000000</v>
      </c>
      <c r="L2100" s="741">
        <v>26712530043.069077</v>
      </c>
      <c r="M2100" s="675">
        <v>1</v>
      </c>
      <c r="N2100" s="675" t="s">
        <v>1489</v>
      </c>
      <c r="O2100" s="675">
        <v>16</v>
      </c>
      <c r="P2100" s="675" t="s">
        <v>1583</v>
      </c>
      <c r="Q2100" s="675">
        <v>440</v>
      </c>
      <c r="R2100" s="675" t="s">
        <v>1827</v>
      </c>
      <c r="S2100" s="741">
        <v>16438269000</v>
      </c>
      <c r="T2100" s="741">
        <v>17988846969.21553</v>
      </c>
    </row>
    <row r="2101" spans="1:20">
      <c r="A2101" s="675">
        <v>4</v>
      </c>
      <c r="B2101" s="675" t="s">
        <v>1481</v>
      </c>
      <c r="C2101" s="675">
        <v>2015</v>
      </c>
      <c r="D2101" s="675">
        <v>213</v>
      </c>
      <c r="E2101" s="675" t="s">
        <v>1362</v>
      </c>
      <c r="F2101" s="675">
        <v>2</v>
      </c>
      <c r="G2101" s="675" t="s">
        <v>1296</v>
      </c>
      <c r="H2101" s="675">
        <v>93</v>
      </c>
      <c r="I2101" s="675" t="s">
        <v>1211</v>
      </c>
      <c r="J2101" s="675" t="s">
        <v>1052</v>
      </c>
      <c r="K2101" s="741">
        <v>24410000000</v>
      </c>
      <c r="L2101" s="741">
        <v>26712530043.069077</v>
      </c>
      <c r="M2101" s="675">
        <v>3</v>
      </c>
      <c r="N2101" s="675" t="s">
        <v>1482</v>
      </c>
      <c r="O2101" s="675">
        <v>26</v>
      </c>
      <c r="P2101" s="675" t="s">
        <v>1483</v>
      </c>
      <c r="Q2101" s="675">
        <v>942</v>
      </c>
      <c r="R2101" s="675" t="s">
        <v>1807</v>
      </c>
      <c r="S2101" s="741">
        <v>150000000</v>
      </c>
      <c r="T2101" s="741">
        <v>164149098.99468911</v>
      </c>
    </row>
    <row r="2102" spans="1:20">
      <c r="A2102" s="675">
        <v>4</v>
      </c>
      <c r="B2102" s="675" t="s">
        <v>1481</v>
      </c>
      <c r="C2102" s="675">
        <v>2015</v>
      </c>
      <c r="D2102" s="675">
        <v>213</v>
      </c>
      <c r="E2102" s="675" t="s">
        <v>1362</v>
      </c>
      <c r="F2102" s="675">
        <v>2</v>
      </c>
      <c r="G2102" s="675" t="s">
        <v>1296</v>
      </c>
      <c r="H2102" s="675">
        <v>93</v>
      </c>
      <c r="I2102" s="675" t="s">
        <v>1211</v>
      </c>
      <c r="J2102" s="675" t="s">
        <v>1052</v>
      </c>
      <c r="K2102" s="741">
        <v>24410000000</v>
      </c>
      <c r="L2102" s="741">
        <v>26712530043.069077</v>
      </c>
      <c r="M2102" s="675">
        <v>3</v>
      </c>
      <c r="N2102" s="675" t="s">
        <v>1482</v>
      </c>
      <c r="O2102" s="675">
        <v>31</v>
      </c>
      <c r="P2102" s="675" t="s">
        <v>1487</v>
      </c>
      <c r="Q2102" s="675">
        <v>733</v>
      </c>
      <c r="R2102" s="675" t="s">
        <v>1808</v>
      </c>
      <c r="S2102" s="741">
        <v>900000000</v>
      </c>
      <c r="T2102" s="741">
        <v>984894593.96813476</v>
      </c>
    </row>
    <row r="2103" spans="1:20">
      <c r="A2103" s="675">
        <v>4</v>
      </c>
      <c r="B2103" s="675" t="s">
        <v>1481</v>
      </c>
      <c r="C2103" s="675">
        <v>2015</v>
      </c>
      <c r="D2103" s="675">
        <v>214</v>
      </c>
      <c r="E2103" s="675" t="s">
        <v>1366</v>
      </c>
      <c r="F2103" s="675">
        <v>2</v>
      </c>
      <c r="G2103" s="675" t="s">
        <v>1296</v>
      </c>
      <c r="H2103" s="675">
        <v>92</v>
      </c>
      <c r="I2103" s="675" t="s">
        <v>1248</v>
      </c>
      <c r="J2103" s="675" t="s">
        <v>1052</v>
      </c>
      <c r="K2103" s="741">
        <v>132383130000</v>
      </c>
      <c r="L2103" s="741">
        <v>144870476743.97867</v>
      </c>
      <c r="M2103" s="675">
        <v>1</v>
      </c>
      <c r="N2103" s="675" t="s">
        <v>1489</v>
      </c>
      <c r="O2103" s="675">
        <v>5</v>
      </c>
      <c r="P2103" s="675" t="s">
        <v>1511</v>
      </c>
      <c r="Q2103" s="675">
        <v>640</v>
      </c>
      <c r="R2103" s="675" t="s">
        <v>1374</v>
      </c>
      <c r="S2103" s="741">
        <v>937000000</v>
      </c>
      <c r="T2103" s="741">
        <v>1025384705.0534914</v>
      </c>
    </row>
    <row r="2104" spans="1:20">
      <c r="A2104" s="675">
        <v>4</v>
      </c>
      <c r="B2104" s="675" t="s">
        <v>1481</v>
      </c>
      <c r="C2104" s="675">
        <v>2015</v>
      </c>
      <c r="D2104" s="675">
        <v>214</v>
      </c>
      <c r="E2104" s="675" t="s">
        <v>1366</v>
      </c>
      <c r="F2104" s="675">
        <v>2</v>
      </c>
      <c r="G2104" s="675" t="s">
        <v>1296</v>
      </c>
      <c r="H2104" s="675">
        <v>92</v>
      </c>
      <c r="I2104" s="675" t="s">
        <v>1248</v>
      </c>
      <c r="J2104" s="675" t="s">
        <v>1052</v>
      </c>
      <c r="K2104" s="741">
        <v>132383130000</v>
      </c>
      <c r="L2104" s="741">
        <v>144870476743.97867</v>
      </c>
      <c r="M2104" s="675">
        <v>1</v>
      </c>
      <c r="N2104" s="675" t="s">
        <v>1489</v>
      </c>
      <c r="O2104" s="675">
        <v>5</v>
      </c>
      <c r="P2104" s="675" t="s">
        <v>1511</v>
      </c>
      <c r="Q2104" s="675">
        <v>722</v>
      </c>
      <c r="R2104" s="675" t="s">
        <v>1809</v>
      </c>
      <c r="S2104" s="741">
        <v>14766768000</v>
      </c>
      <c r="T2104" s="741">
        <v>16159677748.424049</v>
      </c>
    </row>
    <row r="2105" spans="1:20">
      <c r="A2105" s="675">
        <v>4</v>
      </c>
      <c r="B2105" s="675" t="s">
        <v>1481</v>
      </c>
      <c r="C2105" s="675">
        <v>2015</v>
      </c>
      <c r="D2105" s="675">
        <v>214</v>
      </c>
      <c r="E2105" s="675" t="s">
        <v>1366</v>
      </c>
      <c r="F2105" s="675">
        <v>2</v>
      </c>
      <c r="G2105" s="675" t="s">
        <v>1296</v>
      </c>
      <c r="H2105" s="675">
        <v>92</v>
      </c>
      <c r="I2105" s="675" t="s">
        <v>1248</v>
      </c>
      <c r="J2105" s="675" t="s">
        <v>1052</v>
      </c>
      <c r="K2105" s="741">
        <v>132383130000</v>
      </c>
      <c r="L2105" s="741">
        <v>144870476743.97867</v>
      </c>
      <c r="M2105" s="675">
        <v>1</v>
      </c>
      <c r="N2105" s="675" t="s">
        <v>1489</v>
      </c>
      <c r="O2105" s="675">
        <v>5</v>
      </c>
      <c r="P2105" s="675" t="s">
        <v>1511</v>
      </c>
      <c r="Q2105" s="675">
        <v>959</v>
      </c>
      <c r="R2105" s="675" t="s">
        <v>1811</v>
      </c>
      <c r="S2105" s="741">
        <v>11293500000</v>
      </c>
      <c r="T2105" s="741">
        <v>12358785663.310143</v>
      </c>
    </row>
    <row r="2106" spans="1:20">
      <c r="A2106" s="675">
        <v>4</v>
      </c>
      <c r="B2106" s="675" t="s">
        <v>1481</v>
      </c>
      <c r="C2106" s="675">
        <v>2015</v>
      </c>
      <c r="D2106" s="675">
        <v>214</v>
      </c>
      <c r="E2106" s="675" t="s">
        <v>1366</v>
      </c>
      <c r="F2106" s="675">
        <v>2</v>
      </c>
      <c r="G2106" s="675" t="s">
        <v>1296</v>
      </c>
      <c r="H2106" s="675">
        <v>92</v>
      </c>
      <c r="I2106" s="675" t="s">
        <v>1248</v>
      </c>
      <c r="J2106" s="675" t="s">
        <v>1052</v>
      </c>
      <c r="K2106" s="741">
        <v>132383130000</v>
      </c>
      <c r="L2106" s="741">
        <v>144870476743.97867</v>
      </c>
      <c r="M2106" s="675">
        <v>1</v>
      </c>
      <c r="N2106" s="675" t="s">
        <v>1489</v>
      </c>
      <c r="O2106" s="675">
        <v>5</v>
      </c>
      <c r="P2106" s="675" t="s">
        <v>1511</v>
      </c>
      <c r="Q2106" s="675">
        <v>960</v>
      </c>
      <c r="R2106" s="675" t="s">
        <v>1812</v>
      </c>
      <c r="S2106" s="741">
        <v>3098357000</v>
      </c>
      <c r="T2106" s="741">
        <v>3390616732.759253</v>
      </c>
    </row>
    <row r="2107" spans="1:20">
      <c r="A2107" s="675">
        <v>4</v>
      </c>
      <c r="B2107" s="675" t="s">
        <v>1481</v>
      </c>
      <c r="C2107" s="675">
        <v>2015</v>
      </c>
      <c r="D2107" s="675">
        <v>214</v>
      </c>
      <c r="E2107" s="675" t="s">
        <v>1366</v>
      </c>
      <c r="F2107" s="675">
        <v>2</v>
      </c>
      <c r="G2107" s="675" t="s">
        <v>1296</v>
      </c>
      <c r="H2107" s="675">
        <v>92</v>
      </c>
      <c r="I2107" s="675" t="s">
        <v>1248</v>
      </c>
      <c r="J2107" s="675" t="s">
        <v>1052</v>
      </c>
      <c r="K2107" s="741">
        <v>132383130000</v>
      </c>
      <c r="L2107" s="741">
        <v>144870476743.97867</v>
      </c>
      <c r="M2107" s="675">
        <v>1</v>
      </c>
      <c r="N2107" s="675" t="s">
        <v>1489</v>
      </c>
      <c r="O2107" s="675">
        <v>7</v>
      </c>
      <c r="P2107" s="675" t="s">
        <v>1514</v>
      </c>
      <c r="Q2107" s="675">
        <v>969</v>
      </c>
      <c r="R2107" s="675" t="s">
        <v>1828</v>
      </c>
      <c r="S2107" s="741">
        <v>1483357000</v>
      </c>
      <c r="T2107" s="741">
        <v>1623278100.2497673</v>
      </c>
    </row>
    <row r="2108" spans="1:20">
      <c r="A2108" s="675">
        <v>4</v>
      </c>
      <c r="B2108" s="675" t="s">
        <v>1481</v>
      </c>
      <c r="C2108" s="675">
        <v>2015</v>
      </c>
      <c r="D2108" s="675">
        <v>214</v>
      </c>
      <c r="E2108" s="675" t="s">
        <v>1366</v>
      </c>
      <c r="F2108" s="675">
        <v>2</v>
      </c>
      <c r="G2108" s="675" t="s">
        <v>1296</v>
      </c>
      <c r="H2108" s="675">
        <v>92</v>
      </c>
      <c r="I2108" s="675" t="s">
        <v>1248</v>
      </c>
      <c r="J2108" s="675" t="s">
        <v>1052</v>
      </c>
      <c r="K2108" s="741">
        <v>132383130000</v>
      </c>
      <c r="L2108" s="741">
        <v>144870476743.97867</v>
      </c>
      <c r="M2108" s="675">
        <v>1</v>
      </c>
      <c r="N2108" s="675" t="s">
        <v>1489</v>
      </c>
      <c r="O2108" s="675">
        <v>13</v>
      </c>
      <c r="P2108" s="675" t="s">
        <v>1574</v>
      </c>
      <c r="Q2108" s="675">
        <v>968</v>
      </c>
      <c r="R2108" s="675" t="s">
        <v>1814</v>
      </c>
      <c r="S2108" s="741">
        <v>100804148000</v>
      </c>
      <c r="T2108" s="741">
        <v>110312733794.18195</v>
      </c>
    </row>
    <row r="2109" spans="1:20">
      <c r="A2109" s="675">
        <v>4</v>
      </c>
      <c r="B2109" s="675" t="s">
        <v>1481</v>
      </c>
      <c r="C2109" s="675">
        <v>2015</v>
      </c>
      <c r="D2109" s="675">
        <v>215</v>
      </c>
      <c r="E2109" s="675" t="s">
        <v>66</v>
      </c>
      <c r="F2109" s="675">
        <v>2</v>
      </c>
      <c r="G2109" s="675" t="s">
        <v>1296</v>
      </c>
      <c r="H2109" s="675">
        <v>93</v>
      </c>
      <c r="I2109" s="675" t="s">
        <v>1211</v>
      </c>
      <c r="J2109" s="675" t="s">
        <v>1052</v>
      </c>
      <c r="K2109" s="741">
        <v>3544000000</v>
      </c>
      <c r="L2109" s="741">
        <v>3878296045.5811882</v>
      </c>
      <c r="M2109" s="675">
        <v>1</v>
      </c>
      <c r="N2109" s="675" t="s">
        <v>1489</v>
      </c>
      <c r="O2109" s="675">
        <v>5</v>
      </c>
      <c r="P2109" s="675" t="s">
        <v>1511</v>
      </c>
      <c r="Q2109" s="675">
        <v>912</v>
      </c>
      <c r="R2109" s="675" t="s">
        <v>1729</v>
      </c>
      <c r="S2109" s="741">
        <v>554000000</v>
      </c>
      <c r="T2109" s="741">
        <v>606257338.95371842</v>
      </c>
    </row>
    <row r="2110" spans="1:20">
      <c r="A2110" s="675">
        <v>4</v>
      </c>
      <c r="B2110" s="675" t="s">
        <v>1481</v>
      </c>
      <c r="C2110" s="675">
        <v>2015</v>
      </c>
      <c r="D2110" s="675">
        <v>215</v>
      </c>
      <c r="E2110" s="675" t="s">
        <v>66</v>
      </c>
      <c r="F2110" s="675">
        <v>2</v>
      </c>
      <c r="G2110" s="675" t="s">
        <v>1296</v>
      </c>
      <c r="H2110" s="675">
        <v>93</v>
      </c>
      <c r="I2110" s="675" t="s">
        <v>1211</v>
      </c>
      <c r="J2110" s="675" t="s">
        <v>1052</v>
      </c>
      <c r="K2110" s="741">
        <v>3544000000</v>
      </c>
      <c r="L2110" s="741">
        <v>3878296045.5811882</v>
      </c>
      <c r="M2110" s="675">
        <v>1</v>
      </c>
      <c r="N2110" s="675" t="s">
        <v>1489</v>
      </c>
      <c r="O2110" s="675">
        <v>8</v>
      </c>
      <c r="P2110" s="675" t="s">
        <v>1597</v>
      </c>
      <c r="Q2110" s="675">
        <v>477</v>
      </c>
      <c r="R2110" s="675" t="s">
        <v>1379</v>
      </c>
      <c r="S2110" s="741">
        <v>187000000</v>
      </c>
      <c r="T2110" s="741">
        <v>204639210.08004576</v>
      </c>
    </row>
    <row r="2111" spans="1:20">
      <c r="A2111" s="675">
        <v>4</v>
      </c>
      <c r="B2111" s="675" t="s">
        <v>1481</v>
      </c>
      <c r="C2111" s="675">
        <v>2015</v>
      </c>
      <c r="D2111" s="675">
        <v>215</v>
      </c>
      <c r="E2111" s="675" t="s">
        <v>66</v>
      </c>
      <c r="F2111" s="675">
        <v>2</v>
      </c>
      <c r="G2111" s="675" t="s">
        <v>1296</v>
      </c>
      <c r="H2111" s="675">
        <v>93</v>
      </c>
      <c r="I2111" s="675" t="s">
        <v>1211</v>
      </c>
      <c r="J2111" s="675" t="s">
        <v>1052</v>
      </c>
      <c r="K2111" s="741">
        <v>3544000000</v>
      </c>
      <c r="L2111" s="741">
        <v>3878296045.5811882</v>
      </c>
      <c r="M2111" s="675">
        <v>1</v>
      </c>
      <c r="N2111" s="675" t="s">
        <v>1489</v>
      </c>
      <c r="O2111" s="675">
        <v>8</v>
      </c>
      <c r="P2111" s="675" t="s">
        <v>1597</v>
      </c>
      <c r="Q2111" s="675">
        <v>656</v>
      </c>
      <c r="R2111" s="675" t="s">
        <v>1465</v>
      </c>
      <c r="S2111" s="741">
        <v>2134000000</v>
      </c>
      <c r="T2111" s="741">
        <v>2335294515.0311108</v>
      </c>
    </row>
    <row r="2112" spans="1:20">
      <c r="A2112" s="675">
        <v>4</v>
      </c>
      <c r="B2112" s="675" t="s">
        <v>1481</v>
      </c>
      <c r="C2112" s="675">
        <v>2015</v>
      </c>
      <c r="D2112" s="675">
        <v>215</v>
      </c>
      <c r="E2112" s="675" t="s">
        <v>66</v>
      </c>
      <c r="F2112" s="675">
        <v>2</v>
      </c>
      <c r="G2112" s="675" t="s">
        <v>1296</v>
      </c>
      <c r="H2112" s="675">
        <v>93</v>
      </c>
      <c r="I2112" s="675" t="s">
        <v>1211</v>
      </c>
      <c r="J2112" s="675" t="s">
        <v>1052</v>
      </c>
      <c r="K2112" s="741">
        <v>3544000000</v>
      </c>
      <c r="L2112" s="741">
        <v>3878296045.5811882</v>
      </c>
      <c r="M2112" s="675">
        <v>3</v>
      </c>
      <c r="N2112" s="675" t="s">
        <v>1482</v>
      </c>
      <c r="O2112" s="675">
        <v>26</v>
      </c>
      <c r="P2112" s="675" t="s">
        <v>1483</v>
      </c>
      <c r="Q2112" s="675">
        <v>958</v>
      </c>
      <c r="R2112" s="675" t="s">
        <v>1815</v>
      </c>
      <c r="S2112" s="741">
        <v>24000000</v>
      </c>
      <c r="T2112" s="741">
        <v>26263855.839150261</v>
      </c>
    </row>
    <row r="2113" spans="1:20">
      <c r="A2113" s="675">
        <v>4</v>
      </c>
      <c r="B2113" s="675" t="s">
        <v>1481</v>
      </c>
      <c r="C2113" s="675">
        <v>2015</v>
      </c>
      <c r="D2113" s="675">
        <v>215</v>
      </c>
      <c r="E2113" s="675" t="s">
        <v>66</v>
      </c>
      <c r="F2113" s="675">
        <v>2</v>
      </c>
      <c r="G2113" s="675" t="s">
        <v>1296</v>
      </c>
      <c r="H2113" s="675">
        <v>93</v>
      </c>
      <c r="I2113" s="675" t="s">
        <v>1211</v>
      </c>
      <c r="J2113" s="675" t="s">
        <v>1052</v>
      </c>
      <c r="K2113" s="741">
        <v>3544000000</v>
      </c>
      <c r="L2113" s="741">
        <v>3878296045.5811882</v>
      </c>
      <c r="M2113" s="675">
        <v>3</v>
      </c>
      <c r="N2113" s="675" t="s">
        <v>1482</v>
      </c>
      <c r="O2113" s="675">
        <v>31</v>
      </c>
      <c r="P2113" s="675" t="s">
        <v>1487</v>
      </c>
      <c r="Q2113" s="675">
        <v>475</v>
      </c>
      <c r="R2113" s="675" t="s">
        <v>994</v>
      </c>
      <c r="S2113" s="741">
        <v>51000000</v>
      </c>
      <c r="T2113" s="741">
        <v>55810693.658194296</v>
      </c>
    </row>
    <row r="2114" spans="1:20">
      <c r="A2114" s="675">
        <v>4</v>
      </c>
      <c r="B2114" s="675" t="s">
        <v>1481</v>
      </c>
      <c r="C2114" s="675">
        <v>2015</v>
      </c>
      <c r="D2114" s="675">
        <v>215</v>
      </c>
      <c r="E2114" s="675" t="s">
        <v>66</v>
      </c>
      <c r="F2114" s="675">
        <v>2</v>
      </c>
      <c r="G2114" s="675" t="s">
        <v>1296</v>
      </c>
      <c r="H2114" s="675">
        <v>93</v>
      </c>
      <c r="I2114" s="675" t="s">
        <v>1211</v>
      </c>
      <c r="J2114" s="675" t="s">
        <v>1052</v>
      </c>
      <c r="K2114" s="741">
        <v>3544000000</v>
      </c>
      <c r="L2114" s="741">
        <v>3878296045.5811882</v>
      </c>
      <c r="M2114" s="675">
        <v>3</v>
      </c>
      <c r="N2114" s="675" t="s">
        <v>1482</v>
      </c>
      <c r="O2114" s="675">
        <v>31</v>
      </c>
      <c r="P2114" s="675" t="s">
        <v>1487</v>
      </c>
      <c r="Q2114" s="675">
        <v>7032</v>
      </c>
      <c r="R2114" s="675" t="s">
        <v>1378</v>
      </c>
      <c r="S2114" s="741">
        <v>594000000</v>
      </c>
      <c r="T2114" s="741">
        <v>650030432.01896894</v>
      </c>
    </row>
    <row r="2115" spans="1:20">
      <c r="A2115" s="675">
        <v>4</v>
      </c>
      <c r="B2115" s="675" t="s">
        <v>1481</v>
      </c>
      <c r="C2115" s="675">
        <v>2015</v>
      </c>
      <c r="D2115" s="675">
        <v>216</v>
      </c>
      <c r="E2115" s="675" t="s">
        <v>63</v>
      </c>
      <c r="F2115" s="675">
        <v>2</v>
      </c>
      <c r="G2115" s="675" t="s">
        <v>1296</v>
      </c>
      <c r="H2115" s="675">
        <v>93</v>
      </c>
      <c r="I2115" s="675" t="s">
        <v>1211</v>
      </c>
      <c r="J2115" s="675" t="s">
        <v>1052</v>
      </c>
      <c r="K2115" s="741">
        <v>26128500000</v>
      </c>
      <c r="L2115" s="741">
        <v>28593131553.884895</v>
      </c>
      <c r="M2115" s="675">
        <v>1</v>
      </c>
      <c r="N2115" s="675" t="s">
        <v>1489</v>
      </c>
      <c r="O2115" s="675">
        <v>3</v>
      </c>
      <c r="P2115" s="675" t="s">
        <v>1545</v>
      </c>
      <c r="Q2115" s="675">
        <v>919</v>
      </c>
      <c r="R2115" s="675" t="s">
        <v>1730</v>
      </c>
      <c r="S2115" s="741">
        <v>17783000000</v>
      </c>
      <c r="T2115" s="741">
        <v>19460422849.483711</v>
      </c>
    </row>
    <row r="2116" spans="1:20">
      <c r="A2116" s="675">
        <v>4</v>
      </c>
      <c r="B2116" s="675" t="s">
        <v>1481</v>
      </c>
      <c r="C2116" s="675">
        <v>2015</v>
      </c>
      <c r="D2116" s="675">
        <v>216</v>
      </c>
      <c r="E2116" s="675" t="s">
        <v>63</v>
      </c>
      <c r="F2116" s="675">
        <v>2</v>
      </c>
      <c r="G2116" s="675" t="s">
        <v>1296</v>
      </c>
      <c r="H2116" s="675">
        <v>93</v>
      </c>
      <c r="I2116" s="675" t="s">
        <v>1211</v>
      </c>
      <c r="J2116" s="675" t="s">
        <v>1052</v>
      </c>
      <c r="K2116" s="741">
        <v>26128500000</v>
      </c>
      <c r="L2116" s="741">
        <v>28593131553.884895</v>
      </c>
      <c r="M2116" s="675">
        <v>1</v>
      </c>
      <c r="N2116" s="675" t="s">
        <v>1489</v>
      </c>
      <c r="O2116" s="675">
        <v>5</v>
      </c>
      <c r="P2116" s="675" t="s">
        <v>1511</v>
      </c>
      <c r="Q2116" s="675">
        <v>920</v>
      </c>
      <c r="R2116" s="675" t="s">
        <v>1731</v>
      </c>
      <c r="S2116" s="741">
        <v>613431000</v>
      </c>
      <c r="T2116" s="741">
        <v>671294306.30274093</v>
      </c>
    </row>
    <row r="2117" spans="1:20">
      <c r="A2117" s="675">
        <v>4</v>
      </c>
      <c r="B2117" s="675" t="s">
        <v>1481</v>
      </c>
      <c r="C2117" s="675">
        <v>2015</v>
      </c>
      <c r="D2117" s="675">
        <v>216</v>
      </c>
      <c r="E2117" s="675" t="s">
        <v>63</v>
      </c>
      <c r="F2117" s="675">
        <v>2</v>
      </c>
      <c r="G2117" s="675" t="s">
        <v>1296</v>
      </c>
      <c r="H2117" s="675">
        <v>93</v>
      </c>
      <c r="I2117" s="675" t="s">
        <v>1211</v>
      </c>
      <c r="J2117" s="675" t="s">
        <v>1052</v>
      </c>
      <c r="K2117" s="741">
        <v>26128500000</v>
      </c>
      <c r="L2117" s="741">
        <v>28593131553.884895</v>
      </c>
      <c r="M2117" s="675">
        <v>1</v>
      </c>
      <c r="N2117" s="675" t="s">
        <v>1489</v>
      </c>
      <c r="O2117" s="675">
        <v>8</v>
      </c>
      <c r="P2117" s="675" t="s">
        <v>1597</v>
      </c>
      <c r="Q2117" s="675">
        <v>450</v>
      </c>
      <c r="R2117" s="675" t="s">
        <v>1382</v>
      </c>
      <c r="S2117" s="741">
        <v>495500000</v>
      </c>
      <c r="T2117" s="741">
        <v>542239190.34578967</v>
      </c>
    </row>
    <row r="2118" spans="1:20">
      <c r="A2118" s="675">
        <v>4</v>
      </c>
      <c r="B2118" s="675" t="s">
        <v>1481</v>
      </c>
      <c r="C2118" s="675">
        <v>2015</v>
      </c>
      <c r="D2118" s="675">
        <v>216</v>
      </c>
      <c r="E2118" s="675" t="s">
        <v>63</v>
      </c>
      <c r="F2118" s="675">
        <v>2</v>
      </c>
      <c r="G2118" s="675" t="s">
        <v>1296</v>
      </c>
      <c r="H2118" s="675">
        <v>93</v>
      </c>
      <c r="I2118" s="675" t="s">
        <v>1211</v>
      </c>
      <c r="J2118" s="675" t="s">
        <v>1052</v>
      </c>
      <c r="K2118" s="741">
        <v>26128500000</v>
      </c>
      <c r="L2118" s="741">
        <v>28593131553.884895</v>
      </c>
      <c r="M2118" s="675">
        <v>1</v>
      </c>
      <c r="N2118" s="675" t="s">
        <v>1489</v>
      </c>
      <c r="O2118" s="675">
        <v>8</v>
      </c>
      <c r="P2118" s="675" t="s">
        <v>1597</v>
      </c>
      <c r="Q2118" s="675">
        <v>513</v>
      </c>
      <c r="R2118" s="675" t="s">
        <v>1381</v>
      </c>
      <c r="S2118" s="741">
        <v>6248918000</v>
      </c>
      <c r="T2118" s="741">
        <v>6838361729.2779655</v>
      </c>
    </row>
    <row r="2119" spans="1:20">
      <c r="A2119" s="675">
        <v>4</v>
      </c>
      <c r="B2119" s="675" t="s">
        <v>1481</v>
      </c>
      <c r="C2119" s="675">
        <v>2015</v>
      </c>
      <c r="D2119" s="675">
        <v>216</v>
      </c>
      <c r="E2119" s="675" t="s">
        <v>63</v>
      </c>
      <c r="F2119" s="675">
        <v>2</v>
      </c>
      <c r="G2119" s="675" t="s">
        <v>1296</v>
      </c>
      <c r="H2119" s="675">
        <v>93</v>
      </c>
      <c r="I2119" s="675" t="s">
        <v>1211</v>
      </c>
      <c r="J2119" s="675" t="s">
        <v>1052</v>
      </c>
      <c r="K2119" s="741">
        <v>26128500000</v>
      </c>
      <c r="L2119" s="741">
        <v>28593131553.884895</v>
      </c>
      <c r="M2119" s="675">
        <v>3</v>
      </c>
      <c r="N2119" s="675" t="s">
        <v>1482</v>
      </c>
      <c r="O2119" s="675">
        <v>26</v>
      </c>
      <c r="P2119" s="675" t="s">
        <v>1483</v>
      </c>
      <c r="Q2119" s="675">
        <v>952</v>
      </c>
      <c r="R2119" s="675" t="s">
        <v>1732</v>
      </c>
      <c r="S2119" s="741">
        <v>20000000</v>
      </c>
      <c r="T2119" s="741">
        <v>21886546.532625213</v>
      </c>
    </row>
    <row r="2120" spans="1:20">
      <c r="A2120" s="675">
        <v>4</v>
      </c>
      <c r="B2120" s="675" t="s">
        <v>1481</v>
      </c>
      <c r="C2120" s="675">
        <v>2015</v>
      </c>
      <c r="D2120" s="675">
        <v>216</v>
      </c>
      <c r="E2120" s="675" t="s">
        <v>63</v>
      </c>
      <c r="F2120" s="675">
        <v>2</v>
      </c>
      <c r="G2120" s="675" t="s">
        <v>1296</v>
      </c>
      <c r="H2120" s="675">
        <v>93</v>
      </c>
      <c r="I2120" s="675" t="s">
        <v>1211</v>
      </c>
      <c r="J2120" s="675" t="s">
        <v>1052</v>
      </c>
      <c r="K2120" s="741">
        <v>26128500000</v>
      </c>
      <c r="L2120" s="741">
        <v>28593131553.884895</v>
      </c>
      <c r="M2120" s="675">
        <v>3</v>
      </c>
      <c r="N2120" s="675" t="s">
        <v>1482</v>
      </c>
      <c r="O2120" s="675">
        <v>31</v>
      </c>
      <c r="P2120" s="675" t="s">
        <v>1487</v>
      </c>
      <c r="Q2120" s="675">
        <v>518</v>
      </c>
      <c r="R2120" s="675" t="s">
        <v>994</v>
      </c>
      <c r="S2120" s="741">
        <v>967651000</v>
      </c>
      <c r="T2120" s="741">
        <v>1058926931.9420662</v>
      </c>
    </row>
    <row r="2121" spans="1:20">
      <c r="A2121" s="675">
        <v>4</v>
      </c>
      <c r="B2121" s="675" t="s">
        <v>1481</v>
      </c>
      <c r="C2121" s="675">
        <v>2015</v>
      </c>
      <c r="D2121" s="675">
        <v>217</v>
      </c>
      <c r="E2121" s="675" t="s">
        <v>1383</v>
      </c>
      <c r="F2121" s="675">
        <v>2</v>
      </c>
      <c r="G2121" s="675" t="s">
        <v>1296</v>
      </c>
      <c r="H2121" s="675">
        <v>86</v>
      </c>
      <c r="I2121" s="675" t="s">
        <v>1088</v>
      </c>
      <c r="J2121" s="675" t="s">
        <v>1052</v>
      </c>
      <c r="K2121" s="741">
        <v>150251000000</v>
      </c>
      <c r="L2121" s="741">
        <v>164423775153.67358</v>
      </c>
      <c r="M2121" s="675">
        <v>3</v>
      </c>
      <c r="N2121" s="675" t="s">
        <v>1482</v>
      </c>
      <c r="O2121" s="675">
        <v>26</v>
      </c>
      <c r="P2121" s="675" t="s">
        <v>1483</v>
      </c>
      <c r="Q2121" s="675">
        <v>937</v>
      </c>
      <c r="R2121" s="675" t="s">
        <v>1733</v>
      </c>
      <c r="S2121" s="741">
        <v>890000000</v>
      </c>
      <c r="T2121" s="741">
        <v>973951320.70182204</v>
      </c>
    </row>
    <row r="2122" spans="1:20">
      <c r="A2122" s="675">
        <v>4</v>
      </c>
      <c r="B2122" s="675" t="s">
        <v>1481</v>
      </c>
      <c r="C2122" s="675">
        <v>2015</v>
      </c>
      <c r="D2122" s="675">
        <v>217</v>
      </c>
      <c r="E2122" s="675" t="s">
        <v>1383</v>
      </c>
      <c r="F2122" s="675">
        <v>2</v>
      </c>
      <c r="G2122" s="675" t="s">
        <v>1296</v>
      </c>
      <c r="H2122" s="675">
        <v>86</v>
      </c>
      <c r="I2122" s="675" t="s">
        <v>1088</v>
      </c>
      <c r="J2122" s="675" t="s">
        <v>1052</v>
      </c>
      <c r="K2122" s="741">
        <v>150251000000</v>
      </c>
      <c r="L2122" s="741">
        <v>164423775153.67358</v>
      </c>
      <c r="M2122" s="675">
        <v>3</v>
      </c>
      <c r="N2122" s="675" t="s">
        <v>1482</v>
      </c>
      <c r="O2122" s="675">
        <v>28</v>
      </c>
      <c r="P2122" s="675" t="s">
        <v>1527</v>
      </c>
      <c r="Q2122" s="675">
        <v>383</v>
      </c>
      <c r="R2122" s="675" t="s">
        <v>1398</v>
      </c>
      <c r="S2122" s="741">
        <v>27238500000</v>
      </c>
      <c r="T2122" s="741">
        <v>29807834886.445599</v>
      </c>
    </row>
    <row r="2123" spans="1:20">
      <c r="A2123" s="675">
        <v>4</v>
      </c>
      <c r="B2123" s="675" t="s">
        <v>1481</v>
      </c>
      <c r="C2123" s="675">
        <v>2015</v>
      </c>
      <c r="D2123" s="675">
        <v>217</v>
      </c>
      <c r="E2123" s="675" t="s">
        <v>1383</v>
      </c>
      <c r="F2123" s="675">
        <v>2</v>
      </c>
      <c r="G2123" s="675" t="s">
        <v>1296</v>
      </c>
      <c r="H2123" s="675">
        <v>86</v>
      </c>
      <c r="I2123" s="675" t="s">
        <v>1088</v>
      </c>
      <c r="J2123" s="675" t="s">
        <v>1052</v>
      </c>
      <c r="K2123" s="741">
        <v>150251000000</v>
      </c>
      <c r="L2123" s="741">
        <v>164423775153.67358</v>
      </c>
      <c r="M2123" s="675">
        <v>3</v>
      </c>
      <c r="N2123" s="675" t="s">
        <v>1482</v>
      </c>
      <c r="O2123" s="675">
        <v>28</v>
      </c>
      <c r="P2123" s="675" t="s">
        <v>1527</v>
      </c>
      <c r="Q2123" s="675">
        <v>681</v>
      </c>
      <c r="R2123" s="675" t="s">
        <v>1735</v>
      </c>
      <c r="S2123" s="741">
        <v>19961500000</v>
      </c>
      <c r="T2123" s="741">
        <v>21844414930.549915</v>
      </c>
    </row>
    <row r="2124" spans="1:20">
      <c r="A2124" s="675">
        <v>4</v>
      </c>
      <c r="B2124" s="675" t="s">
        <v>1481</v>
      </c>
      <c r="C2124" s="675">
        <v>2015</v>
      </c>
      <c r="D2124" s="675">
        <v>217</v>
      </c>
      <c r="E2124" s="675" t="s">
        <v>1383</v>
      </c>
      <c r="F2124" s="675">
        <v>2</v>
      </c>
      <c r="G2124" s="675" t="s">
        <v>1296</v>
      </c>
      <c r="H2124" s="675">
        <v>86</v>
      </c>
      <c r="I2124" s="675" t="s">
        <v>1088</v>
      </c>
      <c r="J2124" s="675" t="s">
        <v>1052</v>
      </c>
      <c r="K2124" s="741">
        <v>150251000000</v>
      </c>
      <c r="L2124" s="741">
        <v>164423775153.67358</v>
      </c>
      <c r="M2124" s="675">
        <v>3</v>
      </c>
      <c r="N2124" s="675" t="s">
        <v>1482</v>
      </c>
      <c r="O2124" s="675">
        <v>28</v>
      </c>
      <c r="P2124" s="675" t="s">
        <v>1527</v>
      </c>
      <c r="Q2124" s="675">
        <v>682</v>
      </c>
      <c r="R2124" s="675" t="s">
        <v>1736</v>
      </c>
      <c r="S2124" s="741">
        <v>79236500000</v>
      </c>
      <c r="T2124" s="741">
        <v>86710667216.617905</v>
      </c>
    </row>
    <row r="2125" spans="1:20">
      <c r="A2125" s="675">
        <v>4</v>
      </c>
      <c r="B2125" s="675" t="s">
        <v>1481</v>
      </c>
      <c r="C2125" s="675">
        <v>2015</v>
      </c>
      <c r="D2125" s="675">
        <v>217</v>
      </c>
      <c r="E2125" s="675" t="s">
        <v>1383</v>
      </c>
      <c r="F2125" s="675">
        <v>2</v>
      </c>
      <c r="G2125" s="675" t="s">
        <v>1296</v>
      </c>
      <c r="H2125" s="675">
        <v>86</v>
      </c>
      <c r="I2125" s="675" t="s">
        <v>1088</v>
      </c>
      <c r="J2125" s="675" t="s">
        <v>1052</v>
      </c>
      <c r="K2125" s="741">
        <v>150251000000</v>
      </c>
      <c r="L2125" s="741">
        <v>164423775153.67358</v>
      </c>
      <c r="M2125" s="675">
        <v>3</v>
      </c>
      <c r="N2125" s="675" t="s">
        <v>1482</v>
      </c>
      <c r="O2125" s="675">
        <v>28</v>
      </c>
      <c r="P2125" s="675" t="s">
        <v>1527</v>
      </c>
      <c r="Q2125" s="675">
        <v>683</v>
      </c>
      <c r="R2125" s="675" t="s">
        <v>1737</v>
      </c>
      <c r="S2125" s="741">
        <v>14951000000</v>
      </c>
      <c r="T2125" s="741">
        <v>16361287860.46398</v>
      </c>
    </row>
    <row r="2126" spans="1:20">
      <c r="A2126" s="675">
        <v>4</v>
      </c>
      <c r="B2126" s="675" t="s">
        <v>1481</v>
      </c>
      <c r="C2126" s="675">
        <v>2015</v>
      </c>
      <c r="D2126" s="675">
        <v>217</v>
      </c>
      <c r="E2126" s="675" t="s">
        <v>1383</v>
      </c>
      <c r="F2126" s="675">
        <v>2</v>
      </c>
      <c r="G2126" s="675" t="s">
        <v>1296</v>
      </c>
      <c r="H2126" s="675">
        <v>86</v>
      </c>
      <c r="I2126" s="675" t="s">
        <v>1088</v>
      </c>
      <c r="J2126" s="675" t="s">
        <v>1052</v>
      </c>
      <c r="K2126" s="741">
        <v>150251000000</v>
      </c>
      <c r="L2126" s="741">
        <v>164423775153.67358</v>
      </c>
      <c r="M2126" s="675">
        <v>3</v>
      </c>
      <c r="N2126" s="675" t="s">
        <v>1482</v>
      </c>
      <c r="O2126" s="675">
        <v>31</v>
      </c>
      <c r="P2126" s="675" t="s">
        <v>1487</v>
      </c>
      <c r="Q2126" s="675">
        <v>684</v>
      </c>
      <c r="R2126" s="675" t="s">
        <v>1738</v>
      </c>
      <c r="S2126" s="741">
        <v>7973500000</v>
      </c>
      <c r="T2126" s="741">
        <v>8725618938.8943577</v>
      </c>
    </row>
    <row r="2127" spans="1:20">
      <c r="A2127" s="675">
        <v>4</v>
      </c>
      <c r="B2127" s="675" t="s">
        <v>1481</v>
      </c>
      <c r="C2127" s="675">
        <v>2015</v>
      </c>
      <c r="D2127" s="675">
        <v>218</v>
      </c>
      <c r="E2127" s="675" t="s">
        <v>1401</v>
      </c>
      <c r="F2127" s="675">
        <v>2</v>
      </c>
      <c r="G2127" s="675" t="s">
        <v>1296</v>
      </c>
      <c r="H2127" s="675">
        <v>94</v>
      </c>
      <c r="I2127" s="675" t="s">
        <v>1264</v>
      </c>
      <c r="J2127" s="675" t="s">
        <v>1052</v>
      </c>
      <c r="K2127" s="741">
        <v>34463714000</v>
      </c>
      <c r="L2127" s="741">
        <v>37714584007.40435</v>
      </c>
      <c r="M2127" s="675">
        <v>2</v>
      </c>
      <c r="N2127" s="675" t="s">
        <v>1561</v>
      </c>
      <c r="O2127" s="675">
        <v>17</v>
      </c>
      <c r="P2127" s="675" t="s">
        <v>1585</v>
      </c>
      <c r="Q2127" s="675">
        <v>863</v>
      </c>
      <c r="R2127" s="675" t="s">
        <v>1739</v>
      </c>
      <c r="S2127" s="741">
        <v>15000000000</v>
      </c>
      <c r="T2127" s="741">
        <v>16414909899.468912</v>
      </c>
    </row>
    <row r="2128" spans="1:20">
      <c r="A2128" s="675">
        <v>4</v>
      </c>
      <c r="B2128" s="675" t="s">
        <v>1481</v>
      </c>
      <c r="C2128" s="675">
        <v>2015</v>
      </c>
      <c r="D2128" s="675">
        <v>218</v>
      </c>
      <c r="E2128" s="675" t="s">
        <v>1401</v>
      </c>
      <c r="F2128" s="675">
        <v>2</v>
      </c>
      <c r="G2128" s="675" t="s">
        <v>1296</v>
      </c>
      <c r="H2128" s="675">
        <v>94</v>
      </c>
      <c r="I2128" s="675" t="s">
        <v>1264</v>
      </c>
      <c r="J2128" s="675" t="s">
        <v>1052</v>
      </c>
      <c r="K2128" s="741">
        <v>34463714000</v>
      </c>
      <c r="L2128" s="741">
        <v>37714584007.40435</v>
      </c>
      <c r="M2128" s="675">
        <v>2</v>
      </c>
      <c r="N2128" s="675" t="s">
        <v>1561</v>
      </c>
      <c r="O2128" s="675">
        <v>17</v>
      </c>
      <c r="P2128" s="675" t="s">
        <v>1585</v>
      </c>
      <c r="Q2128" s="675">
        <v>864</v>
      </c>
      <c r="R2128" s="675" t="s">
        <v>1740</v>
      </c>
      <c r="S2128" s="741">
        <v>10600000000</v>
      </c>
      <c r="T2128" s="741">
        <v>11599869662.291365</v>
      </c>
    </row>
    <row r="2129" spans="1:20">
      <c r="A2129" s="675">
        <v>4</v>
      </c>
      <c r="B2129" s="675" t="s">
        <v>1481</v>
      </c>
      <c r="C2129" s="675">
        <v>2015</v>
      </c>
      <c r="D2129" s="675">
        <v>218</v>
      </c>
      <c r="E2129" s="675" t="s">
        <v>1401</v>
      </c>
      <c r="F2129" s="675">
        <v>2</v>
      </c>
      <c r="G2129" s="675" t="s">
        <v>1296</v>
      </c>
      <c r="H2129" s="675">
        <v>94</v>
      </c>
      <c r="I2129" s="675" t="s">
        <v>1264</v>
      </c>
      <c r="J2129" s="675" t="s">
        <v>1052</v>
      </c>
      <c r="K2129" s="741">
        <v>34463714000</v>
      </c>
      <c r="L2129" s="741">
        <v>37714584007.40435</v>
      </c>
      <c r="M2129" s="675">
        <v>2</v>
      </c>
      <c r="N2129" s="675" t="s">
        <v>1561</v>
      </c>
      <c r="O2129" s="675">
        <v>17</v>
      </c>
      <c r="P2129" s="675" t="s">
        <v>1585</v>
      </c>
      <c r="Q2129" s="675">
        <v>865</v>
      </c>
      <c r="R2129" s="675" t="s">
        <v>1816</v>
      </c>
      <c r="S2129" s="741">
        <v>3650000000</v>
      </c>
      <c r="T2129" s="741">
        <v>3994294742.204102</v>
      </c>
    </row>
    <row r="2130" spans="1:20">
      <c r="A2130" s="675">
        <v>4</v>
      </c>
      <c r="B2130" s="675" t="s">
        <v>1481</v>
      </c>
      <c r="C2130" s="675">
        <v>2015</v>
      </c>
      <c r="D2130" s="675">
        <v>218</v>
      </c>
      <c r="E2130" s="675" t="s">
        <v>1401</v>
      </c>
      <c r="F2130" s="675">
        <v>2</v>
      </c>
      <c r="G2130" s="675" t="s">
        <v>1296</v>
      </c>
      <c r="H2130" s="675">
        <v>94</v>
      </c>
      <c r="I2130" s="675" t="s">
        <v>1264</v>
      </c>
      <c r="J2130" s="675" t="s">
        <v>1052</v>
      </c>
      <c r="K2130" s="741">
        <v>34463714000</v>
      </c>
      <c r="L2130" s="741">
        <v>37714584007.40435</v>
      </c>
      <c r="M2130" s="675">
        <v>3</v>
      </c>
      <c r="N2130" s="675" t="s">
        <v>1482</v>
      </c>
      <c r="O2130" s="675">
        <v>31</v>
      </c>
      <c r="P2130" s="675" t="s">
        <v>1487</v>
      </c>
      <c r="Q2130" s="675">
        <v>866</v>
      </c>
      <c r="R2130" s="675" t="s">
        <v>1817</v>
      </c>
      <c r="S2130" s="741">
        <v>5213714000</v>
      </c>
      <c r="T2130" s="741">
        <v>5705509703.4399776</v>
      </c>
    </row>
    <row r="2131" spans="1:20">
      <c r="A2131" s="675">
        <v>4</v>
      </c>
      <c r="B2131" s="675" t="s">
        <v>1481</v>
      </c>
      <c r="C2131" s="675">
        <v>2015</v>
      </c>
      <c r="D2131" s="675">
        <v>219</v>
      </c>
      <c r="E2131" s="675" t="s">
        <v>1410</v>
      </c>
      <c r="F2131" s="675">
        <v>2</v>
      </c>
      <c r="G2131" s="675" t="s">
        <v>1296</v>
      </c>
      <c r="H2131" s="675">
        <v>90</v>
      </c>
      <c r="I2131" s="675" t="s">
        <v>1147</v>
      </c>
      <c r="J2131" s="675" t="s">
        <v>1052</v>
      </c>
      <c r="K2131" s="741">
        <v>5553644000</v>
      </c>
      <c r="L2131" s="741">
        <v>6077504391.5817413</v>
      </c>
      <c r="M2131" s="675">
        <v>1</v>
      </c>
      <c r="N2131" s="675" t="s">
        <v>1489</v>
      </c>
      <c r="O2131" s="675">
        <v>3</v>
      </c>
      <c r="P2131" s="675" t="s">
        <v>1545</v>
      </c>
      <c r="Q2131" s="675">
        <v>702</v>
      </c>
      <c r="R2131" s="675" t="s">
        <v>1743</v>
      </c>
      <c r="S2131" s="741">
        <v>4805000000</v>
      </c>
      <c r="T2131" s="741">
        <v>5258242804.4632082</v>
      </c>
    </row>
    <row r="2132" spans="1:20">
      <c r="A2132" s="675">
        <v>4</v>
      </c>
      <c r="B2132" s="675" t="s">
        <v>1481</v>
      </c>
      <c r="C2132" s="675">
        <v>2015</v>
      </c>
      <c r="D2132" s="675">
        <v>219</v>
      </c>
      <c r="E2132" s="675" t="s">
        <v>1410</v>
      </c>
      <c r="F2132" s="675">
        <v>2</v>
      </c>
      <c r="G2132" s="675" t="s">
        <v>1296</v>
      </c>
      <c r="H2132" s="675">
        <v>90</v>
      </c>
      <c r="I2132" s="675" t="s">
        <v>1147</v>
      </c>
      <c r="J2132" s="675" t="s">
        <v>1052</v>
      </c>
      <c r="K2132" s="741">
        <v>5553644000</v>
      </c>
      <c r="L2132" s="741">
        <v>6077504391.5817413</v>
      </c>
      <c r="M2132" s="675">
        <v>3</v>
      </c>
      <c r="N2132" s="675" t="s">
        <v>1482</v>
      </c>
      <c r="O2132" s="675">
        <v>31</v>
      </c>
      <c r="P2132" s="675" t="s">
        <v>1487</v>
      </c>
      <c r="Q2132" s="675">
        <v>907</v>
      </c>
      <c r="R2132" s="675" t="s">
        <v>994</v>
      </c>
      <c r="S2132" s="741">
        <v>748644000</v>
      </c>
      <c r="T2132" s="741">
        <v>819261587.11853361</v>
      </c>
    </row>
    <row r="2133" spans="1:20">
      <c r="A2133" s="675">
        <v>4</v>
      </c>
      <c r="B2133" s="675" t="s">
        <v>1481</v>
      </c>
      <c r="C2133" s="675">
        <v>2015</v>
      </c>
      <c r="D2133" s="675">
        <v>220</v>
      </c>
      <c r="E2133" s="675" t="s">
        <v>1412</v>
      </c>
      <c r="F2133" s="675">
        <v>2</v>
      </c>
      <c r="G2133" s="675" t="s">
        <v>1296</v>
      </c>
      <c r="H2133" s="675">
        <v>86</v>
      </c>
      <c r="I2133" s="675" t="s">
        <v>1088</v>
      </c>
      <c r="J2133" s="675" t="s">
        <v>1052</v>
      </c>
      <c r="K2133" s="741">
        <v>8701398000</v>
      </c>
      <c r="L2133" s="741">
        <v>9522177611.2945995</v>
      </c>
      <c r="M2133" s="675">
        <v>3</v>
      </c>
      <c r="N2133" s="675" t="s">
        <v>1482</v>
      </c>
      <c r="O2133" s="675">
        <v>24</v>
      </c>
      <c r="P2133" s="675" t="s">
        <v>1604</v>
      </c>
      <c r="Q2133" s="675">
        <v>853</v>
      </c>
      <c r="R2133" s="675" t="s">
        <v>1744</v>
      </c>
      <c r="S2133" s="741">
        <v>1479236000</v>
      </c>
      <c r="T2133" s="741">
        <v>1618768377.3367198</v>
      </c>
    </row>
    <row r="2134" spans="1:20">
      <c r="A2134" s="675">
        <v>4</v>
      </c>
      <c r="B2134" s="675" t="s">
        <v>1481</v>
      </c>
      <c r="C2134" s="675">
        <v>2015</v>
      </c>
      <c r="D2134" s="675">
        <v>220</v>
      </c>
      <c r="E2134" s="675" t="s">
        <v>1412</v>
      </c>
      <c r="F2134" s="675">
        <v>2</v>
      </c>
      <c r="G2134" s="675" t="s">
        <v>1296</v>
      </c>
      <c r="H2134" s="675">
        <v>86</v>
      </c>
      <c r="I2134" s="675" t="s">
        <v>1088</v>
      </c>
      <c r="J2134" s="675" t="s">
        <v>1052</v>
      </c>
      <c r="K2134" s="741">
        <v>8701398000</v>
      </c>
      <c r="L2134" s="741">
        <v>9522177611.2945995</v>
      </c>
      <c r="M2134" s="675">
        <v>3</v>
      </c>
      <c r="N2134" s="675" t="s">
        <v>1482</v>
      </c>
      <c r="O2134" s="675">
        <v>24</v>
      </c>
      <c r="P2134" s="675" t="s">
        <v>1604</v>
      </c>
      <c r="Q2134" s="675">
        <v>857</v>
      </c>
      <c r="R2134" s="675" t="s">
        <v>1745</v>
      </c>
      <c r="S2134" s="741">
        <v>783133000</v>
      </c>
      <c r="T2134" s="741">
        <v>857003842.28671908</v>
      </c>
    </row>
    <row r="2135" spans="1:20">
      <c r="A2135" s="675">
        <v>4</v>
      </c>
      <c r="B2135" s="675" t="s">
        <v>1481</v>
      </c>
      <c r="C2135" s="675">
        <v>2015</v>
      </c>
      <c r="D2135" s="675">
        <v>220</v>
      </c>
      <c r="E2135" s="675" t="s">
        <v>1412</v>
      </c>
      <c r="F2135" s="675">
        <v>2</v>
      </c>
      <c r="G2135" s="675" t="s">
        <v>1296</v>
      </c>
      <c r="H2135" s="675">
        <v>86</v>
      </c>
      <c r="I2135" s="675" t="s">
        <v>1088</v>
      </c>
      <c r="J2135" s="675" t="s">
        <v>1052</v>
      </c>
      <c r="K2135" s="741">
        <v>8701398000</v>
      </c>
      <c r="L2135" s="741">
        <v>9522177611.2945995</v>
      </c>
      <c r="M2135" s="675">
        <v>3</v>
      </c>
      <c r="N2135" s="675" t="s">
        <v>1482</v>
      </c>
      <c r="O2135" s="675">
        <v>24</v>
      </c>
      <c r="P2135" s="675" t="s">
        <v>1604</v>
      </c>
      <c r="Q2135" s="675">
        <v>870</v>
      </c>
      <c r="R2135" s="675" t="s">
        <v>1818</v>
      </c>
      <c r="S2135" s="741">
        <v>5046806000</v>
      </c>
      <c r="T2135" s="741">
        <v>5522857718.0066061</v>
      </c>
    </row>
    <row r="2136" spans="1:20">
      <c r="A2136" s="675">
        <v>4</v>
      </c>
      <c r="B2136" s="675" t="s">
        <v>1481</v>
      </c>
      <c r="C2136" s="675">
        <v>2015</v>
      </c>
      <c r="D2136" s="675">
        <v>220</v>
      </c>
      <c r="E2136" s="675" t="s">
        <v>1412</v>
      </c>
      <c r="F2136" s="675">
        <v>2</v>
      </c>
      <c r="G2136" s="675" t="s">
        <v>1296</v>
      </c>
      <c r="H2136" s="675">
        <v>86</v>
      </c>
      <c r="I2136" s="675" t="s">
        <v>1088</v>
      </c>
      <c r="J2136" s="675" t="s">
        <v>1052</v>
      </c>
      <c r="K2136" s="741">
        <v>8701398000</v>
      </c>
      <c r="L2136" s="741">
        <v>9522177611.2945995</v>
      </c>
      <c r="M2136" s="675">
        <v>3</v>
      </c>
      <c r="N2136" s="675" t="s">
        <v>1482</v>
      </c>
      <c r="O2136" s="675">
        <v>31</v>
      </c>
      <c r="P2136" s="675" t="s">
        <v>1487</v>
      </c>
      <c r="Q2136" s="675">
        <v>873</v>
      </c>
      <c r="R2136" s="675" t="s">
        <v>1819</v>
      </c>
      <c r="S2136" s="741">
        <v>1392223000</v>
      </c>
      <c r="T2136" s="741">
        <v>1523547673.6645539</v>
      </c>
    </row>
    <row r="2137" spans="1:20">
      <c r="A2137" s="675">
        <v>4</v>
      </c>
      <c r="B2137" s="675" t="s">
        <v>1481</v>
      </c>
      <c r="C2137" s="675">
        <v>2015</v>
      </c>
      <c r="D2137" s="675">
        <v>221</v>
      </c>
      <c r="E2137" s="675" t="s">
        <v>54</v>
      </c>
      <c r="F2137" s="675">
        <v>2</v>
      </c>
      <c r="G2137" s="675" t="s">
        <v>1296</v>
      </c>
      <c r="H2137" s="675">
        <v>89</v>
      </c>
      <c r="I2137" s="675" t="s">
        <v>1182</v>
      </c>
      <c r="J2137" s="675" t="s">
        <v>1052</v>
      </c>
      <c r="K2137" s="741">
        <v>9200000000</v>
      </c>
      <c r="L2137" s="741">
        <v>10067811405.007599</v>
      </c>
      <c r="M2137" s="675">
        <v>1</v>
      </c>
      <c r="N2137" s="675" t="s">
        <v>1489</v>
      </c>
      <c r="O2137" s="675">
        <v>12</v>
      </c>
      <c r="P2137" s="675" t="s">
        <v>1569</v>
      </c>
      <c r="Q2137" s="675">
        <v>731</v>
      </c>
      <c r="R2137" s="675" t="s">
        <v>1748</v>
      </c>
      <c r="S2137" s="741">
        <v>2063971000</v>
      </c>
      <c r="T2137" s="741">
        <v>2258659866.6744499</v>
      </c>
    </row>
    <row r="2138" spans="1:20">
      <c r="A2138" s="675">
        <v>4</v>
      </c>
      <c r="B2138" s="675" t="s">
        <v>1481</v>
      </c>
      <c r="C2138" s="675">
        <v>2015</v>
      </c>
      <c r="D2138" s="675">
        <v>221</v>
      </c>
      <c r="E2138" s="675" t="s">
        <v>54</v>
      </c>
      <c r="F2138" s="675">
        <v>2</v>
      </c>
      <c r="G2138" s="675" t="s">
        <v>1296</v>
      </c>
      <c r="H2138" s="675">
        <v>89</v>
      </c>
      <c r="I2138" s="675" t="s">
        <v>1182</v>
      </c>
      <c r="J2138" s="675" t="s">
        <v>1052</v>
      </c>
      <c r="K2138" s="741">
        <v>9200000000</v>
      </c>
      <c r="L2138" s="741">
        <v>10067811405.007599</v>
      </c>
      <c r="M2138" s="675">
        <v>1</v>
      </c>
      <c r="N2138" s="675" t="s">
        <v>1489</v>
      </c>
      <c r="O2138" s="675">
        <v>12</v>
      </c>
      <c r="P2138" s="675" t="s">
        <v>1569</v>
      </c>
      <c r="Q2138" s="675">
        <v>740</v>
      </c>
      <c r="R2138" s="675" t="s">
        <v>1749</v>
      </c>
      <c r="S2138" s="741">
        <v>4540936000</v>
      </c>
      <c r="T2138" s="741">
        <v>4969270353.2836514</v>
      </c>
    </row>
    <row r="2139" spans="1:20">
      <c r="A2139" s="675">
        <v>4</v>
      </c>
      <c r="B2139" s="675" t="s">
        <v>1481</v>
      </c>
      <c r="C2139" s="675">
        <v>2015</v>
      </c>
      <c r="D2139" s="675">
        <v>221</v>
      </c>
      <c r="E2139" s="675" t="s">
        <v>54</v>
      </c>
      <c r="F2139" s="675">
        <v>2</v>
      </c>
      <c r="G2139" s="675" t="s">
        <v>1296</v>
      </c>
      <c r="H2139" s="675">
        <v>89</v>
      </c>
      <c r="I2139" s="675" t="s">
        <v>1182</v>
      </c>
      <c r="J2139" s="675" t="s">
        <v>1052</v>
      </c>
      <c r="K2139" s="741">
        <v>9200000000</v>
      </c>
      <c r="L2139" s="741">
        <v>10067811405.007599</v>
      </c>
      <c r="M2139" s="675">
        <v>3</v>
      </c>
      <c r="N2139" s="675" t="s">
        <v>1482</v>
      </c>
      <c r="O2139" s="675">
        <v>31</v>
      </c>
      <c r="P2139" s="675" t="s">
        <v>1487</v>
      </c>
      <c r="Q2139" s="675">
        <v>712</v>
      </c>
      <c r="R2139" s="675" t="s">
        <v>1750</v>
      </c>
      <c r="S2139" s="741">
        <v>2595093000</v>
      </c>
      <c r="T2139" s="741">
        <v>2839881185.0494986</v>
      </c>
    </row>
    <row r="2140" spans="1:20">
      <c r="A2140" s="675">
        <v>4</v>
      </c>
      <c r="B2140" s="675" t="s">
        <v>1481</v>
      </c>
      <c r="C2140" s="675">
        <v>2015</v>
      </c>
      <c r="D2140" s="675">
        <v>222</v>
      </c>
      <c r="E2140" s="675" t="s">
        <v>1471</v>
      </c>
      <c r="F2140" s="675">
        <v>2</v>
      </c>
      <c r="G2140" s="675" t="s">
        <v>1296</v>
      </c>
      <c r="H2140" s="675">
        <v>93</v>
      </c>
      <c r="I2140" s="675" t="s">
        <v>1211</v>
      </c>
      <c r="J2140" s="675" t="s">
        <v>1052</v>
      </c>
      <c r="K2140" s="741">
        <v>128535000000</v>
      </c>
      <c r="L2140" s="741">
        <v>140659362928.5491</v>
      </c>
      <c r="M2140" s="675">
        <v>1</v>
      </c>
      <c r="N2140" s="675" t="s">
        <v>1489</v>
      </c>
      <c r="O2140" s="675">
        <v>1</v>
      </c>
      <c r="P2140" s="675" t="s">
        <v>1543</v>
      </c>
      <c r="Q2140" s="675">
        <v>914</v>
      </c>
      <c r="R2140" s="675" t="s">
        <v>1751</v>
      </c>
      <c r="S2140" s="741">
        <v>6000000000</v>
      </c>
      <c r="T2140" s="741">
        <v>6565963959.7875643</v>
      </c>
    </row>
    <row r="2141" spans="1:20">
      <c r="A2141" s="675">
        <v>4</v>
      </c>
      <c r="B2141" s="675" t="s">
        <v>1481</v>
      </c>
      <c r="C2141" s="675">
        <v>2015</v>
      </c>
      <c r="D2141" s="675">
        <v>222</v>
      </c>
      <c r="E2141" s="675" t="s">
        <v>1471</v>
      </c>
      <c r="F2141" s="675">
        <v>2</v>
      </c>
      <c r="G2141" s="675" t="s">
        <v>1296</v>
      </c>
      <c r="H2141" s="675">
        <v>93</v>
      </c>
      <c r="I2141" s="675" t="s">
        <v>1211</v>
      </c>
      <c r="J2141" s="675" t="s">
        <v>1052</v>
      </c>
      <c r="K2141" s="741">
        <v>128535000000</v>
      </c>
      <c r="L2141" s="741">
        <v>140659362928.5491</v>
      </c>
      <c r="M2141" s="675">
        <v>1</v>
      </c>
      <c r="N2141" s="675" t="s">
        <v>1489</v>
      </c>
      <c r="O2141" s="675">
        <v>3</v>
      </c>
      <c r="P2141" s="675" t="s">
        <v>1545</v>
      </c>
      <c r="Q2141" s="675">
        <v>915</v>
      </c>
      <c r="R2141" s="675" t="s">
        <v>1752</v>
      </c>
      <c r="S2141" s="741">
        <v>46969000000</v>
      </c>
      <c r="T2141" s="741">
        <v>51399460204.543694</v>
      </c>
    </row>
    <row r="2142" spans="1:20">
      <c r="A2142" s="675">
        <v>4</v>
      </c>
      <c r="B2142" s="675" t="s">
        <v>1481</v>
      </c>
      <c r="C2142" s="675">
        <v>2015</v>
      </c>
      <c r="D2142" s="675">
        <v>222</v>
      </c>
      <c r="E2142" s="675" t="s">
        <v>1471</v>
      </c>
      <c r="F2142" s="675">
        <v>2</v>
      </c>
      <c r="G2142" s="675" t="s">
        <v>1296</v>
      </c>
      <c r="H2142" s="675">
        <v>93</v>
      </c>
      <c r="I2142" s="675" t="s">
        <v>1211</v>
      </c>
      <c r="J2142" s="675" t="s">
        <v>1052</v>
      </c>
      <c r="K2142" s="741">
        <v>128535000000</v>
      </c>
      <c r="L2142" s="741">
        <v>140659362928.5491</v>
      </c>
      <c r="M2142" s="675">
        <v>1</v>
      </c>
      <c r="N2142" s="675" t="s">
        <v>1489</v>
      </c>
      <c r="O2142" s="675">
        <v>5</v>
      </c>
      <c r="P2142" s="675" t="s">
        <v>1511</v>
      </c>
      <c r="Q2142" s="675">
        <v>772</v>
      </c>
      <c r="R2142" s="675" t="s">
        <v>1820</v>
      </c>
      <c r="S2142" s="741">
        <v>1280000000</v>
      </c>
      <c r="T2142" s="741">
        <v>1400738978.0880136</v>
      </c>
    </row>
    <row r="2143" spans="1:20">
      <c r="A2143" s="675">
        <v>4</v>
      </c>
      <c r="B2143" s="675" t="s">
        <v>1481</v>
      </c>
      <c r="C2143" s="675">
        <v>2015</v>
      </c>
      <c r="D2143" s="675">
        <v>222</v>
      </c>
      <c r="E2143" s="675" t="s">
        <v>1471</v>
      </c>
      <c r="F2143" s="675">
        <v>2</v>
      </c>
      <c r="G2143" s="675" t="s">
        <v>1296</v>
      </c>
      <c r="H2143" s="675">
        <v>93</v>
      </c>
      <c r="I2143" s="675" t="s">
        <v>1211</v>
      </c>
      <c r="J2143" s="675" t="s">
        <v>1052</v>
      </c>
      <c r="K2143" s="741">
        <v>128535000000</v>
      </c>
      <c r="L2143" s="741">
        <v>140659362928.5491</v>
      </c>
      <c r="M2143" s="675">
        <v>1</v>
      </c>
      <c r="N2143" s="675" t="s">
        <v>1489</v>
      </c>
      <c r="O2143" s="675">
        <v>8</v>
      </c>
      <c r="P2143" s="675" t="s">
        <v>1597</v>
      </c>
      <c r="Q2143" s="675">
        <v>783</v>
      </c>
      <c r="R2143" s="675" t="s">
        <v>1754</v>
      </c>
      <c r="S2143" s="741">
        <v>17076000000</v>
      </c>
      <c r="T2143" s="741">
        <v>18686733429.555412</v>
      </c>
    </row>
    <row r="2144" spans="1:20">
      <c r="A2144" s="675">
        <v>4</v>
      </c>
      <c r="B2144" s="675" t="s">
        <v>1481</v>
      </c>
      <c r="C2144" s="675">
        <v>2015</v>
      </c>
      <c r="D2144" s="675">
        <v>222</v>
      </c>
      <c r="E2144" s="675" t="s">
        <v>1471</v>
      </c>
      <c r="F2144" s="675">
        <v>2</v>
      </c>
      <c r="G2144" s="675" t="s">
        <v>1296</v>
      </c>
      <c r="H2144" s="675">
        <v>93</v>
      </c>
      <c r="I2144" s="675" t="s">
        <v>1211</v>
      </c>
      <c r="J2144" s="675" t="s">
        <v>1052</v>
      </c>
      <c r="K2144" s="741">
        <v>128535000000</v>
      </c>
      <c r="L2144" s="741">
        <v>140659362928.5491</v>
      </c>
      <c r="M2144" s="675">
        <v>1</v>
      </c>
      <c r="N2144" s="675" t="s">
        <v>1489</v>
      </c>
      <c r="O2144" s="675">
        <v>8</v>
      </c>
      <c r="P2144" s="675" t="s">
        <v>1597</v>
      </c>
      <c r="Q2144" s="675">
        <v>792</v>
      </c>
      <c r="R2144" s="675" t="s">
        <v>1755</v>
      </c>
      <c r="S2144" s="741">
        <v>26247000000</v>
      </c>
      <c r="T2144" s="741">
        <v>28722809342.090702</v>
      </c>
    </row>
    <row r="2145" spans="1:20">
      <c r="A2145" s="675">
        <v>4</v>
      </c>
      <c r="B2145" s="675" t="s">
        <v>1481</v>
      </c>
      <c r="C2145" s="675">
        <v>2015</v>
      </c>
      <c r="D2145" s="675">
        <v>222</v>
      </c>
      <c r="E2145" s="675" t="s">
        <v>1471</v>
      </c>
      <c r="F2145" s="675">
        <v>2</v>
      </c>
      <c r="G2145" s="675" t="s">
        <v>1296</v>
      </c>
      <c r="H2145" s="675">
        <v>93</v>
      </c>
      <c r="I2145" s="675" t="s">
        <v>1211</v>
      </c>
      <c r="J2145" s="675" t="s">
        <v>1052</v>
      </c>
      <c r="K2145" s="741">
        <v>128535000000</v>
      </c>
      <c r="L2145" s="741">
        <v>140659362928.5491</v>
      </c>
      <c r="M2145" s="675">
        <v>1</v>
      </c>
      <c r="N2145" s="675" t="s">
        <v>1489</v>
      </c>
      <c r="O2145" s="675">
        <v>8</v>
      </c>
      <c r="P2145" s="675" t="s">
        <v>1597</v>
      </c>
      <c r="Q2145" s="675">
        <v>795</v>
      </c>
      <c r="R2145" s="675" t="s">
        <v>1756</v>
      </c>
      <c r="S2145" s="741">
        <v>27351000000</v>
      </c>
      <c r="T2145" s="741">
        <v>29930946710.691616</v>
      </c>
    </row>
    <row r="2146" spans="1:20">
      <c r="A2146" s="675">
        <v>4</v>
      </c>
      <c r="B2146" s="675" t="s">
        <v>1481</v>
      </c>
      <c r="C2146" s="675">
        <v>2015</v>
      </c>
      <c r="D2146" s="675">
        <v>222</v>
      </c>
      <c r="E2146" s="675" t="s">
        <v>1471</v>
      </c>
      <c r="F2146" s="675">
        <v>2</v>
      </c>
      <c r="G2146" s="675" t="s">
        <v>1296</v>
      </c>
      <c r="H2146" s="675">
        <v>93</v>
      </c>
      <c r="I2146" s="675" t="s">
        <v>1211</v>
      </c>
      <c r="J2146" s="675" t="s">
        <v>1052</v>
      </c>
      <c r="K2146" s="741">
        <v>128535000000</v>
      </c>
      <c r="L2146" s="741">
        <v>140659362928.5491</v>
      </c>
      <c r="M2146" s="675">
        <v>1</v>
      </c>
      <c r="N2146" s="675" t="s">
        <v>1489</v>
      </c>
      <c r="O2146" s="675">
        <v>16</v>
      </c>
      <c r="P2146" s="675" t="s">
        <v>1583</v>
      </c>
      <c r="Q2146" s="675">
        <v>787</v>
      </c>
      <c r="R2146" s="675" t="s">
        <v>1757</v>
      </c>
      <c r="S2146" s="741">
        <v>400000000</v>
      </c>
      <c r="T2146" s="741">
        <v>437730930.65250432</v>
      </c>
    </row>
    <row r="2147" spans="1:20">
      <c r="A2147" s="675">
        <v>4</v>
      </c>
      <c r="B2147" s="675" t="s">
        <v>1481</v>
      </c>
      <c r="C2147" s="675">
        <v>2015</v>
      </c>
      <c r="D2147" s="675">
        <v>222</v>
      </c>
      <c r="E2147" s="675" t="s">
        <v>1471</v>
      </c>
      <c r="F2147" s="675">
        <v>2</v>
      </c>
      <c r="G2147" s="675" t="s">
        <v>1296</v>
      </c>
      <c r="H2147" s="675">
        <v>93</v>
      </c>
      <c r="I2147" s="675" t="s">
        <v>1211</v>
      </c>
      <c r="J2147" s="675" t="s">
        <v>1052</v>
      </c>
      <c r="K2147" s="741">
        <v>128535000000</v>
      </c>
      <c r="L2147" s="741">
        <v>140659362928.5491</v>
      </c>
      <c r="M2147" s="675">
        <v>3</v>
      </c>
      <c r="N2147" s="675" t="s">
        <v>1482</v>
      </c>
      <c r="O2147" s="675">
        <v>26</v>
      </c>
      <c r="P2147" s="675" t="s">
        <v>1483</v>
      </c>
      <c r="Q2147" s="675">
        <v>944</v>
      </c>
      <c r="R2147" s="675" t="s">
        <v>1758</v>
      </c>
      <c r="S2147" s="741">
        <v>50000000</v>
      </c>
      <c r="T2147" s="741">
        <v>54716366.331563041</v>
      </c>
    </row>
    <row r="2148" spans="1:20">
      <c r="A2148" s="675">
        <v>4</v>
      </c>
      <c r="B2148" s="675" t="s">
        <v>1481</v>
      </c>
      <c r="C2148" s="675">
        <v>2015</v>
      </c>
      <c r="D2148" s="675">
        <v>222</v>
      </c>
      <c r="E2148" s="675" t="s">
        <v>1471</v>
      </c>
      <c r="F2148" s="675">
        <v>2</v>
      </c>
      <c r="G2148" s="675" t="s">
        <v>1296</v>
      </c>
      <c r="H2148" s="675">
        <v>93</v>
      </c>
      <c r="I2148" s="675" t="s">
        <v>1211</v>
      </c>
      <c r="J2148" s="675" t="s">
        <v>1052</v>
      </c>
      <c r="K2148" s="741">
        <v>128535000000</v>
      </c>
      <c r="L2148" s="741">
        <v>140659362928.5491</v>
      </c>
      <c r="M2148" s="675">
        <v>3</v>
      </c>
      <c r="N2148" s="675" t="s">
        <v>1482</v>
      </c>
      <c r="O2148" s="675">
        <v>31</v>
      </c>
      <c r="P2148" s="675" t="s">
        <v>1487</v>
      </c>
      <c r="Q2148" s="675">
        <v>784</v>
      </c>
      <c r="R2148" s="675" t="s">
        <v>1759</v>
      </c>
      <c r="S2148" s="741">
        <v>1870000000</v>
      </c>
      <c r="T2148" s="741">
        <v>2046392100.8004577</v>
      </c>
    </row>
    <row r="2149" spans="1:20">
      <c r="A2149" s="675">
        <v>4</v>
      </c>
      <c r="B2149" s="675" t="s">
        <v>1481</v>
      </c>
      <c r="C2149" s="675">
        <v>2015</v>
      </c>
      <c r="D2149" s="675">
        <v>222</v>
      </c>
      <c r="E2149" s="675" t="s">
        <v>1471</v>
      </c>
      <c r="F2149" s="675">
        <v>2</v>
      </c>
      <c r="G2149" s="675" t="s">
        <v>1296</v>
      </c>
      <c r="H2149" s="675">
        <v>93</v>
      </c>
      <c r="I2149" s="675" t="s">
        <v>1211</v>
      </c>
      <c r="J2149" s="675" t="s">
        <v>1052</v>
      </c>
      <c r="K2149" s="741">
        <v>128535000000</v>
      </c>
      <c r="L2149" s="741">
        <v>140659362928.5491</v>
      </c>
      <c r="M2149" s="675">
        <v>3</v>
      </c>
      <c r="N2149" s="675" t="s">
        <v>1482</v>
      </c>
      <c r="O2149" s="675">
        <v>31</v>
      </c>
      <c r="P2149" s="675" t="s">
        <v>1487</v>
      </c>
      <c r="Q2149" s="675">
        <v>794</v>
      </c>
      <c r="R2149" s="675" t="s">
        <v>1760</v>
      </c>
      <c r="S2149" s="741">
        <v>1292000000</v>
      </c>
      <c r="T2149" s="741">
        <v>1413870906.0075891</v>
      </c>
    </row>
    <row r="2150" spans="1:20">
      <c r="A2150" s="675">
        <v>4</v>
      </c>
      <c r="B2150" s="675" t="s">
        <v>1481</v>
      </c>
      <c r="C2150" s="675">
        <v>2015</v>
      </c>
      <c r="D2150" s="675">
        <v>226</v>
      </c>
      <c r="E2150" s="675" t="s">
        <v>45</v>
      </c>
      <c r="F2150" s="675">
        <v>2</v>
      </c>
      <c r="G2150" s="675" t="s">
        <v>1296</v>
      </c>
      <c r="H2150" s="675">
        <v>87</v>
      </c>
      <c r="I2150" s="675" t="s">
        <v>1131</v>
      </c>
      <c r="J2150" s="675" t="s">
        <v>1052</v>
      </c>
      <c r="K2150" s="741">
        <v>14184670000</v>
      </c>
      <c r="L2150" s="741">
        <v>15522672000.246647</v>
      </c>
      <c r="M2150" s="675">
        <v>3</v>
      </c>
      <c r="N2150" s="675" t="s">
        <v>1482</v>
      </c>
      <c r="O2150" s="675">
        <v>26</v>
      </c>
      <c r="P2150" s="675" t="s">
        <v>1483</v>
      </c>
      <c r="Q2150" s="675">
        <v>364</v>
      </c>
      <c r="R2150" s="675" t="s">
        <v>1761</v>
      </c>
      <c r="S2150" s="741">
        <v>80000000</v>
      </c>
      <c r="T2150" s="741">
        <v>87546186.130500853</v>
      </c>
    </row>
    <row r="2151" spans="1:20">
      <c r="A2151" s="675">
        <v>4</v>
      </c>
      <c r="B2151" s="675" t="s">
        <v>1481</v>
      </c>
      <c r="C2151" s="675">
        <v>2015</v>
      </c>
      <c r="D2151" s="675">
        <v>226</v>
      </c>
      <c r="E2151" s="675" t="s">
        <v>45</v>
      </c>
      <c r="F2151" s="675">
        <v>2</v>
      </c>
      <c r="G2151" s="675" t="s">
        <v>1296</v>
      </c>
      <c r="H2151" s="675">
        <v>87</v>
      </c>
      <c r="I2151" s="675" t="s">
        <v>1131</v>
      </c>
      <c r="J2151" s="675" t="s">
        <v>1052</v>
      </c>
      <c r="K2151" s="741">
        <v>14184670000</v>
      </c>
      <c r="L2151" s="741">
        <v>15522672000.246647</v>
      </c>
      <c r="M2151" s="675">
        <v>3</v>
      </c>
      <c r="N2151" s="675" t="s">
        <v>1482</v>
      </c>
      <c r="O2151" s="675">
        <v>31</v>
      </c>
      <c r="P2151" s="675" t="s">
        <v>1487</v>
      </c>
      <c r="Q2151" s="675">
        <v>143</v>
      </c>
      <c r="R2151" s="675" t="s">
        <v>1762</v>
      </c>
      <c r="S2151" s="741">
        <v>1318872000</v>
      </c>
      <c r="T2151" s="741">
        <v>1443277669.9288242</v>
      </c>
    </row>
    <row r="2152" spans="1:20">
      <c r="A2152" s="675">
        <v>4</v>
      </c>
      <c r="B2152" s="675" t="s">
        <v>1481</v>
      </c>
      <c r="C2152" s="675">
        <v>2015</v>
      </c>
      <c r="D2152" s="675">
        <v>226</v>
      </c>
      <c r="E2152" s="675" t="s">
        <v>45</v>
      </c>
      <c r="F2152" s="675">
        <v>2</v>
      </c>
      <c r="G2152" s="675" t="s">
        <v>1296</v>
      </c>
      <c r="H2152" s="675">
        <v>87</v>
      </c>
      <c r="I2152" s="675" t="s">
        <v>1131</v>
      </c>
      <c r="J2152" s="675" t="s">
        <v>1052</v>
      </c>
      <c r="K2152" s="741">
        <v>14184670000</v>
      </c>
      <c r="L2152" s="741">
        <v>15522672000.246647</v>
      </c>
      <c r="M2152" s="675">
        <v>3</v>
      </c>
      <c r="N2152" s="675" t="s">
        <v>1482</v>
      </c>
      <c r="O2152" s="675">
        <v>31</v>
      </c>
      <c r="P2152" s="675" t="s">
        <v>1487</v>
      </c>
      <c r="Q2152" s="675">
        <v>353</v>
      </c>
      <c r="R2152" s="675" t="s">
        <v>1763</v>
      </c>
      <c r="S2152" s="741">
        <v>1351906000</v>
      </c>
      <c r="T2152" s="741">
        <v>1479427678.8367612</v>
      </c>
    </row>
    <row r="2153" spans="1:20">
      <c r="A2153" s="675">
        <v>4</v>
      </c>
      <c r="B2153" s="675" t="s">
        <v>1481</v>
      </c>
      <c r="C2153" s="675">
        <v>2015</v>
      </c>
      <c r="D2153" s="675">
        <v>226</v>
      </c>
      <c r="E2153" s="675" t="s">
        <v>45</v>
      </c>
      <c r="F2153" s="675">
        <v>2</v>
      </c>
      <c r="G2153" s="675" t="s">
        <v>1296</v>
      </c>
      <c r="H2153" s="675">
        <v>87</v>
      </c>
      <c r="I2153" s="675" t="s">
        <v>1131</v>
      </c>
      <c r="J2153" s="675" t="s">
        <v>1052</v>
      </c>
      <c r="K2153" s="741">
        <v>14184670000</v>
      </c>
      <c r="L2153" s="741">
        <v>15522672000.246647</v>
      </c>
      <c r="M2153" s="675">
        <v>3</v>
      </c>
      <c r="N2153" s="675" t="s">
        <v>1482</v>
      </c>
      <c r="O2153" s="675">
        <v>31</v>
      </c>
      <c r="P2153" s="675" t="s">
        <v>1487</v>
      </c>
      <c r="Q2153" s="675">
        <v>358</v>
      </c>
      <c r="R2153" s="675" t="s">
        <v>1764</v>
      </c>
      <c r="S2153" s="741">
        <v>6732867000</v>
      </c>
      <c r="T2153" s="741">
        <v>7367960344.6738377</v>
      </c>
    </row>
    <row r="2154" spans="1:20">
      <c r="A2154" s="675">
        <v>4</v>
      </c>
      <c r="B2154" s="675" t="s">
        <v>1481</v>
      </c>
      <c r="C2154" s="675">
        <v>2015</v>
      </c>
      <c r="D2154" s="675">
        <v>226</v>
      </c>
      <c r="E2154" s="675" t="s">
        <v>45</v>
      </c>
      <c r="F2154" s="675">
        <v>2</v>
      </c>
      <c r="G2154" s="675" t="s">
        <v>1296</v>
      </c>
      <c r="H2154" s="675">
        <v>87</v>
      </c>
      <c r="I2154" s="675" t="s">
        <v>1131</v>
      </c>
      <c r="J2154" s="675" t="s">
        <v>1052</v>
      </c>
      <c r="K2154" s="741">
        <v>14184670000</v>
      </c>
      <c r="L2154" s="741">
        <v>15522672000.246647</v>
      </c>
      <c r="M2154" s="675">
        <v>3</v>
      </c>
      <c r="N2154" s="675" t="s">
        <v>1482</v>
      </c>
      <c r="O2154" s="675">
        <v>31</v>
      </c>
      <c r="P2154" s="675" t="s">
        <v>1487</v>
      </c>
      <c r="Q2154" s="675">
        <v>586</v>
      </c>
      <c r="R2154" s="675" t="s">
        <v>1430</v>
      </c>
      <c r="S2154" s="741">
        <v>4701025000</v>
      </c>
      <c r="T2154" s="741">
        <v>5144460120.6767235</v>
      </c>
    </row>
    <row r="2155" spans="1:20">
      <c r="A2155" s="675">
        <v>4</v>
      </c>
      <c r="B2155" s="675" t="s">
        <v>1481</v>
      </c>
      <c r="C2155" s="675">
        <v>2015</v>
      </c>
      <c r="D2155" s="675">
        <v>227</v>
      </c>
      <c r="E2155" s="675" t="s">
        <v>78</v>
      </c>
      <c r="F2155" s="675">
        <v>2</v>
      </c>
      <c r="G2155" s="675" t="s">
        <v>1296</v>
      </c>
      <c r="H2155" s="675">
        <v>95</v>
      </c>
      <c r="I2155" s="675" t="s">
        <v>1170</v>
      </c>
      <c r="J2155" s="675" t="s">
        <v>1052</v>
      </c>
      <c r="K2155" s="741">
        <v>133628319000</v>
      </c>
      <c r="L2155" s="741">
        <v>146233121093.4993</v>
      </c>
      <c r="M2155" s="675">
        <v>2</v>
      </c>
      <c r="N2155" s="675" t="s">
        <v>1561</v>
      </c>
      <c r="O2155" s="675">
        <v>19</v>
      </c>
      <c r="P2155" s="675" t="s">
        <v>1562</v>
      </c>
      <c r="Q2155" s="675">
        <v>408</v>
      </c>
      <c r="R2155" s="675" t="s">
        <v>1433</v>
      </c>
      <c r="S2155" s="741">
        <v>127597743000</v>
      </c>
      <c r="T2155" s="741">
        <v>139633696981.37268</v>
      </c>
    </row>
    <row r="2156" spans="1:20">
      <c r="A2156" s="675">
        <v>4</v>
      </c>
      <c r="B2156" s="675" t="s">
        <v>1481</v>
      </c>
      <c r="C2156" s="675">
        <v>2015</v>
      </c>
      <c r="D2156" s="675">
        <v>227</v>
      </c>
      <c r="E2156" s="675" t="s">
        <v>78</v>
      </c>
      <c r="F2156" s="675">
        <v>2</v>
      </c>
      <c r="G2156" s="675" t="s">
        <v>1296</v>
      </c>
      <c r="H2156" s="675">
        <v>95</v>
      </c>
      <c r="I2156" s="675" t="s">
        <v>1170</v>
      </c>
      <c r="J2156" s="675" t="s">
        <v>1052</v>
      </c>
      <c r="K2156" s="741">
        <v>133628319000</v>
      </c>
      <c r="L2156" s="741">
        <v>146233121093.4993</v>
      </c>
      <c r="M2156" s="675">
        <v>2</v>
      </c>
      <c r="N2156" s="675" t="s">
        <v>1561</v>
      </c>
      <c r="O2156" s="675">
        <v>20</v>
      </c>
      <c r="P2156" s="675" t="s">
        <v>1638</v>
      </c>
      <c r="Q2156" s="675">
        <v>680</v>
      </c>
      <c r="R2156" s="675" t="s">
        <v>1765</v>
      </c>
      <c r="S2156" s="741">
        <v>5030576000</v>
      </c>
      <c r="T2156" s="741">
        <v>5505096785.4953814</v>
      </c>
    </row>
    <row r="2157" spans="1:20">
      <c r="A2157" s="675">
        <v>4</v>
      </c>
      <c r="B2157" s="675" t="s">
        <v>1481</v>
      </c>
      <c r="C2157" s="675">
        <v>2015</v>
      </c>
      <c r="D2157" s="675">
        <v>227</v>
      </c>
      <c r="E2157" s="675" t="s">
        <v>78</v>
      </c>
      <c r="F2157" s="675">
        <v>2</v>
      </c>
      <c r="G2157" s="675" t="s">
        <v>1296</v>
      </c>
      <c r="H2157" s="675">
        <v>95</v>
      </c>
      <c r="I2157" s="675" t="s">
        <v>1170</v>
      </c>
      <c r="J2157" s="675" t="s">
        <v>1052</v>
      </c>
      <c r="K2157" s="741">
        <v>133628319000</v>
      </c>
      <c r="L2157" s="741">
        <v>146233121093.4993</v>
      </c>
      <c r="M2157" s="675">
        <v>3</v>
      </c>
      <c r="N2157" s="675" t="s">
        <v>1482</v>
      </c>
      <c r="O2157" s="675">
        <v>31</v>
      </c>
      <c r="P2157" s="675" t="s">
        <v>1487</v>
      </c>
      <c r="Q2157" s="675">
        <v>398</v>
      </c>
      <c r="R2157" s="675" t="s">
        <v>1434</v>
      </c>
      <c r="S2157" s="741">
        <v>1000000000</v>
      </c>
      <c r="T2157" s="741">
        <v>1094327326.6312609</v>
      </c>
    </row>
    <row r="2158" spans="1:20">
      <c r="A2158" s="675">
        <v>4</v>
      </c>
      <c r="B2158" s="675" t="s">
        <v>1481</v>
      </c>
      <c r="C2158" s="675">
        <v>2015</v>
      </c>
      <c r="D2158" s="675">
        <v>228</v>
      </c>
      <c r="E2158" s="675" t="s">
        <v>1435</v>
      </c>
      <c r="F2158" s="675">
        <v>2</v>
      </c>
      <c r="G2158" s="675" t="s">
        <v>1296</v>
      </c>
      <c r="H2158" s="675">
        <v>96</v>
      </c>
      <c r="I2158" s="675" t="s">
        <v>1199</v>
      </c>
      <c r="J2158" s="675" t="s">
        <v>1052</v>
      </c>
      <c r="K2158" s="741">
        <v>198184941000</v>
      </c>
      <c r="L2158" s="741">
        <v>216879196663.10416</v>
      </c>
      <c r="M2158" s="675">
        <v>1</v>
      </c>
      <c r="N2158" s="675" t="s">
        <v>1489</v>
      </c>
      <c r="O2158" s="675">
        <v>14</v>
      </c>
      <c r="P2158" s="675" t="s">
        <v>1766</v>
      </c>
      <c r="Q2158" s="675">
        <v>582</v>
      </c>
      <c r="R2158" s="675" t="s">
        <v>1436</v>
      </c>
      <c r="S2158" s="741">
        <v>7969600000</v>
      </c>
      <c r="T2158" s="741">
        <v>8721351062.3204956</v>
      </c>
    </row>
    <row r="2159" spans="1:20">
      <c r="A2159" s="675">
        <v>4</v>
      </c>
      <c r="B2159" s="675" t="s">
        <v>1481</v>
      </c>
      <c r="C2159" s="675">
        <v>2015</v>
      </c>
      <c r="D2159" s="675">
        <v>228</v>
      </c>
      <c r="E2159" s="675" t="s">
        <v>1435</v>
      </c>
      <c r="F2159" s="675">
        <v>2</v>
      </c>
      <c r="G2159" s="675" t="s">
        <v>1296</v>
      </c>
      <c r="H2159" s="675">
        <v>96</v>
      </c>
      <c r="I2159" s="675" t="s">
        <v>1199</v>
      </c>
      <c r="J2159" s="675" t="s">
        <v>1052</v>
      </c>
      <c r="K2159" s="741">
        <v>198184941000</v>
      </c>
      <c r="L2159" s="741">
        <v>216879196663.10416</v>
      </c>
      <c r="M2159" s="675">
        <v>1</v>
      </c>
      <c r="N2159" s="675" t="s">
        <v>1489</v>
      </c>
      <c r="O2159" s="675">
        <v>14</v>
      </c>
      <c r="P2159" s="675" t="s">
        <v>1766</v>
      </c>
      <c r="Q2159" s="675">
        <v>583</v>
      </c>
      <c r="R2159" s="675" t="s">
        <v>1437</v>
      </c>
      <c r="S2159" s="741">
        <v>8204196000</v>
      </c>
      <c r="T2159" s="741">
        <v>8978075875.8388824</v>
      </c>
    </row>
    <row r="2160" spans="1:20">
      <c r="A2160" s="675">
        <v>4</v>
      </c>
      <c r="B2160" s="675" t="s">
        <v>1481</v>
      </c>
      <c r="C2160" s="675">
        <v>2015</v>
      </c>
      <c r="D2160" s="675">
        <v>228</v>
      </c>
      <c r="E2160" s="675" t="s">
        <v>1435</v>
      </c>
      <c r="F2160" s="675">
        <v>2</v>
      </c>
      <c r="G2160" s="675" t="s">
        <v>1296</v>
      </c>
      <c r="H2160" s="675">
        <v>96</v>
      </c>
      <c r="I2160" s="675" t="s">
        <v>1199</v>
      </c>
      <c r="J2160" s="675" t="s">
        <v>1052</v>
      </c>
      <c r="K2160" s="741">
        <v>198184941000</v>
      </c>
      <c r="L2160" s="741">
        <v>216879196663.10416</v>
      </c>
      <c r="M2160" s="675">
        <v>2</v>
      </c>
      <c r="N2160" s="675" t="s">
        <v>1561</v>
      </c>
      <c r="O2160" s="675">
        <v>21</v>
      </c>
      <c r="P2160" s="675" t="s">
        <v>1652</v>
      </c>
      <c r="Q2160" s="675">
        <v>584</v>
      </c>
      <c r="R2160" s="675" t="s">
        <v>1438</v>
      </c>
      <c r="S2160" s="741">
        <v>178879825000</v>
      </c>
      <c r="T2160" s="741">
        <v>195753080680.51779</v>
      </c>
    </row>
    <row r="2161" spans="1:20">
      <c r="A2161" s="675">
        <v>4</v>
      </c>
      <c r="B2161" s="675" t="s">
        <v>1481</v>
      </c>
      <c r="C2161" s="675">
        <v>2015</v>
      </c>
      <c r="D2161" s="675">
        <v>228</v>
      </c>
      <c r="E2161" s="675" t="s">
        <v>1435</v>
      </c>
      <c r="F2161" s="675">
        <v>2</v>
      </c>
      <c r="G2161" s="675" t="s">
        <v>1296</v>
      </c>
      <c r="H2161" s="675">
        <v>96</v>
      </c>
      <c r="I2161" s="675" t="s">
        <v>1199</v>
      </c>
      <c r="J2161" s="675" t="s">
        <v>1052</v>
      </c>
      <c r="K2161" s="741">
        <v>198184941000</v>
      </c>
      <c r="L2161" s="741">
        <v>216879196663.10416</v>
      </c>
      <c r="M2161" s="675">
        <v>3</v>
      </c>
      <c r="N2161" s="675" t="s">
        <v>1482</v>
      </c>
      <c r="O2161" s="675">
        <v>26</v>
      </c>
      <c r="P2161" s="675" t="s">
        <v>1483</v>
      </c>
      <c r="Q2161" s="675">
        <v>226</v>
      </c>
      <c r="R2161" s="675" t="s">
        <v>1767</v>
      </c>
      <c r="S2161" s="741">
        <v>434000000</v>
      </c>
      <c r="T2161" s="741">
        <v>474938059.75796723</v>
      </c>
    </row>
    <row r="2162" spans="1:20">
      <c r="A2162" s="675">
        <v>4</v>
      </c>
      <c r="B2162" s="675" t="s">
        <v>1481</v>
      </c>
      <c r="C2162" s="675">
        <v>2015</v>
      </c>
      <c r="D2162" s="675">
        <v>228</v>
      </c>
      <c r="E2162" s="675" t="s">
        <v>1435</v>
      </c>
      <c r="F2162" s="675">
        <v>2</v>
      </c>
      <c r="G2162" s="675" t="s">
        <v>1296</v>
      </c>
      <c r="H2162" s="675">
        <v>96</v>
      </c>
      <c r="I2162" s="675" t="s">
        <v>1199</v>
      </c>
      <c r="J2162" s="675" t="s">
        <v>1052</v>
      </c>
      <c r="K2162" s="741">
        <v>198184941000</v>
      </c>
      <c r="L2162" s="741">
        <v>216879196663.10416</v>
      </c>
      <c r="M2162" s="675">
        <v>3</v>
      </c>
      <c r="N2162" s="675" t="s">
        <v>1482</v>
      </c>
      <c r="O2162" s="675">
        <v>31</v>
      </c>
      <c r="P2162" s="675" t="s">
        <v>1487</v>
      </c>
      <c r="Q2162" s="675">
        <v>581</v>
      </c>
      <c r="R2162" s="675" t="s">
        <v>1439</v>
      </c>
      <c r="S2162" s="741">
        <v>2697320000</v>
      </c>
      <c r="T2162" s="741">
        <v>2951750984.6690326</v>
      </c>
    </row>
    <row r="2163" spans="1:20">
      <c r="A2163" s="675">
        <v>4</v>
      </c>
      <c r="B2163" s="675" t="s">
        <v>1481</v>
      </c>
      <c r="C2163" s="675">
        <v>2015</v>
      </c>
      <c r="D2163" s="675">
        <v>230</v>
      </c>
      <c r="E2163" s="675" t="s">
        <v>1440</v>
      </c>
      <c r="F2163" s="675">
        <v>2</v>
      </c>
      <c r="G2163" s="675" t="s">
        <v>1296</v>
      </c>
      <c r="H2163" s="675">
        <v>90</v>
      </c>
      <c r="I2163" s="675" t="s">
        <v>1147</v>
      </c>
      <c r="J2163" s="675" t="s">
        <v>1052</v>
      </c>
      <c r="K2163" s="741">
        <v>44700000000</v>
      </c>
      <c r="L2163" s="741">
        <v>48916431500.417358</v>
      </c>
      <c r="M2163" s="675">
        <v>1</v>
      </c>
      <c r="N2163" s="675" t="s">
        <v>1489</v>
      </c>
      <c r="O2163" s="675">
        <v>3</v>
      </c>
      <c r="P2163" s="675" t="s">
        <v>1545</v>
      </c>
      <c r="Q2163" s="675">
        <v>379</v>
      </c>
      <c r="R2163" s="675" t="s">
        <v>1446</v>
      </c>
      <c r="S2163" s="741">
        <v>10000000000</v>
      </c>
      <c r="T2163" s="741">
        <v>10943273266.312609</v>
      </c>
    </row>
    <row r="2164" spans="1:20">
      <c r="A2164" s="675">
        <v>4</v>
      </c>
      <c r="B2164" s="675" t="s">
        <v>1481</v>
      </c>
      <c r="C2164" s="675">
        <v>2015</v>
      </c>
      <c r="D2164" s="675">
        <v>230</v>
      </c>
      <c r="E2164" s="675" t="s">
        <v>1440</v>
      </c>
      <c r="F2164" s="675">
        <v>2</v>
      </c>
      <c r="G2164" s="675" t="s">
        <v>1296</v>
      </c>
      <c r="H2164" s="675">
        <v>90</v>
      </c>
      <c r="I2164" s="675" t="s">
        <v>1147</v>
      </c>
      <c r="J2164" s="675" t="s">
        <v>1052</v>
      </c>
      <c r="K2164" s="741">
        <v>44700000000</v>
      </c>
      <c r="L2164" s="741">
        <v>48916431500.417358</v>
      </c>
      <c r="M2164" s="675">
        <v>1</v>
      </c>
      <c r="N2164" s="675" t="s">
        <v>1489</v>
      </c>
      <c r="O2164" s="675">
        <v>3</v>
      </c>
      <c r="P2164" s="675" t="s">
        <v>1545</v>
      </c>
      <c r="Q2164" s="675">
        <v>380</v>
      </c>
      <c r="R2164" s="675" t="s">
        <v>1447</v>
      </c>
      <c r="S2164" s="741">
        <v>12222250000</v>
      </c>
      <c r="T2164" s="741">
        <v>13375142167.918926</v>
      </c>
    </row>
    <row r="2165" spans="1:20">
      <c r="A2165" s="675">
        <v>4</v>
      </c>
      <c r="B2165" s="675" t="s">
        <v>1481</v>
      </c>
      <c r="C2165" s="675">
        <v>2015</v>
      </c>
      <c r="D2165" s="675">
        <v>230</v>
      </c>
      <c r="E2165" s="675" t="s">
        <v>1440</v>
      </c>
      <c r="F2165" s="675">
        <v>2</v>
      </c>
      <c r="G2165" s="675" t="s">
        <v>1296</v>
      </c>
      <c r="H2165" s="675">
        <v>90</v>
      </c>
      <c r="I2165" s="675" t="s">
        <v>1147</v>
      </c>
      <c r="J2165" s="675" t="s">
        <v>1052</v>
      </c>
      <c r="K2165" s="741">
        <v>44700000000</v>
      </c>
      <c r="L2165" s="741">
        <v>48916431500.417358</v>
      </c>
      <c r="M2165" s="675">
        <v>1</v>
      </c>
      <c r="N2165" s="675" t="s">
        <v>1489</v>
      </c>
      <c r="O2165" s="675">
        <v>3</v>
      </c>
      <c r="P2165" s="675" t="s">
        <v>1545</v>
      </c>
      <c r="Q2165" s="675">
        <v>4149</v>
      </c>
      <c r="R2165" s="675" t="s">
        <v>1443</v>
      </c>
      <c r="S2165" s="741">
        <v>7433750000</v>
      </c>
      <c r="T2165" s="741">
        <v>8134955764.3451357</v>
      </c>
    </row>
    <row r="2166" spans="1:20">
      <c r="A2166" s="675">
        <v>4</v>
      </c>
      <c r="B2166" s="675" t="s">
        <v>1481</v>
      </c>
      <c r="C2166" s="675">
        <v>2015</v>
      </c>
      <c r="D2166" s="675">
        <v>230</v>
      </c>
      <c r="E2166" s="675" t="s">
        <v>1440</v>
      </c>
      <c r="F2166" s="675">
        <v>2</v>
      </c>
      <c r="G2166" s="675" t="s">
        <v>1296</v>
      </c>
      <c r="H2166" s="675">
        <v>90</v>
      </c>
      <c r="I2166" s="675" t="s">
        <v>1147</v>
      </c>
      <c r="J2166" s="675" t="s">
        <v>1052</v>
      </c>
      <c r="K2166" s="741">
        <v>44700000000</v>
      </c>
      <c r="L2166" s="741">
        <v>48916431500.417358</v>
      </c>
      <c r="M2166" s="675">
        <v>1</v>
      </c>
      <c r="N2166" s="675" t="s">
        <v>1489</v>
      </c>
      <c r="O2166" s="675">
        <v>3</v>
      </c>
      <c r="P2166" s="675" t="s">
        <v>1545</v>
      </c>
      <c r="Q2166" s="675">
        <v>4150</v>
      </c>
      <c r="R2166" s="675" t="s">
        <v>1444</v>
      </c>
      <c r="S2166" s="741">
        <v>4130000000</v>
      </c>
      <c r="T2166" s="741">
        <v>4519571858.9871073</v>
      </c>
    </row>
    <row r="2167" spans="1:20">
      <c r="A2167" s="675">
        <v>4</v>
      </c>
      <c r="B2167" s="675" t="s">
        <v>1481</v>
      </c>
      <c r="C2167" s="675">
        <v>2015</v>
      </c>
      <c r="D2167" s="675">
        <v>230</v>
      </c>
      <c r="E2167" s="675" t="s">
        <v>1440</v>
      </c>
      <c r="F2167" s="675">
        <v>2</v>
      </c>
      <c r="G2167" s="675" t="s">
        <v>1296</v>
      </c>
      <c r="H2167" s="675">
        <v>90</v>
      </c>
      <c r="I2167" s="675" t="s">
        <v>1147</v>
      </c>
      <c r="J2167" s="675" t="s">
        <v>1052</v>
      </c>
      <c r="K2167" s="741">
        <v>44700000000</v>
      </c>
      <c r="L2167" s="741">
        <v>48916431500.417358</v>
      </c>
      <c r="M2167" s="675">
        <v>1</v>
      </c>
      <c r="N2167" s="675" t="s">
        <v>1489</v>
      </c>
      <c r="O2167" s="675">
        <v>11</v>
      </c>
      <c r="P2167" s="675" t="s">
        <v>1567</v>
      </c>
      <c r="Q2167" s="675">
        <v>378</v>
      </c>
      <c r="R2167" s="675" t="s">
        <v>1441</v>
      </c>
      <c r="S2167" s="741">
        <v>4794000000</v>
      </c>
      <c r="T2167" s="741">
        <v>5246205203.870265</v>
      </c>
    </row>
    <row r="2168" spans="1:20">
      <c r="A2168" s="675">
        <v>4</v>
      </c>
      <c r="B2168" s="675" t="s">
        <v>1481</v>
      </c>
      <c r="C2168" s="675">
        <v>2015</v>
      </c>
      <c r="D2168" s="675">
        <v>230</v>
      </c>
      <c r="E2168" s="675" t="s">
        <v>1440</v>
      </c>
      <c r="F2168" s="675">
        <v>2</v>
      </c>
      <c r="G2168" s="675" t="s">
        <v>1296</v>
      </c>
      <c r="H2168" s="675">
        <v>90</v>
      </c>
      <c r="I2168" s="675" t="s">
        <v>1147</v>
      </c>
      <c r="J2168" s="675" t="s">
        <v>1052</v>
      </c>
      <c r="K2168" s="741">
        <v>44700000000</v>
      </c>
      <c r="L2168" s="741">
        <v>48916431500.417358</v>
      </c>
      <c r="M2168" s="675">
        <v>1</v>
      </c>
      <c r="N2168" s="675" t="s">
        <v>1489</v>
      </c>
      <c r="O2168" s="675">
        <v>11</v>
      </c>
      <c r="P2168" s="675" t="s">
        <v>1567</v>
      </c>
      <c r="Q2168" s="675">
        <v>389</v>
      </c>
      <c r="R2168" s="675" t="s">
        <v>1442</v>
      </c>
      <c r="S2168" s="741">
        <v>2500000000</v>
      </c>
      <c r="T2168" s="741">
        <v>2735818316.5781522</v>
      </c>
    </row>
    <row r="2169" spans="1:20">
      <c r="A2169" s="675">
        <v>4</v>
      </c>
      <c r="B2169" s="675" t="s">
        <v>1481</v>
      </c>
      <c r="C2169" s="675">
        <v>2015</v>
      </c>
      <c r="D2169" s="675">
        <v>230</v>
      </c>
      <c r="E2169" s="675" t="s">
        <v>1440</v>
      </c>
      <c r="F2169" s="675">
        <v>2</v>
      </c>
      <c r="G2169" s="675" t="s">
        <v>1296</v>
      </c>
      <c r="H2169" s="675">
        <v>90</v>
      </c>
      <c r="I2169" s="675" t="s">
        <v>1147</v>
      </c>
      <c r="J2169" s="675" t="s">
        <v>1052</v>
      </c>
      <c r="K2169" s="741">
        <v>44700000000</v>
      </c>
      <c r="L2169" s="741">
        <v>48916431500.417358</v>
      </c>
      <c r="M2169" s="675">
        <v>3</v>
      </c>
      <c r="N2169" s="675" t="s">
        <v>1482</v>
      </c>
      <c r="O2169" s="675">
        <v>32</v>
      </c>
      <c r="P2169" s="675" t="s">
        <v>1504</v>
      </c>
      <c r="Q2169" s="675">
        <v>188</v>
      </c>
      <c r="R2169" s="675" t="s">
        <v>1445</v>
      </c>
      <c r="S2169" s="741">
        <v>3620000000</v>
      </c>
      <c r="T2169" s="741">
        <v>3961464922.4051642</v>
      </c>
    </row>
    <row r="2170" spans="1:20">
      <c r="A2170" s="675">
        <v>4</v>
      </c>
      <c r="B2170" s="675" t="s">
        <v>1481</v>
      </c>
      <c r="C2170" s="675">
        <v>2015</v>
      </c>
      <c r="D2170" s="675">
        <v>235</v>
      </c>
      <c r="E2170" s="675" t="s">
        <v>1448</v>
      </c>
      <c r="F2170" s="675">
        <v>2</v>
      </c>
      <c r="G2170" s="675" t="s">
        <v>1296</v>
      </c>
      <c r="H2170" s="675">
        <v>198</v>
      </c>
      <c r="I2170" s="675" t="s">
        <v>1051</v>
      </c>
      <c r="J2170" s="675" t="s">
        <v>1052</v>
      </c>
      <c r="K2170" s="741">
        <v>6126000000</v>
      </c>
      <c r="L2170" s="741">
        <v>6703849202.9431038</v>
      </c>
      <c r="M2170" s="675">
        <v>3</v>
      </c>
      <c r="N2170" s="675" t="s">
        <v>1482</v>
      </c>
      <c r="O2170" s="675">
        <v>24</v>
      </c>
      <c r="P2170" s="675" t="s">
        <v>1604</v>
      </c>
      <c r="Q2170" s="675">
        <v>770</v>
      </c>
      <c r="R2170" s="675" t="s">
        <v>1768</v>
      </c>
      <c r="S2170" s="741">
        <v>960000000</v>
      </c>
      <c r="T2170" s="741">
        <v>1050554233.5660104</v>
      </c>
    </row>
    <row r="2171" spans="1:20">
      <c r="A2171" s="675">
        <v>4</v>
      </c>
      <c r="B2171" s="675" t="s">
        <v>1481</v>
      </c>
      <c r="C2171" s="675">
        <v>2015</v>
      </c>
      <c r="D2171" s="675">
        <v>235</v>
      </c>
      <c r="E2171" s="675" t="s">
        <v>1448</v>
      </c>
      <c r="F2171" s="675">
        <v>2</v>
      </c>
      <c r="G2171" s="675" t="s">
        <v>1296</v>
      </c>
      <c r="H2171" s="675">
        <v>198</v>
      </c>
      <c r="I2171" s="675" t="s">
        <v>1051</v>
      </c>
      <c r="J2171" s="675" t="s">
        <v>1052</v>
      </c>
      <c r="K2171" s="741">
        <v>6126000000</v>
      </c>
      <c r="L2171" s="741">
        <v>6703849202.9431038</v>
      </c>
      <c r="M2171" s="675">
        <v>3</v>
      </c>
      <c r="N2171" s="675" t="s">
        <v>1482</v>
      </c>
      <c r="O2171" s="675">
        <v>26</v>
      </c>
      <c r="P2171" s="675" t="s">
        <v>1483</v>
      </c>
      <c r="Q2171" s="675">
        <v>776</v>
      </c>
      <c r="R2171" s="675" t="s">
        <v>1769</v>
      </c>
      <c r="S2171" s="741">
        <v>5166000000</v>
      </c>
      <c r="T2171" s="741">
        <v>5653294969.3770933</v>
      </c>
    </row>
    <row r="2172" spans="1:20">
      <c r="A2172" s="675">
        <v>4</v>
      </c>
      <c r="B2172" s="675" t="s">
        <v>1481</v>
      </c>
      <c r="C2172" s="675">
        <v>2016</v>
      </c>
      <c r="D2172" s="675">
        <v>102</v>
      </c>
      <c r="E2172" s="675" t="s">
        <v>1049</v>
      </c>
      <c r="F2172" s="675">
        <v>1</v>
      </c>
      <c r="G2172" s="675" t="s">
        <v>1050</v>
      </c>
      <c r="H2172" s="675">
        <v>198</v>
      </c>
      <c r="I2172" s="675" t="s">
        <v>1051</v>
      </c>
      <c r="J2172" s="675" t="s">
        <v>1052</v>
      </c>
      <c r="K2172" s="741">
        <v>7258000000</v>
      </c>
      <c r="L2172" s="741">
        <v>7510943187.0799999</v>
      </c>
      <c r="M2172" s="675">
        <v>3</v>
      </c>
      <c r="N2172" s="675" t="s">
        <v>1482</v>
      </c>
      <c r="O2172" s="675">
        <v>26</v>
      </c>
      <c r="P2172" s="675" t="s">
        <v>1483</v>
      </c>
      <c r="Q2172" s="675">
        <v>695</v>
      </c>
      <c r="R2172" s="675" t="s">
        <v>1484</v>
      </c>
      <c r="S2172" s="741">
        <v>1648000000</v>
      </c>
      <c r="T2172" s="741">
        <v>1705433228.48</v>
      </c>
    </row>
    <row r="2173" spans="1:20">
      <c r="A2173" s="675">
        <v>4</v>
      </c>
      <c r="B2173" s="675" t="s">
        <v>1481</v>
      </c>
      <c r="C2173" s="675">
        <v>2016</v>
      </c>
      <c r="D2173" s="675">
        <v>102</v>
      </c>
      <c r="E2173" s="675" t="s">
        <v>1049</v>
      </c>
      <c r="F2173" s="675">
        <v>1</v>
      </c>
      <c r="G2173" s="675" t="s">
        <v>1050</v>
      </c>
      <c r="H2173" s="675">
        <v>198</v>
      </c>
      <c r="I2173" s="675" t="s">
        <v>1051</v>
      </c>
      <c r="J2173" s="675" t="s">
        <v>1052</v>
      </c>
      <c r="K2173" s="741">
        <v>7258000000</v>
      </c>
      <c r="L2173" s="741">
        <v>7510943187.0799999</v>
      </c>
      <c r="M2173" s="675">
        <v>3</v>
      </c>
      <c r="N2173" s="675" t="s">
        <v>1482</v>
      </c>
      <c r="O2173" s="675">
        <v>26</v>
      </c>
      <c r="P2173" s="675" t="s">
        <v>1483</v>
      </c>
      <c r="Q2173" s="675">
        <v>696</v>
      </c>
      <c r="R2173" s="675" t="s">
        <v>1485</v>
      </c>
      <c r="S2173" s="741">
        <v>1520000000</v>
      </c>
      <c r="T2173" s="741">
        <v>1572972395.2</v>
      </c>
    </row>
    <row r="2174" spans="1:20">
      <c r="A2174" s="675">
        <v>4</v>
      </c>
      <c r="B2174" s="675" t="s">
        <v>1481</v>
      </c>
      <c r="C2174" s="675">
        <v>2016</v>
      </c>
      <c r="D2174" s="675">
        <v>102</v>
      </c>
      <c r="E2174" s="675" t="s">
        <v>1049</v>
      </c>
      <c r="F2174" s="675">
        <v>1</v>
      </c>
      <c r="G2174" s="675" t="s">
        <v>1050</v>
      </c>
      <c r="H2174" s="675">
        <v>198</v>
      </c>
      <c r="I2174" s="675" t="s">
        <v>1051</v>
      </c>
      <c r="J2174" s="675" t="s">
        <v>1052</v>
      </c>
      <c r="K2174" s="741">
        <v>7258000000</v>
      </c>
      <c r="L2174" s="741">
        <v>7510943187.0799999</v>
      </c>
      <c r="M2174" s="675">
        <v>3</v>
      </c>
      <c r="N2174" s="675" t="s">
        <v>1482</v>
      </c>
      <c r="O2174" s="675">
        <v>26</v>
      </c>
      <c r="P2174" s="675" t="s">
        <v>1483</v>
      </c>
      <c r="Q2174" s="675">
        <v>697</v>
      </c>
      <c r="R2174" s="675" t="s">
        <v>1486</v>
      </c>
      <c r="S2174" s="741">
        <v>1030000000</v>
      </c>
      <c r="T2174" s="741">
        <v>1065895767.8000001</v>
      </c>
    </row>
    <row r="2175" spans="1:20">
      <c r="A2175" s="675">
        <v>4</v>
      </c>
      <c r="B2175" s="675" t="s">
        <v>1481</v>
      </c>
      <c r="C2175" s="675">
        <v>2016</v>
      </c>
      <c r="D2175" s="675">
        <v>102</v>
      </c>
      <c r="E2175" s="675" t="s">
        <v>1049</v>
      </c>
      <c r="F2175" s="675">
        <v>1</v>
      </c>
      <c r="G2175" s="675" t="s">
        <v>1050</v>
      </c>
      <c r="H2175" s="675">
        <v>198</v>
      </c>
      <c r="I2175" s="675" t="s">
        <v>1051</v>
      </c>
      <c r="J2175" s="675" t="s">
        <v>1052</v>
      </c>
      <c r="K2175" s="741">
        <v>7258000000</v>
      </c>
      <c r="L2175" s="741">
        <v>7510943187.0799999</v>
      </c>
      <c r="M2175" s="675">
        <v>3</v>
      </c>
      <c r="N2175" s="675" t="s">
        <v>1482</v>
      </c>
      <c r="O2175" s="675">
        <v>31</v>
      </c>
      <c r="P2175" s="675" t="s">
        <v>1487</v>
      </c>
      <c r="Q2175" s="675">
        <v>693</v>
      </c>
      <c r="R2175" s="675" t="s">
        <v>1488</v>
      </c>
      <c r="S2175" s="741">
        <v>3060000000</v>
      </c>
      <c r="T2175" s="741">
        <v>3166641795.5999999</v>
      </c>
    </row>
    <row r="2176" spans="1:20">
      <c r="A2176" s="675">
        <v>4</v>
      </c>
      <c r="B2176" s="675" t="s">
        <v>1481</v>
      </c>
      <c r="C2176" s="675">
        <v>2016</v>
      </c>
      <c r="D2176" s="675">
        <v>104</v>
      </c>
      <c r="E2176" s="675" t="s">
        <v>20</v>
      </c>
      <c r="F2176" s="675">
        <v>1</v>
      </c>
      <c r="G2176" s="675" t="s">
        <v>1050</v>
      </c>
      <c r="H2176" s="675">
        <v>85</v>
      </c>
      <c r="I2176" s="675" t="s">
        <v>1065</v>
      </c>
      <c r="J2176" s="675" t="s">
        <v>1052</v>
      </c>
      <c r="K2176" s="741">
        <v>85497094000</v>
      </c>
      <c r="L2176" s="741">
        <v>88476689955.14444</v>
      </c>
      <c r="M2176" s="675">
        <v>1</v>
      </c>
      <c r="N2176" s="675" t="s">
        <v>1489</v>
      </c>
      <c r="O2176" s="675">
        <v>6</v>
      </c>
      <c r="P2176" s="675" t="s">
        <v>1490</v>
      </c>
      <c r="Q2176" s="675">
        <v>768</v>
      </c>
      <c r="R2176" s="675" t="s">
        <v>1491</v>
      </c>
      <c r="S2176" s="741">
        <v>19214785000</v>
      </c>
      <c r="T2176" s="741">
        <v>19884425253.094101</v>
      </c>
    </row>
    <row r="2177" spans="1:20">
      <c r="A2177" s="675">
        <v>4</v>
      </c>
      <c r="B2177" s="675" t="s">
        <v>1481</v>
      </c>
      <c r="C2177" s="675">
        <v>2016</v>
      </c>
      <c r="D2177" s="675">
        <v>104</v>
      </c>
      <c r="E2177" s="675" t="s">
        <v>20</v>
      </c>
      <c r="F2177" s="675">
        <v>1</v>
      </c>
      <c r="G2177" s="675" t="s">
        <v>1050</v>
      </c>
      <c r="H2177" s="675">
        <v>85</v>
      </c>
      <c r="I2177" s="675" t="s">
        <v>1065</v>
      </c>
      <c r="J2177" s="675" t="s">
        <v>1052</v>
      </c>
      <c r="K2177" s="741">
        <v>85497094000</v>
      </c>
      <c r="L2177" s="741">
        <v>88476689955.14444</v>
      </c>
      <c r="M2177" s="675">
        <v>3</v>
      </c>
      <c r="N2177" s="675" t="s">
        <v>1482</v>
      </c>
      <c r="O2177" s="675">
        <v>26</v>
      </c>
      <c r="P2177" s="675" t="s">
        <v>1483</v>
      </c>
      <c r="Q2177" s="675">
        <v>687</v>
      </c>
      <c r="R2177" s="675" t="s">
        <v>1492</v>
      </c>
      <c r="S2177" s="741">
        <v>250000000</v>
      </c>
      <c r="T2177" s="741">
        <v>258712565</v>
      </c>
    </row>
    <row r="2178" spans="1:20">
      <c r="A2178" s="675">
        <v>4</v>
      </c>
      <c r="B2178" s="675" t="s">
        <v>1481</v>
      </c>
      <c r="C2178" s="675">
        <v>2016</v>
      </c>
      <c r="D2178" s="675">
        <v>104</v>
      </c>
      <c r="E2178" s="675" t="s">
        <v>20</v>
      </c>
      <c r="F2178" s="675">
        <v>1</v>
      </c>
      <c r="G2178" s="675" t="s">
        <v>1050</v>
      </c>
      <c r="H2178" s="675">
        <v>85</v>
      </c>
      <c r="I2178" s="675" t="s">
        <v>1065</v>
      </c>
      <c r="J2178" s="675" t="s">
        <v>1052</v>
      </c>
      <c r="K2178" s="741">
        <v>85497094000</v>
      </c>
      <c r="L2178" s="741">
        <v>88476689955.14444</v>
      </c>
      <c r="M2178" s="675">
        <v>3</v>
      </c>
      <c r="N2178" s="675" t="s">
        <v>1482</v>
      </c>
      <c r="O2178" s="675">
        <v>26</v>
      </c>
      <c r="P2178" s="675" t="s">
        <v>1483</v>
      </c>
      <c r="Q2178" s="675">
        <v>745</v>
      </c>
      <c r="R2178" s="675" t="s">
        <v>1493</v>
      </c>
      <c r="S2178" s="741">
        <v>800000000</v>
      </c>
      <c r="T2178" s="741">
        <v>827880208</v>
      </c>
    </row>
    <row r="2179" spans="1:20">
      <c r="A2179" s="675">
        <v>4</v>
      </c>
      <c r="B2179" s="675" t="s">
        <v>1481</v>
      </c>
      <c r="C2179" s="675">
        <v>2016</v>
      </c>
      <c r="D2179" s="675">
        <v>104</v>
      </c>
      <c r="E2179" s="675" t="s">
        <v>20</v>
      </c>
      <c r="F2179" s="675">
        <v>1</v>
      </c>
      <c r="G2179" s="675" t="s">
        <v>1050</v>
      </c>
      <c r="H2179" s="675">
        <v>85</v>
      </c>
      <c r="I2179" s="675" t="s">
        <v>1065</v>
      </c>
      <c r="J2179" s="675" t="s">
        <v>1052</v>
      </c>
      <c r="K2179" s="741">
        <v>85497094000</v>
      </c>
      <c r="L2179" s="741">
        <v>88476689955.14444</v>
      </c>
      <c r="M2179" s="675">
        <v>3</v>
      </c>
      <c r="N2179" s="675" t="s">
        <v>1482</v>
      </c>
      <c r="O2179" s="675">
        <v>29</v>
      </c>
      <c r="P2179" s="675" t="s">
        <v>1494</v>
      </c>
      <c r="Q2179" s="675">
        <v>815</v>
      </c>
      <c r="R2179" s="675" t="s">
        <v>1495</v>
      </c>
      <c r="S2179" s="741">
        <v>4918215000</v>
      </c>
      <c r="T2179" s="741">
        <v>5089616071.4858999</v>
      </c>
    </row>
    <row r="2180" spans="1:20">
      <c r="A2180" s="675">
        <v>4</v>
      </c>
      <c r="B2180" s="675" t="s">
        <v>1481</v>
      </c>
      <c r="C2180" s="675">
        <v>2016</v>
      </c>
      <c r="D2180" s="675">
        <v>104</v>
      </c>
      <c r="E2180" s="675" t="s">
        <v>20</v>
      </c>
      <c r="F2180" s="675">
        <v>1</v>
      </c>
      <c r="G2180" s="675" t="s">
        <v>1050</v>
      </c>
      <c r="H2180" s="675">
        <v>85</v>
      </c>
      <c r="I2180" s="675" t="s">
        <v>1065</v>
      </c>
      <c r="J2180" s="675" t="s">
        <v>1052</v>
      </c>
      <c r="K2180" s="741">
        <v>85497094000</v>
      </c>
      <c r="L2180" s="741">
        <v>88476689955.14444</v>
      </c>
      <c r="M2180" s="675">
        <v>3</v>
      </c>
      <c r="N2180" s="675" t="s">
        <v>1482</v>
      </c>
      <c r="O2180" s="675">
        <v>31</v>
      </c>
      <c r="P2180" s="675" t="s">
        <v>1487</v>
      </c>
      <c r="Q2180" s="675">
        <v>272</v>
      </c>
      <c r="R2180" s="675" t="s">
        <v>1496</v>
      </c>
      <c r="S2180" s="741">
        <v>3314000000</v>
      </c>
      <c r="T2180" s="741">
        <v>3429493761.6399999</v>
      </c>
    </row>
    <row r="2181" spans="1:20">
      <c r="A2181" s="675">
        <v>4</v>
      </c>
      <c r="B2181" s="675" t="s">
        <v>1481</v>
      </c>
      <c r="C2181" s="675">
        <v>2016</v>
      </c>
      <c r="D2181" s="675">
        <v>104</v>
      </c>
      <c r="E2181" s="675" t="s">
        <v>20</v>
      </c>
      <c r="F2181" s="675">
        <v>1</v>
      </c>
      <c r="G2181" s="675" t="s">
        <v>1050</v>
      </c>
      <c r="H2181" s="675">
        <v>85</v>
      </c>
      <c r="I2181" s="675" t="s">
        <v>1065</v>
      </c>
      <c r="J2181" s="675" t="s">
        <v>1052</v>
      </c>
      <c r="K2181" s="741">
        <v>85497094000</v>
      </c>
      <c r="L2181" s="741">
        <v>88476689955.14444</v>
      </c>
      <c r="M2181" s="675">
        <v>3</v>
      </c>
      <c r="N2181" s="675" t="s">
        <v>1482</v>
      </c>
      <c r="O2181" s="675">
        <v>31</v>
      </c>
      <c r="P2181" s="675" t="s">
        <v>1487</v>
      </c>
      <c r="Q2181" s="675">
        <v>326</v>
      </c>
      <c r="R2181" s="675" t="s">
        <v>1497</v>
      </c>
      <c r="S2181" s="741">
        <v>20000000000</v>
      </c>
      <c r="T2181" s="741">
        <v>20697005200</v>
      </c>
    </row>
    <row r="2182" spans="1:20">
      <c r="A2182" s="675">
        <v>4</v>
      </c>
      <c r="B2182" s="675" t="s">
        <v>1481</v>
      </c>
      <c r="C2182" s="675">
        <v>2016</v>
      </c>
      <c r="D2182" s="675">
        <v>104</v>
      </c>
      <c r="E2182" s="675" t="s">
        <v>20</v>
      </c>
      <c r="F2182" s="675">
        <v>1</v>
      </c>
      <c r="G2182" s="675" t="s">
        <v>1050</v>
      </c>
      <c r="H2182" s="675">
        <v>85</v>
      </c>
      <c r="I2182" s="675" t="s">
        <v>1065</v>
      </c>
      <c r="J2182" s="675" t="s">
        <v>1052</v>
      </c>
      <c r="K2182" s="741">
        <v>85497094000</v>
      </c>
      <c r="L2182" s="741">
        <v>88476689955.14444</v>
      </c>
      <c r="M2182" s="675">
        <v>3</v>
      </c>
      <c r="N2182" s="675" t="s">
        <v>1482</v>
      </c>
      <c r="O2182" s="675">
        <v>31</v>
      </c>
      <c r="P2182" s="675" t="s">
        <v>1487</v>
      </c>
      <c r="Q2182" s="675">
        <v>483</v>
      </c>
      <c r="R2182" s="675" t="s">
        <v>1498</v>
      </c>
      <c r="S2182" s="741">
        <v>2000000000</v>
      </c>
      <c r="T2182" s="741">
        <v>2069700520</v>
      </c>
    </row>
    <row r="2183" spans="1:20">
      <c r="A2183" s="675">
        <v>4</v>
      </c>
      <c r="B2183" s="675" t="s">
        <v>1481</v>
      </c>
      <c r="C2183" s="675">
        <v>2016</v>
      </c>
      <c r="D2183" s="675">
        <v>104</v>
      </c>
      <c r="E2183" s="675" t="s">
        <v>20</v>
      </c>
      <c r="F2183" s="675">
        <v>1</v>
      </c>
      <c r="G2183" s="675" t="s">
        <v>1050</v>
      </c>
      <c r="H2183" s="675">
        <v>85</v>
      </c>
      <c r="I2183" s="675" t="s">
        <v>1065</v>
      </c>
      <c r="J2183" s="675" t="s">
        <v>1052</v>
      </c>
      <c r="K2183" s="741">
        <v>85497094000</v>
      </c>
      <c r="L2183" s="741">
        <v>88476689955.14444</v>
      </c>
      <c r="M2183" s="675">
        <v>3</v>
      </c>
      <c r="N2183" s="675" t="s">
        <v>1482</v>
      </c>
      <c r="O2183" s="675">
        <v>31</v>
      </c>
      <c r="P2183" s="675" t="s">
        <v>1487</v>
      </c>
      <c r="Q2183" s="675">
        <v>484</v>
      </c>
      <c r="R2183" s="675" t="s">
        <v>1081</v>
      </c>
      <c r="S2183" s="741">
        <v>400094000</v>
      </c>
      <c r="T2183" s="741">
        <v>414037379.92444003</v>
      </c>
    </row>
    <row r="2184" spans="1:20">
      <c r="A2184" s="675">
        <v>4</v>
      </c>
      <c r="B2184" s="675" t="s">
        <v>1481</v>
      </c>
      <c r="C2184" s="675">
        <v>2016</v>
      </c>
      <c r="D2184" s="675">
        <v>104</v>
      </c>
      <c r="E2184" s="675" t="s">
        <v>20</v>
      </c>
      <c r="F2184" s="675">
        <v>1</v>
      </c>
      <c r="G2184" s="675" t="s">
        <v>1050</v>
      </c>
      <c r="H2184" s="675">
        <v>85</v>
      </c>
      <c r="I2184" s="675" t="s">
        <v>1065</v>
      </c>
      <c r="J2184" s="675" t="s">
        <v>1052</v>
      </c>
      <c r="K2184" s="741">
        <v>85497094000</v>
      </c>
      <c r="L2184" s="741">
        <v>88476689955.14444</v>
      </c>
      <c r="M2184" s="675">
        <v>3</v>
      </c>
      <c r="N2184" s="675" t="s">
        <v>1482</v>
      </c>
      <c r="O2184" s="675">
        <v>31</v>
      </c>
      <c r="P2184" s="675" t="s">
        <v>1487</v>
      </c>
      <c r="Q2184" s="675">
        <v>655</v>
      </c>
      <c r="R2184" s="675" t="s">
        <v>1453</v>
      </c>
      <c r="S2184" s="741">
        <v>400000000</v>
      </c>
      <c r="T2184" s="741">
        <v>413940104</v>
      </c>
    </row>
    <row r="2185" spans="1:20">
      <c r="A2185" s="675">
        <v>4</v>
      </c>
      <c r="B2185" s="675" t="s">
        <v>1481</v>
      </c>
      <c r="C2185" s="675">
        <v>2016</v>
      </c>
      <c r="D2185" s="675">
        <v>104</v>
      </c>
      <c r="E2185" s="675" t="s">
        <v>20</v>
      </c>
      <c r="F2185" s="675">
        <v>1</v>
      </c>
      <c r="G2185" s="675" t="s">
        <v>1050</v>
      </c>
      <c r="H2185" s="675">
        <v>85</v>
      </c>
      <c r="I2185" s="675" t="s">
        <v>1065</v>
      </c>
      <c r="J2185" s="675" t="s">
        <v>1052</v>
      </c>
      <c r="K2185" s="741">
        <v>85497094000</v>
      </c>
      <c r="L2185" s="741">
        <v>88476689955.14444</v>
      </c>
      <c r="M2185" s="675">
        <v>3</v>
      </c>
      <c r="N2185" s="675" t="s">
        <v>1482</v>
      </c>
      <c r="O2185" s="675">
        <v>31</v>
      </c>
      <c r="P2185" s="675" t="s">
        <v>1487</v>
      </c>
      <c r="Q2185" s="675">
        <v>1122</v>
      </c>
      <c r="R2185" s="675" t="s">
        <v>1499</v>
      </c>
      <c r="S2185" s="741">
        <v>3000000000</v>
      </c>
      <c r="T2185" s="741">
        <v>3104550780</v>
      </c>
    </row>
    <row r="2186" spans="1:20">
      <c r="A2186" s="675">
        <v>4</v>
      </c>
      <c r="B2186" s="675" t="s">
        <v>1481</v>
      </c>
      <c r="C2186" s="675">
        <v>2016</v>
      </c>
      <c r="D2186" s="675">
        <v>104</v>
      </c>
      <c r="E2186" s="675" t="s">
        <v>20</v>
      </c>
      <c r="F2186" s="675">
        <v>1</v>
      </c>
      <c r="G2186" s="675" t="s">
        <v>1050</v>
      </c>
      <c r="H2186" s="675">
        <v>85</v>
      </c>
      <c r="I2186" s="675" t="s">
        <v>1065</v>
      </c>
      <c r="J2186" s="675" t="s">
        <v>1052</v>
      </c>
      <c r="K2186" s="741">
        <v>85497094000</v>
      </c>
      <c r="L2186" s="741">
        <v>88476689955.14444</v>
      </c>
      <c r="M2186" s="675">
        <v>3</v>
      </c>
      <c r="N2186" s="675" t="s">
        <v>1482</v>
      </c>
      <c r="O2186" s="675">
        <v>31</v>
      </c>
      <c r="P2186" s="675" t="s">
        <v>1487</v>
      </c>
      <c r="Q2186" s="675">
        <v>6036</v>
      </c>
      <c r="R2186" s="675" t="s">
        <v>1500</v>
      </c>
      <c r="S2186" s="741">
        <v>2000000000</v>
      </c>
      <c r="T2186" s="741">
        <v>2069700520</v>
      </c>
    </row>
    <row r="2187" spans="1:20">
      <c r="A2187" s="675">
        <v>4</v>
      </c>
      <c r="B2187" s="675" t="s">
        <v>1481</v>
      </c>
      <c r="C2187" s="675">
        <v>2016</v>
      </c>
      <c r="D2187" s="675">
        <v>104</v>
      </c>
      <c r="E2187" s="675" t="s">
        <v>20</v>
      </c>
      <c r="F2187" s="675">
        <v>1</v>
      </c>
      <c r="G2187" s="675" t="s">
        <v>1050</v>
      </c>
      <c r="H2187" s="675">
        <v>85</v>
      </c>
      <c r="I2187" s="675" t="s">
        <v>1065</v>
      </c>
      <c r="J2187" s="675" t="s">
        <v>1052</v>
      </c>
      <c r="K2187" s="741">
        <v>85497094000</v>
      </c>
      <c r="L2187" s="741">
        <v>88476689955.14444</v>
      </c>
      <c r="M2187" s="675">
        <v>3</v>
      </c>
      <c r="N2187" s="675" t="s">
        <v>1482</v>
      </c>
      <c r="O2187" s="675">
        <v>31</v>
      </c>
      <c r="P2187" s="675" t="s">
        <v>1487</v>
      </c>
      <c r="Q2187" s="675">
        <v>7096</v>
      </c>
      <c r="R2187" s="675" t="s">
        <v>1501</v>
      </c>
      <c r="S2187" s="741">
        <v>3000000000</v>
      </c>
      <c r="T2187" s="741">
        <v>3104550780</v>
      </c>
    </row>
    <row r="2188" spans="1:20">
      <c r="A2188" s="675">
        <v>4</v>
      </c>
      <c r="B2188" s="675" t="s">
        <v>1481</v>
      </c>
      <c r="C2188" s="675">
        <v>2016</v>
      </c>
      <c r="D2188" s="675">
        <v>104</v>
      </c>
      <c r="E2188" s="675" t="s">
        <v>20</v>
      </c>
      <c r="F2188" s="675">
        <v>1</v>
      </c>
      <c r="G2188" s="675" t="s">
        <v>1050</v>
      </c>
      <c r="H2188" s="675">
        <v>85</v>
      </c>
      <c r="I2188" s="675" t="s">
        <v>1065</v>
      </c>
      <c r="J2188" s="675" t="s">
        <v>1052</v>
      </c>
      <c r="K2188" s="741">
        <v>85497094000</v>
      </c>
      <c r="L2188" s="741">
        <v>88476689955.14444</v>
      </c>
      <c r="M2188" s="675">
        <v>3</v>
      </c>
      <c r="N2188" s="675" t="s">
        <v>1482</v>
      </c>
      <c r="O2188" s="675">
        <v>31</v>
      </c>
      <c r="P2188" s="675" t="s">
        <v>1487</v>
      </c>
      <c r="Q2188" s="675">
        <v>7377</v>
      </c>
      <c r="R2188" s="675" t="s">
        <v>1502</v>
      </c>
      <c r="S2188" s="741">
        <v>1200000000</v>
      </c>
      <c r="T2188" s="741">
        <v>1241820312</v>
      </c>
    </row>
    <row r="2189" spans="1:20">
      <c r="A2189" s="675">
        <v>4</v>
      </c>
      <c r="B2189" s="675" t="s">
        <v>1481</v>
      </c>
      <c r="C2189" s="675">
        <v>2016</v>
      </c>
      <c r="D2189" s="675">
        <v>104</v>
      </c>
      <c r="E2189" s="675" t="s">
        <v>20</v>
      </c>
      <c r="F2189" s="675">
        <v>1</v>
      </c>
      <c r="G2189" s="675" t="s">
        <v>1050</v>
      </c>
      <c r="H2189" s="675">
        <v>85</v>
      </c>
      <c r="I2189" s="675" t="s">
        <v>1065</v>
      </c>
      <c r="J2189" s="675" t="s">
        <v>1052</v>
      </c>
      <c r="K2189" s="741">
        <v>85497094000</v>
      </c>
      <c r="L2189" s="741">
        <v>88476689955.14444</v>
      </c>
      <c r="M2189" s="675">
        <v>3</v>
      </c>
      <c r="N2189" s="675" t="s">
        <v>1482</v>
      </c>
      <c r="O2189" s="675">
        <v>31</v>
      </c>
      <c r="P2189" s="675" t="s">
        <v>1487</v>
      </c>
      <c r="Q2189" s="675">
        <v>7379</v>
      </c>
      <c r="R2189" s="675" t="s">
        <v>1503</v>
      </c>
      <c r="S2189" s="741">
        <v>2000000000</v>
      </c>
      <c r="T2189" s="741">
        <v>2069700520</v>
      </c>
    </row>
    <row r="2190" spans="1:20">
      <c r="A2190" s="675">
        <v>4</v>
      </c>
      <c r="B2190" s="675" t="s">
        <v>1481</v>
      </c>
      <c r="C2190" s="675">
        <v>2016</v>
      </c>
      <c r="D2190" s="675">
        <v>104</v>
      </c>
      <c r="E2190" s="675" t="s">
        <v>20</v>
      </c>
      <c r="F2190" s="675">
        <v>1</v>
      </c>
      <c r="G2190" s="675" t="s">
        <v>1050</v>
      </c>
      <c r="H2190" s="675">
        <v>85</v>
      </c>
      <c r="I2190" s="675" t="s">
        <v>1065</v>
      </c>
      <c r="J2190" s="675" t="s">
        <v>1052</v>
      </c>
      <c r="K2190" s="741">
        <v>85497094000</v>
      </c>
      <c r="L2190" s="741">
        <v>88476689955.14444</v>
      </c>
      <c r="M2190" s="675">
        <v>3</v>
      </c>
      <c r="N2190" s="675" t="s">
        <v>1482</v>
      </c>
      <c r="O2190" s="675">
        <v>32</v>
      </c>
      <c r="P2190" s="675" t="s">
        <v>1504</v>
      </c>
      <c r="Q2190" s="675">
        <v>766</v>
      </c>
      <c r="R2190" s="675" t="s">
        <v>1505</v>
      </c>
      <c r="S2190" s="741">
        <v>10000000000</v>
      </c>
      <c r="T2190" s="741">
        <v>10348502600</v>
      </c>
    </row>
    <row r="2191" spans="1:20">
      <c r="A2191" s="675">
        <v>4</v>
      </c>
      <c r="B2191" s="675" t="s">
        <v>1481</v>
      </c>
      <c r="C2191" s="675">
        <v>2016</v>
      </c>
      <c r="D2191" s="675">
        <v>104</v>
      </c>
      <c r="E2191" s="675" t="s">
        <v>20</v>
      </c>
      <c r="F2191" s="675">
        <v>1</v>
      </c>
      <c r="G2191" s="675" t="s">
        <v>1050</v>
      </c>
      <c r="H2191" s="675">
        <v>85</v>
      </c>
      <c r="I2191" s="675" t="s">
        <v>1065</v>
      </c>
      <c r="J2191" s="675" t="s">
        <v>1052</v>
      </c>
      <c r="K2191" s="741">
        <v>85497094000</v>
      </c>
      <c r="L2191" s="741">
        <v>88476689955.14444</v>
      </c>
      <c r="M2191" s="675">
        <v>3</v>
      </c>
      <c r="N2191" s="675" t="s">
        <v>1482</v>
      </c>
      <c r="O2191" s="675">
        <v>33</v>
      </c>
      <c r="P2191" s="675" t="s">
        <v>1506</v>
      </c>
      <c r="Q2191" s="675">
        <v>485</v>
      </c>
      <c r="R2191" s="675" t="s">
        <v>1507</v>
      </c>
      <c r="S2191" s="741">
        <v>13000000000</v>
      </c>
      <c r="T2191" s="741">
        <v>13453053380</v>
      </c>
    </row>
    <row r="2192" spans="1:20">
      <c r="A2192" s="675">
        <v>4</v>
      </c>
      <c r="B2192" s="675" t="s">
        <v>1481</v>
      </c>
      <c r="C2192" s="675">
        <v>2016</v>
      </c>
      <c r="D2192" s="675">
        <v>105</v>
      </c>
      <c r="E2192" s="675" t="s">
        <v>1085</v>
      </c>
      <c r="F2192" s="675">
        <v>1</v>
      </c>
      <c r="G2192" s="675" t="s">
        <v>1050</v>
      </c>
      <c r="H2192" s="675">
        <v>198</v>
      </c>
      <c r="I2192" s="675" t="s">
        <v>1051</v>
      </c>
      <c r="J2192" s="675" t="s">
        <v>1052</v>
      </c>
      <c r="K2192" s="741">
        <v>1215000000</v>
      </c>
      <c r="L2192" s="741">
        <v>1257343065.9000001</v>
      </c>
      <c r="M2192" s="675">
        <v>3</v>
      </c>
      <c r="N2192" s="675" t="s">
        <v>1482</v>
      </c>
      <c r="O2192" s="675">
        <v>26</v>
      </c>
      <c r="P2192" s="675" t="s">
        <v>1483</v>
      </c>
      <c r="Q2192" s="675">
        <v>723</v>
      </c>
      <c r="R2192" s="675" t="s">
        <v>1508</v>
      </c>
      <c r="S2192" s="741">
        <v>395000000</v>
      </c>
      <c r="T2192" s="741">
        <v>408765852.69999999</v>
      </c>
    </row>
    <row r="2193" spans="1:20">
      <c r="A2193" s="675">
        <v>4</v>
      </c>
      <c r="B2193" s="675" t="s">
        <v>1481</v>
      </c>
      <c r="C2193" s="675">
        <v>2016</v>
      </c>
      <c r="D2193" s="675">
        <v>105</v>
      </c>
      <c r="E2193" s="675" t="s">
        <v>1085</v>
      </c>
      <c r="F2193" s="675">
        <v>1</v>
      </c>
      <c r="G2193" s="675" t="s">
        <v>1050</v>
      </c>
      <c r="H2193" s="675">
        <v>198</v>
      </c>
      <c r="I2193" s="675" t="s">
        <v>1051</v>
      </c>
      <c r="J2193" s="675" t="s">
        <v>1052</v>
      </c>
      <c r="K2193" s="741">
        <v>1215000000</v>
      </c>
      <c r="L2193" s="741">
        <v>1257343065.9000001</v>
      </c>
      <c r="M2193" s="675">
        <v>3</v>
      </c>
      <c r="N2193" s="675" t="s">
        <v>1482</v>
      </c>
      <c r="O2193" s="675">
        <v>26</v>
      </c>
      <c r="P2193" s="675" t="s">
        <v>1483</v>
      </c>
      <c r="Q2193" s="675">
        <v>732</v>
      </c>
      <c r="R2193" s="675" t="s">
        <v>1770</v>
      </c>
      <c r="S2193" s="741">
        <v>320000000</v>
      </c>
      <c r="T2193" s="741">
        <v>331152083.19999999</v>
      </c>
    </row>
    <row r="2194" spans="1:20">
      <c r="A2194" s="675">
        <v>4</v>
      </c>
      <c r="B2194" s="675" t="s">
        <v>1481</v>
      </c>
      <c r="C2194" s="675">
        <v>2016</v>
      </c>
      <c r="D2194" s="675">
        <v>105</v>
      </c>
      <c r="E2194" s="675" t="s">
        <v>1085</v>
      </c>
      <c r="F2194" s="675">
        <v>1</v>
      </c>
      <c r="G2194" s="675" t="s">
        <v>1050</v>
      </c>
      <c r="H2194" s="675">
        <v>198</v>
      </c>
      <c r="I2194" s="675" t="s">
        <v>1051</v>
      </c>
      <c r="J2194" s="675" t="s">
        <v>1052</v>
      </c>
      <c r="K2194" s="741">
        <v>1215000000</v>
      </c>
      <c r="L2194" s="741">
        <v>1257343065.9000001</v>
      </c>
      <c r="M2194" s="675">
        <v>3</v>
      </c>
      <c r="N2194" s="675" t="s">
        <v>1482</v>
      </c>
      <c r="O2194" s="675">
        <v>26</v>
      </c>
      <c r="P2194" s="675" t="s">
        <v>1483</v>
      </c>
      <c r="Q2194" s="675">
        <v>737</v>
      </c>
      <c r="R2194" s="675" t="s">
        <v>1510</v>
      </c>
      <c r="S2194" s="741">
        <v>500000000</v>
      </c>
      <c r="T2194" s="741">
        <v>517425130</v>
      </c>
    </row>
    <row r="2195" spans="1:20">
      <c r="A2195" s="675">
        <v>4</v>
      </c>
      <c r="B2195" s="675" t="s">
        <v>1481</v>
      </c>
      <c r="C2195" s="675">
        <v>2016</v>
      </c>
      <c r="D2195" s="675">
        <v>110</v>
      </c>
      <c r="E2195" s="675" t="s">
        <v>753</v>
      </c>
      <c r="F2195" s="675">
        <v>1</v>
      </c>
      <c r="G2195" s="675" t="s">
        <v>1050</v>
      </c>
      <c r="H2195" s="675">
        <v>86</v>
      </c>
      <c r="I2195" s="675" t="s">
        <v>1088</v>
      </c>
      <c r="J2195" s="675" t="s">
        <v>1052</v>
      </c>
      <c r="K2195" s="741">
        <v>42436516000</v>
      </c>
      <c r="L2195" s="741">
        <v>43915439616.094162</v>
      </c>
      <c r="M2195" s="675">
        <v>1</v>
      </c>
      <c r="N2195" s="675" t="s">
        <v>1489</v>
      </c>
      <c r="O2195" s="675">
        <v>5</v>
      </c>
      <c r="P2195" s="675" t="s">
        <v>1511</v>
      </c>
      <c r="Q2195" s="675">
        <v>828</v>
      </c>
      <c r="R2195" s="675" t="s">
        <v>1512</v>
      </c>
      <c r="S2195" s="741">
        <v>737617000</v>
      </c>
      <c r="T2195" s="741">
        <v>763323144.23041999</v>
      </c>
    </row>
    <row r="2196" spans="1:20">
      <c r="A2196" s="675">
        <v>4</v>
      </c>
      <c r="B2196" s="675" t="s">
        <v>1481</v>
      </c>
      <c r="C2196" s="675">
        <v>2016</v>
      </c>
      <c r="D2196" s="675">
        <v>110</v>
      </c>
      <c r="E2196" s="675" t="s">
        <v>753</v>
      </c>
      <c r="F2196" s="675">
        <v>1</v>
      </c>
      <c r="G2196" s="675" t="s">
        <v>1050</v>
      </c>
      <c r="H2196" s="675">
        <v>86</v>
      </c>
      <c r="I2196" s="675" t="s">
        <v>1088</v>
      </c>
      <c r="J2196" s="675" t="s">
        <v>1052</v>
      </c>
      <c r="K2196" s="741">
        <v>42436516000</v>
      </c>
      <c r="L2196" s="741">
        <v>43915439616.094162</v>
      </c>
      <c r="M2196" s="675">
        <v>1</v>
      </c>
      <c r="N2196" s="675" t="s">
        <v>1489</v>
      </c>
      <c r="O2196" s="675">
        <v>5</v>
      </c>
      <c r="P2196" s="675" t="s">
        <v>1511</v>
      </c>
      <c r="Q2196" s="675">
        <v>829</v>
      </c>
      <c r="R2196" s="675" t="s">
        <v>1513</v>
      </c>
      <c r="S2196" s="741">
        <v>991287000</v>
      </c>
      <c r="T2196" s="741">
        <v>1025833609.68462</v>
      </c>
    </row>
    <row r="2197" spans="1:20">
      <c r="A2197" s="675">
        <v>4</v>
      </c>
      <c r="B2197" s="675" t="s">
        <v>1481</v>
      </c>
      <c r="C2197" s="675">
        <v>2016</v>
      </c>
      <c r="D2197" s="675">
        <v>110</v>
      </c>
      <c r="E2197" s="675" t="s">
        <v>753</v>
      </c>
      <c r="F2197" s="675">
        <v>1</v>
      </c>
      <c r="G2197" s="675" t="s">
        <v>1050</v>
      </c>
      <c r="H2197" s="675">
        <v>86</v>
      </c>
      <c r="I2197" s="675" t="s">
        <v>1088</v>
      </c>
      <c r="J2197" s="675" t="s">
        <v>1052</v>
      </c>
      <c r="K2197" s="741">
        <v>42436516000</v>
      </c>
      <c r="L2197" s="741">
        <v>43915439616.094162</v>
      </c>
      <c r="M2197" s="675">
        <v>1</v>
      </c>
      <c r="N2197" s="675" t="s">
        <v>1489</v>
      </c>
      <c r="O2197" s="675">
        <v>7</v>
      </c>
      <c r="P2197" s="675" t="s">
        <v>1514</v>
      </c>
      <c r="Q2197" s="675">
        <v>827</v>
      </c>
      <c r="R2197" s="675" t="s">
        <v>1515</v>
      </c>
      <c r="S2197" s="741">
        <v>4565193000</v>
      </c>
      <c r="T2197" s="741">
        <v>4724291163.0001802</v>
      </c>
    </row>
    <row r="2198" spans="1:20">
      <c r="A2198" s="675">
        <v>4</v>
      </c>
      <c r="B2198" s="675" t="s">
        <v>1481</v>
      </c>
      <c r="C2198" s="675">
        <v>2016</v>
      </c>
      <c r="D2198" s="675">
        <v>110</v>
      </c>
      <c r="E2198" s="675" t="s">
        <v>753</v>
      </c>
      <c r="F2198" s="675">
        <v>1</v>
      </c>
      <c r="G2198" s="675" t="s">
        <v>1050</v>
      </c>
      <c r="H2198" s="675">
        <v>86</v>
      </c>
      <c r="I2198" s="675" t="s">
        <v>1088</v>
      </c>
      <c r="J2198" s="675" t="s">
        <v>1052</v>
      </c>
      <c r="K2198" s="741">
        <v>42436516000</v>
      </c>
      <c r="L2198" s="741">
        <v>43915439616.094162</v>
      </c>
      <c r="M2198" s="675">
        <v>1</v>
      </c>
      <c r="N2198" s="675" t="s">
        <v>1489</v>
      </c>
      <c r="O2198" s="675">
        <v>7</v>
      </c>
      <c r="P2198" s="675" t="s">
        <v>1514</v>
      </c>
      <c r="Q2198" s="675">
        <v>832</v>
      </c>
      <c r="R2198" s="675" t="s">
        <v>1516</v>
      </c>
      <c r="S2198" s="741">
        <v>848895000</v>
      </c>
      <c r="T2198" s="741">
        <v>878479211.46270001</v>
      </c>
    </row>
    <row r="2199" spans="1:20">
      <c r="A2199" s="675">
        <v>4</v>
      </c>
      <c r="B2199" s="675" t="s">
        <v>1481</v>
      </c>
      <c r="C2199" s="675">
        <v>2016</v>
      </c>
      <c r="D2199" s="675">
        <v>110</v>
      </c>
      <c r="E2199" s="675" t="s">
        <v>753</v>
      </c>
      <c r="F2199" s="675">
        <v>1</v>
      </c>
      <c r="G2199" s="675" t="s">
        <v>1050</v>
      </c>
      <c r="H2199" s="675">
        <v>86</v>
      </c>
      <c r="I2199" s="675" t="s">
        <v>1088</v>
      </c>
      <c r="J2199" s="675" t="s">
        <v>1052</v>
      </c>
      <c r="K2199" s="741">
        <v>42436516000</v>
      </c>
      <c r="L2199" s="741">
        <v>43915439616.094162</v>
      </c>
      <c r="M2199" s="675">
        <v>1</v>
      </c>
      <c r="N2199" s="675" t="s">
        <v>1489</v>
      </c>
      <c r="O2199" s="675">
        <v>7</v>
      </c>
      <c r="P2199" s="675" t="s">
        <v>1514</v>
      </c>
      <c r="Q2199" s="675">
        <v>833</v>
      </c>
      <c r="R2199" s="675" t="s">
        <v>1771</v>
      </c>
      <c r="S2199" s="741">
        <v>2306440000</v>
      </c>
      <c r="T2199" s="741">
        <v>2386820033.6743999</v>
      </c>
    </row>
    <row r="2200" spans="1:20">
      <c r="A2200" s="675">
        <v>4</v>
      </c>
      <c r="B2200" s="675" t="s">
        <v>1481</v>
      </c>
      <c r="C2200" s="675">
        <v>2016</v>
      </c>
      <c r="D2200" s="675">
        <v>110</v>
      </c>
      <c r="E2200" s="675" t="s">
        <v>753</v>
      </c>
      <c r="F2200" s="675">
        <v>1</v>
      </c>
      <c r="G2200" s="675" t="s">
        <v>1050</v>
      </c>
      <c r="H2200" s="675">
        <v>86</v>
      </c>
      <c r="I2200" s="675" t="s">
        <v>1088</v>
      </c>
      <c r="J2200" s="675" t="s">
        <v>1052</v>
      </c>
      <c r="K2200" s="741">
        <v>42436516000</v>
      </c>
      <c r="L2200" s="741">
        <v>43915439616.094162</v>
      </c>
      <c r="M2200" s="675">
        <v>1</v>
      </c>
      <c r="N2200" s="675" t="s">
        <v>1489</v>
      </c>
      <c r="O2200" s="675">
        <v>7</v>
      </c>
      <c r="P2200" s="675" t="s">
        <v>1514</v>
      </c>
      <c r="Q2200" s="675">
        <v>837</v>
      </c>
      <c r="R2200" s="675" t="s">
        <v>1821</v>
      </c>
      <c r="S2200" s="741">
        <v>2119861000</v>
      </c>
      <c r="T2200" s="741">
        <v>2193738707.0138602</v>
      </c>
    </row>
    <row r="2201" spans="1:20">
      <c r="A2201" s="675">
        <v>4</v>
      </c>
      <c r="B2201" s="675" t="s">
        <v>1481</v>
      </c>
      <c r="C2201" s="675">
        <v>2016</v>
      </c>
      <c r="D2201" s="675">
        <v>110</v>
      </c>
      <c r="E2201" s="675" t="s">
        <v>753</v>
      </c>
      <c r="F2201" s="675">
        <v>1</v>
      </c>
      <c r="G2201" s="675" t="s">
        <v>1050</v>
      </c>
      <c r="H2201" s="675">
        <v>86</v>
      </c>
      <c r="I2201" s="675" t="s">
        <v>1088</v>
      </c>
      <c r="J2201" s="675" t="s">
        <v>1052</v>
      </c>
      <c r="K2201" s="741">
        <v>42436516000</v>
      </c>
      <c r="L2201" s="741">
        <v>43915439616.094162</v>
      </c>
      <c r="M2201" s="675">
        <v>1</v>
      </c>
      <c r="N2201" s="675" t="s">
        <v>1489</v>
      </c>
      <c r="O2201" s="675">
        <v>7</v>
      </c>
      <c r="P2201" s="675" t="s">
        <v>1514</v>
      </c>
      <c r="Q2201" s="675">
        <v>839</v>
      </c>
      <c r="R2201" s="675" t="s">
        <v>1520</v>
      </c>
      <c r="S2201" s="741">
        <v>1273342000</v>
      </c>
      <c r="T2201" s="741">
        <v>1317718299.7689199</v>
      </c>
    </row>
    <row r="2202" spans="1:20">
      <c r="A2202" s="675">
        <v>4</v>
      </c>
      <c r="B2202" s="675" t="s">
        <v>1481</v>
      </c>
      <c r="C2202" s="675">
        <v>2016</v>
      </c>
      <c r="D2202" s="675">
        <v>110</v>
      </c>
      <c r="E2202" s="675" t="s">
        <v>753</v>
      </c>
      <c r="F2202" s="675">
        <v>1</v>
      </c>
      <c r="G2202" s="675" t="s">
        <v>1050</v>
      </c>
      <c r="H2202" s="675">
        <v>86</v>
      </c>
      <c r="I2202" s="675" t="s">
        <v>1088</v>
      </c>
      <c r="J2202" s="675" t="s">
        <v>1052</v>
      </c>
      <c r="K2202" s="741">
        <v>42436516000</v>
      </c>
      <c r="L2202" s="741">
        <v>43915439616.094162</v>
      </c>
      <c r="M2202" s="675">
        <v>3</v>
      </c>
      <c r="N2202" s="675" t="s">
        <v>1482</v>
      </c>
      <c r="O2202" s="675">
        <v>25</v>
      </c>
      <c r="P2202" s="675" t="s">
        <v>1521</v>
      </c>
      <c r="Q2202" s="675">
        <v>823</v>
      </c>
      <c r="R2202" s="675" t="s">
        <v>1772</v>
      </c>
      <c r="S2202" s="741">
        <v>4804746000</v>
      </c>
      <c r="T2202" s="741">
        <v>4972192647.3339605</v>
      </c>
    </row>
    <row r="2203" spans="1:20">
      <c r="A2203" s="675">
        <v>4</v>
      </c>
      <c r="B2203" s="675" t="s">
        <v>1481</v>
      </c>
      <c r="C2203" s="675">
        <v>2016</v>
      </c>
      <c r="D2203" s="675">
        <v>110</v>
      </c>
      <c r="E2203" s="675" t="s">
        <v>753</v>
      </c>
      <c r="F2203" s="675">
        <v>1</v>
      </c>
      <c r="G2203" s="675" t="s">
        <v>1050</v>
      </c>
      <c r="H2203" s="675">
        <v>86</v>
      </c>
      <c r="I2203" s="675" t="s">
        <v>1088</v>
      </c>
      <c r="J2203" s="675" t="s">
        <v>1052</v>
      </c>
      <c r="K2203" s="741">
        <v>42436516000</v>
      </c>
      <c r="L2203" s="741">
        <v>43915439616.094162</v>
      </c>
      <c r="M2203" s="675">
        <v>3</v>
      </c>
      <c r="N2203" s="675" t="s">
        <v>1482</v>
      </c>
      <c r="O2203" s="675">
        <v>26</v>
      </c>
      <c r="P2203" s="675" t="s">
        <v>1483</v>
      </c>
      <c r="Q2203" s="675">
        <v>963</v>
      </c>
      <c r="R2203" s="675" t="s">
        <v>1773</v>
      </c>
      <c r="S2203" s="741">
        <v>297000000</v>
      </c>
      <c r="T2203" s="741">
        <v>307350527.22000003</v>
      </c>
    </row>
    <row r="2204" spans="1:20">
      <c r="A2204" s="675">
        <v>4</v>
      </c>
      <c r="B2204" s="675" t="s">
        <v>1481</v>
      </c>
      <c r="C2204" s="675">
        <v>2016</v>
      </c>
      <c r="D2204" s="675">
        <v>110</v>
      </c>
      <c r="E2204" s="675" t="s">
        <v>753</v>
      </c>
      <c r="F2204" s="675">
        <v>1</v>
      </c>
      <c r="G2204" s="675" t="s">
        <v>1050</v>
      </c>
      <c r="H2204" s="675">
        <v>86</v>
      </c>
      <c r="I2204" s="675" t="s">
        <v>1088</v>
      </c>
      <c r="J2204" s="675" t="s">
        <v>1052</v>
      </c>
      <c r="K2204" s="741">
        <v>42436516000</v>
      </c>
      <c r="L2204" s="741">
        <v>43915439616.094162</v>
      </c>
      <c r="M2204" s="675">
        <v>3</v>
      </c>
      <c r="N2204" s="675" t="s">
        <v>1482</v>
      </c>
      <c r="O2204" s="675">
        <v>27</v>
      </c>
      <c r="P2204" s="675" t="s">
        <v>1523</v>
      </c>
      <c r="Q2204" s="675">
        <v>830</v>
      </c>
      <c r="R2204" s="675" t="s">
        <v>1524</v>
      </c>
      <c r="S2204" s="741">
        <v>10091785000</v>
      </c>
      <c r="T2204" s="741">
        <v>10443486331.1141</v>
      </c>
    </row>
    <row r="2205" spans="1:20">
      <c r="A2205" s="675">
        <v>4</v>
      </c>
      <c r="B2205" s="675" t="s">
        <v>1481</v>
      </c>
      <c r="C2205" s="675">
        <v>2016</v>
      </c>
      <c r="D2205" s="675">
        <v>110</v>
      </c>
      <c r="E2205" s="675" t="s">
        <v>753</v>
      </c>
      <c r="F2205" s="675">
        <v>1</v>
      </c>
      <c r="G2205" s="675" t="s">
        <v>1050</v>
      </c>
      <c r="H2205" s="675">
        <v>86</v>
      </c>
      <c r="I2205" s="675" t="s">
        <v>1088</v>
      </c>
      <c r="J2205" s="675" t="s">
        <v>1052</v>
      </c>
      <c r="K2205" s="741">
        <v>42436516000</v>
      </c>
      <c r="L2205" s="741">
        <v>43915439616.094162</v>
      </c>
      <c r="M2205" s="675">
        <v>3</v>
      </c>
      <c r="N2205" s="675" t="s">
        <v>1482</v>
      </c>
      <c r="O2205" s="675">
        <v>27</v>
      </c>
      <c r="P2205" s="675" t="s">
        <v>1523</v>
      </c>
      <c r="Q2205" s="675">
        <v>838</v>
      </c>
      <c r="R2205" s="675" t="s">
        <v>1525</v>
      </c>
      <c r="S2205" s="741">
        <v>3000000000</v>
      </c>
      <c r="T2205" s="741">
        <v>3104550780</v>
      </c>
    </row>
    <row r="2206" spans="1:20">
      <c r="A2206" s="675">
        <v>4</v>
      </c>
      <c r="B2206" s="675" t="s">
        <v>1481</v>
      </c>
      <c r="C2206" s="675">
        <v>2016</v>
      </c>
      <c r="D2206" s="675">
        <v>110</v>
      </c>
      <c r="E2206" s="675" t="s">
        <v>753</v>
      </c>
      <c r="F2206" s="675">
        <v>1</v>
      </c>
      <c r="G2206" s="675" t="s">
        <v>1050</v>
      </c>
      <c r="H2206" s="675">
        <v>86</v>
      </c>
      <c r="I2206" s="675" t="s">
        <v>1088</v>
      </c>
      <c r="J2206" s="675" t="s">
        <v>1052</v>
      </c>
      <c r="K2206" s="741">
        <v>42436516000</v>
      </c>
      <c r="L2206" s="741">
        <v>43915439616.094162</v>
      </c>
      <c r="M2206" s="675">
        <v>3</v>
      </c>
      <c r="N2206" s="675" t="s">
        <v>1482</v>
      </c>
      <c r="O2206" s="675">
        <v>27</v>
      </c>
      <c r="P2206" s="675" t="s">
        <v>1523</v>
      </c>
      <c r="Q2206" s="675">
        <v>840</v>
      </c>
      <c r="R2206" s="675" t="s">
        <v>1526</v>
      </c>
      <c r="S2206" s="741">
        <v>848188000</v>
      </c>
      <c r="T2206" s="741">
        <v>877747572.32888007</v>
      </c>
    </row>
    <row r="2207" spans="1:20">
      <c r="A2207" s="675">
        <v>4</v>
      </c>
      <c r="B2207" s="675" t="s">
        <v>1481</v>
      </c>
      <c r="C2207" s="675">
        <v>2016</v>
      </c>
      <c r="D2207" s="675">
        <v>110</v>
      </c>
      <c r="E2207" s="675" t="s">
        <v>753</v>
      </c>
      <c r="F2207" s="675">
        <v>1</v>
      </c>
      <c r="G2207" s="675" t="s">
        <v>1050</v>
      </c>
      <c r="H2207" s="675">
        <v>86</v>
      </c>
      <c r="I2207" s="675" t="s">
        <v>1088</v>
      </c>
      <c r="J2207" s="675" t="s">
        <v>1052</v>
      </c>
      <c r="K2207" s="741">
        <v>42436516000</v>
      </c>
      <c r="L2207" s="741">
        <v>43915439616.094162</v>
      </c>
      <c r="M2207" s="675">
        <v>3</v>
      </c>
      <c r="N2207" s="675" t="s">
        <v>1482</v>
      </c>
      <c r="O2207" s="675">
        <v>28</v>
      </c>
      <c r="P2207" s="675" t="s">
        <v>1527</v>
      </c>
      <c r="Q2207" s="675">
        <v>824</v>
      </c>
      <c r="R2207" s="675" t="s">
        <v>1528</v>
      </c>
      <c r="S2207" s="741">
        <v>1591679000</v>
      </c>
      <c r="T2207" s="741">
        <v>1647149426.9865401</v>
      </c>
    </row>
    <row r="2208" spans="1:20">
      <c r="A2208" s="675">
        <v>4</v>
      </c>
      <c r="B2208" s="675" t="s">
        <v>1481</v>
      </c>
      <c r="C2208" s="675">
        <v>2016</v>
      </c>
      <c r="D2208" s="675">
        <v>110</v>
      </c>
      <c r="E2208" s="675" t="s">
        <v>753</v>
      </c>
      <c r="F2208" s="675">
        <v>1</v>
      </c>
      <c r="G2208" s="675" t="s">
        <v>1050</v>
      </c>
      <c r="H2208" s="675">
        <v>86</v>
      </c>
      <c r="I2208" s="675" t="s">
        <v>1088</v>
      </c>
      <c r="J2208" s="675" t="s">
        <v>1052</v>
      </c>
      <c r="K2208" s="741">
        <v>42436516000</v>
      </c>
      <c r="L2208" s="741">
        <v>43915439616.094162</v>
      </c>
      <c r="M2208" s="675">
        <v>3</v>
      </c>
      <c r="N2208" s="675" t="s">
        <v>1482</v>
      </c>
      <c r="O2208" s="675">
        <v>28</v>
      </c>
      <c r="P2208" s="675" t="s">
        <v>1527</v>
      </c>
      <c r="Q2208" s="675">
        <v>834</v>
      </c>
      <c r="R2208" s="675" t="s">
        <v>1774</v>
      </c>
      <c r="S2208" s="741">
        <v>400000000</v>
      </c>
      <c r="T2208" s="741">
        <v>413940104</v>
      </c>
    </row>
    <row r="2209" spans="1:20">
      <c r="A2209" s="675">
        <v>4</v>
      </c>
      <c r="B2209" s="675" t="s">
        <v>1481</v>
      </c>
      <c r="C2209" s="675">
        <v>2016</v>
      </c>
      <c r="D2209" s="675">
        <v>110</v>
      </c>
      <c r="E2209" s="675" t="s">
        <v>753</v>
      </c>
      <c r="F2209" s="675">
        <v>1</v>
      </c>
      <c r="G2209" s="675" t="s">
        <v>1050</v>
      </c>
      <c r="H2209" s="675">
        <v>86</v>
      </c>
      <c r="I2209" s="675" t="s">
        <v>1088</v>
      </c>
      <c r="J2209" s="675" t="s">
        <v>1052</v>
      </c>
      <c r="K2209" s="741">
        <v>42436516000</v>
      </c>
      <c r="L2209" s="741">
        <v>43915439616.094162</v>
      </c>
      <c r="M2209" s="675">
        <v>3</v>
      </c>
      <c r="N2209" s="675" t="s">
        <v>1482</v>
      </c>
      <c r="O2209" s="675">
        <v>31</v>
      </c>
      <c r="P2209" s="675" t="s">
        <v>1487</v>
      </c>
      <c r="Q2209" s="675">
        <v>822</v>
      </c>
      <c r="R2209" s="675" t="s">
        <v>1529</v>
      </c>
      <c r="S2209" s="741">
        <v>4492071000</v>
      </c>
      <c r="T2209" s="741">
        <v>4648620842.2884598</v>
      </c>
    </row>
    <row r="2210" spans="1:20">
      <c r="A2210" s="675">
        <v>4</v>
      </c>
      <c r="B2210" s="675" t="s">
        <v>1481</v>
      </c>
      <c r="C2210" s="675">
        <v>2016</v>
      </c>
      <c r="D2210" s="675">
        <v>110</v>
      </c>
      <c r="E2210" s="675" t="s">
        <v>753</v>
      </c>
      <c r="F2210" s="675">
        <v>1</v>
      </c>
      <c r="G2210" s="675" t="s">
        <v>1050</v>
      </c>
      <c r="H2210" s="675">
        <v>86</v>
      </c>
      <c r="I2210" s="675" t="s">
        <v>1088</v>
      </c>
      <c r="J2210" s="675" t="s">
        <v>1052</v>
      </c>
      <c r="K2210" s="741">
        <v>42436516000</v>
      </c>
      <c r="L2210" s="741">
        <v>43915439616.094162</v>
      </c>
      <c r="M2210" s="675">
        <v>3</v>
      </c>
      <c r="N2210" s="675" t="s">
        <v>1482</v>
      </c>
      <c r="O2210" s="675">
        <v>31</v>
      </c>
      <c r="P2210" s="675" t="s">
        <v>1487</v>
      </c>
      <c r="Q2210" s="675">
        <v>825</v>
      </c>
      <c r="R2210" s="675" t="s">
        <v>1530</v>
      </c>
      <c r="S2210" s="741">
        <v>838284000</v>
      </c>
      <c r="T2210" s="741">
        <v>867498415.35383999</v>
      </c>
    </row>
    <row r="2211" spans="1:20">
      <c r="A2211" s="675">
        <v>4</v>
      </c>
      <c r="B2211" s="675" t="s">
        <v>1481</v>
      </c>
      <c r="C2211" s="675">
        <v>2016</v>
      </c>
      <c r="D2211" s="675">
        <v>110</v>
      </c>
      <c r="E2211" s="675" t="s">
        <v>753</v>
      </c>
      <c r="F2211" s="675">
        <v>1</v>
      </c>
      <c r="G2211" s="675" t="s">
        <v>1050</v>
      </c>
      <c r="H2211" s="675">
        <v>86</v>
      </c>
      <c r="I2211" s="675" t="s">
        <v>1088</v>
      </c>
      <c r="J2211" s="675" t="s">
        <v>1052</v>
      </c>
      <c r="K2211" s="741">
        <v>42436516000</v>
      </c>
      <c r="L2211" s="741">
        <v>43915439616.094162</v>
      </c>
      <c r="M2211" s="675">
        <v>3</v>
      </c>
      <c r="N2211" s="675" t="s">
        <v>1482</v>
      </c>
      <c r="O2211" s="675">
        <v>31</v>
      </c>
      <c r="P2211" s="675" t="s">
        <v>1487</v>
      </c>
      <c r="Q2211" s="675">
        <v>835</v>
      </c>
      <c r="R2211" s="675" t="s">
        <v>1531</v>
      </c>
      <c r="S2211" s="741">
        <v>894959000</v>
      </c>
      <c r="T2211" s="741">
        <v>926148553.83933997</v>
      </c>
    </row>
    <row r="2212" spans="1:20">
      <c r="A2212" s="675">
        <v>4</v>
      </c>
      <c r="B2212" s="675" t="s">
        <v>1481</v>
      </c>
      <c r="C2212" s="675">
        <v>2016</v>
      </c>
      <c r="D2212" s="675">
        <v>110</v>
      </c>
      <c r="E2212" s="675" t="s">
        <v>753</v>
      </c>
      <c r="F2212" s="675">
        <v>1</v>
      </c>
      <c r="G2212" s="675" t="s">
        <v>1050</v>
      </c>
      <c r="H2212" s="675">
        <v>86</v>
      </c>
      <c r="I2212" s="675" t="s">
        <v>1088</v>
      </c>
      <c r="J2212" s="675" t="s">
        <v>1052</v>
      </c>
      <c r="K2212" s="741">
        <v>42436516000</v>
      </c>
      <c r="L2212" s="741">
        <v>43915439616.094162</v>
      </c>
      <c r="M2212" s="675">
        <v>3</v>
      </c>
      <c r="N2212" s="675" t="s">
        <v>1482</v>
      </c>
      <c r="O2212" s="675">
        <v>32</v>
      </c>
      <c r="P2212" s="675" t="s">
        <v>1504</v>
      </c>
      <c r="Q2212" s="675">
        <v>831</v>
      </c>
      <c r="R2212" s="675" t="s">
        <v>1532</v>
      </c>
      <c r="S2212" s="741">
        <v>2335169000</v>
      </c>
      <c r="T2212" s="741">
        <v>2416550246.7939401</v>
      </c>
    </row>
    <row r="2213" spans="1:20">
      <c r="A2213" s="675">
        <v>4</v>
      </c>
      <c r="B2213" s="675" t="s">
        <v>1481</v>
      </c>
      <c r="C2213" s="675">
        <v>2016</v>
      </c>
      <c r="D2213" s="675">
        <v>111</v>
      </c>
      <c r="E2213" s="675" t="s">
        <v>1130</v>
      </c>
      <c r="F2213" s="675">
        <v>1</v>
      </c>
      <c r="G2213" s="675" t="s">
        <v>1050</v>
      </c>
      <c r="H2213" s="675">
        <v>87</v>
      </c>
      <c r="I2213" s="675" t="s">
        <v>1131</v>
      </c>
      <c r="J2213" s="675" t="s">
        <v>1052</v>
      </c>
      <c r="K2213" s="741">
        <v>29263250000</v>
      </c>
      <c r="L2213" s="741">
        <v>30283081870.945</v>
      </c>
      <c r="M2213" s="675">
        <v>3</v>
      </c>
      <c r="N2213" s="675" t="s">
        <v>1482</v>
      </c>
      <c r="O2213" s="675">
        <v>26</v>
      </c>
      <c r="P2213" s="675" t="s">
        <v>1483</v>
      </c>
      <c r="Q2213" s="675">
        <v>941</v>
      </c>
      <c r="R2213" s="675" t="s">
        <v>1533</v>
      </c>
      <c r="S2213" s="741">
        <v>38900000</v>
      </c>
      <c r="T2213" s="741">
        <v>40255675.114</v>
      </c>
    </row>
    <row r="2214" spans="1:20">
      <c r="A2214" s="675">
        <v>4</v>
      </c>
      <c r="B2214" s="675" t="s">
        <v>1481</v>
      </c>
      <c r="C2214" s="675">
        <v>2016</v>
      </c>
      <c r="D2214" s="675">
        <v>111</v>
      </c>
      <c r="E2214" s="675" t="s">
        <v>1130</v>
      </c>
      <c r="F2214" s="675">
        <v>1</v>
      </c>
      <c r="G2214" s="675" t="s">
        <v>1050</v>
      </c>
      <c r="H2214" s="675">
        <v>87</v>
      </c>
      <c r="I2214" s="675" t="s">
        <v>1131</v>
      </c>
      <c r="J2214" s="675" t="s">
        <v>1052</v>
      </c>
      <c r="K2214" s="741">
        <v>29263250000</v>
      </c>
      <c r="L2214" s="741">
        <v>30283081870.945</v>
      </c>
      <c r="M2214" s="675">
        <v>3</v>
      </c>
      <c r="N2214" s="675" t="s">
        <v>1482</v>
      </c>
      <c r="O2214" s="675">
        <v>31</v>
      </c>
      <c r="P2214" s="675" t="s">
        <v>1487</v>
      </c>
      <c r="Q2214" s="675">
        <v>698</v>
      </c>
      <c r="R2214" s="675" t="s">
        <v>1822</v>
      </c>
      <c r="S2214" s="741">
        <v>354000000</v>
      </c>
      <c r="T2214" s="741">
        <v>366336992.04000002</v>
      </c>
    </row>
    <row r="2215" spans="1:20">
      <c r="A2215" s="675">
        <v>4</v>
      </c>
      <c r="B2215" s="675" t="s">
        <v>1481</v>
      </c>
      <c r="C2215" s="675">
        <v>2016</v>
      </c>
      <c r="D2215" s="675">
        <v>111</v>
      </c>
      <c r="E2215" s="675" t="s">
        <v>1130</v>
      </c>
      <c r="F2215" s="675">
        <v>1</v>
      </c>
      <c r="G2215" s="675" t="s">
        <v>1050</v>
      </c>
      <c r="H2215" s="675">
        <v>87</v>
      </c>
      <c r="I2215" s="675" t="s">
        <v>1131</v>
      </c>
      <c r="J2215" s="675" t="s">
        <v>1052</v>
      </c>
      <c r="K2215" s="741">
        <v>29263250000</v>
      </c>
      <c r="L2215" s="741">
        <v>30283081870.945</v>
      </c>
      <c r="M2215" s="675">
        <v>3</v>
      </c>
      <c r="N2215" s="675" t="s">
        <v>1482</v>
      </c>
      <c r="O2215" s="675">
        <v>31</v>
      </c>
      <c r="P2215" s="675" t="s">
        <v>1487</v>
      </c>
      <c r="Q2215" s="675">
        <v>699</v>
      </c>
      <c r="R2215" s="675" t="s">
        <v>1535</v>
      </c>
      <c r="S2215" s="741">
        <v>732279000</v>
      </c>
      <c r="T2215" s="741">
        <v>757799113.54254007</v>
      </c>
    </row>
    <row r="2216" spans="1:20">
      <c r="A2216" s="675">
        <v>4</v>
      </c>
      <c r="B2216" s="675" t="s">
        <v>1481</v>
      </c>
      <c r="C2216" s="675">
        <v>2016</v>
      </c>
      <c r="D2216" s="675">
        <v>111</v>
      </c>
      <c r="E2216" s="675" t="s">
        <v>1130</v>
      </c>
      <c r="F2216" s="675">
        <v>1</v>
      </c>
      <c r="G2216" s="675" t="s">
        <v>1050</v>
      </c>
      <c r="H2216" s="675">
        <v>87</v>
      </c>
      <c r="I2216" s="675" t="s">
        <v>1131</v>
      </c>
      <c r="J2216" s="675" t="s">
        <v>1052</v>
      </c>
      <c r="K2216" s="741">
        <v>29263250000</v>
      </c>
      <c r="L2216" s="741">
        <v>30283081870.945</v>
      </c>
      <c r="M2216" s="675">
        <v>3</v>
      </c>
      <c r="N2216" s="675" t="s">
        <v>1482</v>
      </c>
      <c r="O2216" s="675">
        <v>31</v>
      </c>
      <c r="P2216" s="675" t="s">
        <v>1487</v>
      </c>
      <c r="Q2216" s="675">
        <v>701</v>
      </c>
      <c r="R2216" s="675" t="s">
        <v>1537</v>
      </c>
      <c r="S2216" s="741">
        <v>1401183000</v>
      </c>
      <c r="T2216" s="741">
        <v>1450014591.8575799</v>
      </c>
    </row>
    <row r="2217" spans="1:20">
      <c r="A2217" s="675">
        <v>4</v>
      </c>
      <c r="B2217" s="675" t="s">
        <v>1481</v>
      </c>
      <c r="C2217" s="675">
        <v>2016</v>
      </c>
      <c r="D2217" s="675">
        <v>111</v>
      </c>
      <c r="E2217" s="675" t="s">
        <v>1130</v>
      </c>
      <c r="F2217" s="675">
        <v>1</v>
      </c>
      <c r="G2217" s="675" t="s">
        <v>1050</v>
      </c>
      <c r="H2217" s="675">
        <v>87</v>
      </c>
      <c r="I2217" s="675" t="s">
        <v>1131</v>
      </c>
      <c r="J2217" s="675" t="s">
        <v>1052</v>
      </c>
      <c r="K2217" s="741">
        <v>29263250000</v>
      </c>
      <c r="L2217" s="741">
        <v>30283081870.945</v>
      </c>
      <c r="M2217" s="675">
        <v>3</v>
      </c>
      <c r="N2217" s="675" t="s">
        <v>1482</v>
      </c>
      <c r="O2217" s="675">
        <v>31</v>
      </c>
      <c r="P2217" s="675" t="s">
        <v>1487</v>
      </c>
      <c r="Q2217" s="675">
        <v>703</v>
      </c>
      <c r="R2217" s="675" t="s">
        <v>1776</v>
      </c>
      <c r="S2217" s="741">
        <v>2635853000</v>
      </c>
      <c r="T2217" s="741">
        <v>2727713162.3717799</v>
      </c>
    </row>
    <row r="2218" spans="1:20">
      <c r="A2218" s="675">
        <v>4</v>
      </c>
      <c r="B2218" s="675" t="s">
        <v>1481</v>
      </c>
      <c r="C2218" s="675">
        <v>2016</v>
      </c>
      <c r="D2218" s="675">
        <v>111</v>
      </c>
      <c r="E2218" s="675" t="s">
        <v>1130</v>
      </c>
      <c r="F2218" s="675">
        <v>1</v>
      </c>
      <c r="G2218" s="675" t="s">
        <v>1050</v>
      </c>
      <c r="H2218" s="675">
        <v>87</v>
      </c>
      <c r="I2218" s="675" t="s">
        <v>1131</v>
      </c>
      <c r="J2218" s="675" t="s">
        <v>1052</v>
      </c>
      <c r="K2218" s="741">
        <v>29263250000</v>
      </c>
      <c r="L2218" s="741">
        <v>30283081870.945</v>
      </c>
      <c r="M2218" s="675">
        <v>3</v>
      </c>
      <c r="N2218" s="675" t="s">
        <v>1482</v>
      </c>
      <c r="O2218" s="675">
        <v>31</v>
      </c>
      <c r="P2218" s="675" t="s">
        <v>1487</v>
      </c>
      <c r="Q2218" s="675">
        <v>704</v>
      </c>
      <c r="R2218" s="675" t="s">
        <v>1539</v>
      </c>
      <c r="S2218" s="741">
        <v>69767000</v>
      </c>
      <c r="T2218" s="741">
        <v>72198398.089420006</v>
      </c>
    </row>
    <row r="2219" spans="1:20">
      <c r="A2219" s="675">
        <v>4</v>
      </c>
      <c r="B2219" s="675" t="s">
        <v>1481</v>
      </c>
      <c r="C2219" s="675">
        <v>2016</v>
      </c>
      <c r="D2219" s="675">
        <v>111</v>
      </c>
      <c r="E2219" s="675" t="s">
        <v>1130</v>
      </c>
      <c r="F2219" s="675">
        <v>1</v>
      </c>
      <c r="G2219" s="675" t="s">
        <v>1050</v>
      </c>
      <c r="H2219" s="675">
        <v>87</v>
      </c>
      <c r="I2219" s="675" t="s">
        <v>1131</v>
      </c>
      <c r="J2219" s="675" t="s">
        <v>1052</v>
      </c>
      <c r="K2219" s="741">
        <v>29263250000</v>
      </c>
      <c r="L2219" s="741">
        <v>30283081870.945</v>
      </c>
      <c r="M2219" s="675">
        <v>3</v>
      </c>
      <c r="N2219" s="675" t="s">
        <v>1482</v>
      </c>
      <c r="O2219" s="675">
        <v>31</v>
      </c>
      <c r="P2219" s="675" t="s">
        <v>1487</v>
      </c>
      <c r="Q2219" s="675">
        <v>714</v>
      </c>
      <c r="R2219" s="675" t="s">
        <v>1540</v>
      </c>
      <c r="S2219" s="741">
        <v>7230655000</v>
      </c>
      <c r="T2219" s="741">
        <v>7482645206.7202997</v>
      </c>
    </row>
    <row r="2220" spans="1:20">
      <c r="A2220" s="675">
        <v>4</v>
      </c>
      <c r="B2220" s="675" t="s">
        <v>1481</v>
      </c>
      <c r="C2220" s="675">
        <v>2016</v>
      </c>
      <c r="D2220" s="675">
        <v>111</v>
      </c>
      <c r="E2220" s="675" t="s">
        <v>1130</v>
      </c>
      <c r="F2220" s="675">
        <v>1</v>
      </c>
      <c r="G2220" s="675" t="s">
        <v>1050</v>
      </c>
      <c r="H2220" s="675">
        <v>87</v>
      </c>
      <c r="I2220" s="675" t="s">
        <v>1131</v>
      </c>
      <c r="J2220" s="675" t="s">
        <v>1052</v>
      </c>
      <c r="K2220" s="741">
        <v>29263250000</v>
      </c>
      <c r="L2220" s="741">
        <v>30283081870.945</v>
      </c>
      <c r="M2220" s="675">
        <v>3</v>
      </c>
      <c r="N2220" s="675" t="s">
        <v>1482</v>
      </c>
      <c r="O2220" s="675">
        <v>31</v>
      </c>
      <c r="P2220" s="675" t="s">
        <v>1487</v>
      </c>
      <c r="Q2220" s="675">
        <v>728</v>
      </c>
      <c r="R2220" s="675" t="s">
        <v>1541</v>
      </c>
      <c r="S2220" s="741">
        <v>6404460000</v>
      </c>
      <c r="T2220" s="741">
        <v>6627657096.1596003</v>
      </c>
    </row>
    <row r="2221" spans="1:20">
      <c r="A2221" s="675">
        <v>4</v>
      </c>
      <c r="B2221" s="675" t="s">
        <v>1481</v>
      </c>
      <c r="C2221" s="675">
        <v>2016</v>
      </c>
      <c r="D2221" s="675">
        <v>111</v>
      </c>
      <c r="E2221" s="675" t="s">
        <v>1130</v>
      </c>
      <c r="F2221" s="675">
        <v>1</v>
      </c>
      <c r="G2221" s="675" t="s">
        <v>1050</v>
      </c>
      <c r="H2221" s="675">
        <v>87</v>
      </c>
      <c r="I2221" s="675" t="s">
        <v>1131</v>
      </c>
      <c r="J2221" s="675" t="s">
        <v>1052</v>
      </c>
      <c r="K2221" s="741">
        <v>29263250000</v>
      </c>
      <c r="L2221" s="741">
        <v>30283081870.945</v>
      </c>
      <c r="M2221" s="675">
        <v>3</v>
      </c>
      <c r="N2221" s="675" t="s">
        <v>1482</v>
      </c>
      <c r="O2221" s="675">
        <v>32</v>
      </c>
      <c r="P2221" s="675" t="s">
        <v>1504</v>
      </c>
      <c r="Q2221" s="675">
        <v>705</v>
      </c>
      <c r="R2221" s="675" t="s">
        <v>1542</v>
      </c>
      <c r="S2221" s="741">
        <v>10396153000</v>
      </c>
      <c r="T2221" s="741">
        <v>10758461635.04978</v>
      </c>
    </row>
    <row r="2222" spans="1:20">
      <c r="A2222" s="675">
        <v>4</v>
      </c>
      <c r="B2222" s="675" t="s">
        <v>1481</v>
      </c>
      <c r="C2222" s="675">
        <v>2016</v>
      </c>
      <c r="D2222" s="675">
        <v>112</v>
      </c>
      <c r="E2222" s="675" t="s">
        <v>1146</v>
      </c>
      <c r="F2222" s="675">
        <v>1</v>
      </c>
      <c r="G2222" s="675" t="s">
        <v>1050</v>
      </c>
      <c r="H2222" s="675">
        <v>90</v>
      </c>
      <c r="I2222" s="675" t="s">
        <v>1147</v>
      </c>
      <c r="J2222" s="675" t="s">
        <v>1052</v>
      </c>
      <c r="K2222" s="741">
        <v>2859100000000</v>
      </c>
      <c r="L2222" s="741">
        <v>2958740378366</v>
      </c>
      <c r="M2222" s="675">
        <v>1</v>
      </c>
      <c r="N2222" s="675" t="s">
        <v>1489</v>
      </c>
      <c r="O2222" s="675">
        <v>1</v>
      </c>
      <c r="P2222" s="675" t="s">
        <v>1543</v>
      </c>
      <c r="Q2222" s="675">
        <v>901</v>
      </c>
      <c r="R2222" s="675" t="s">
        <v>1777</v>
      </c>
      <c r="S2222" s="741">
        <v>76965000000</v>
      </c>
      <c r="T2222" s="741">
        <v>79647250260.900009</v>
      </c>
    </row>
    <row r="2223" spans="1:20">
      <c r="A2223" s="675">
        <v>4</v>
      </c>
      <c r="B2223" s="675" t="s">
        <v>1481</v>
      </c>
      <c r="C2223" s="675">
        <v>2016</v>
      </c>
      <c r="D2223" s="675">
        <v>112</v>
      </c>
      <c r="E2223" s="675" t="s">
        <v>1146</v>
      </c>
      <c r="F2223" s="675">
        <v>1</v>
      </c>
      <c r="G2223" s="675" t="s">
        <v>1050</v>
      </c>
      <c r="H2223" s="675">
        <v>90</v>
      </c>
      <c r="I2223" s="675" t="s">
        <v>1147</v>
      </c>
      <c r="J2223" s="675" t="s">
        <v>1052</v>
      </c>
      <c r="K2223" s="741">
        <v>2859100000000</v>
      </c>
      <c r="L2223" s="741">
        <v>2958740378366</v>
      </c>
      <c r="M2223" s="675">
        <v>1</v>
      </c>
      <c r="N2223" s="675" t="s">
        <v>1489</v>
      </c>
      <c r="O2223" s="675">
        <v>3</v>
      </c>
      <c r="P2223" s="675" t="s">
        <v>1545</v>
      </c>
      <c r="Q2223" s="675">
        <v>262</v>
      </c>
      <c r="R2223" s="675" t="s">
        <v>1546</v>
      </c>
      <c r="S2223" s="741">
        <v>317598829000</v>
      </c>
      <c r="T2223" s="741">
        <v>328667230766.34552</v>
      </c>
    </row>
    <row r="2224" spans="1:20">
      <c r="A2224" s="675">
        <v>4</v>
      </c>
      <c r="B2224" s="675" t="s">
        <v>1481</v>
      </c>
      <c r="C2224" s="675">
        <v>2016</v>
      </c>
      <c r="D2224" s="675">
        <v>112</v>
      </c>
      <c r="E2224" s="675" t="s">
        <v>1146</v>
      </c>
      <c r="F2224" s="675">
        <v>1</v>
      </c>
      <c r="G2224" s="675" t="s">
        <v>1050</v>
      </c>
      <c r="H2224" s="675">
        <v>90</v>
      </c>
      <c r="I2224" s="675" t="s">
        <v>1147</v>
      </c>
      <c r="J2224" s="675" t="s">
        <v>1052</v>
      </c>
      <c r="K2224" s="741">
        <v>2859100000000</v>
      </c>
      <c r="L2224" s="741">
        <v>2958740378366</v>
      </c>
      <c r="M2224" s="675">
        <v>1</v>
      </c>
      <c r="N2224" s="675" t="s">
        <v>1489</v>
      </c>
      <c r="O2224" s="675">
        <v>3</v>
      </c>
      <c r="P2224" s="675" t="s">
        <v>1545</v>
      </c>
      <c r="Q2224" s="675">
        <v>888</v>
      </c>
      <c r="R2224" s="675" t="s">
        <v>1778</v>
      </c>
      <c r="S2224" s="741">
        <v>9845000000</v>
      </c>
      <c r="T2224" s="741">
        <v>10188100809.700001</v>
      </c>
    </row>
    <row r="2225" spans="1:20">
      <c r="A2225" s="675">
        <v>4</v>
      </c>
      <c r="B2225" s="675" t="s">
        <v>1481</v>
      </c>
      <c r="C2225" s="675">
        <v>2016</v>
      </c>
      <c r="D2225" s="675">
        <v>112</v>
      </c>
      <c r="E2225" s="675" t="s">
        <v>1146</v>
      </c>
      <c r="F2225" s="675">
        <v>1</v>
      </c>
      <c r="G2225" s="675" t="s">
        <v>1050</v>
      </c>
      <c r="H2225" s="675">
        <v>90</v>
      </c>
      <c r="I2225" s="675" t="s">
        <v>1147</v>
      </c>
      <c r="J2225" s="675" t="s">
        <v>1052</v>
      </c>
      <c r="K2225" s="741">
        <v>2859100000000</v>
      </c>
      <c r="L2225" s="741">
        <v>2958740378366</v>
      </c>
      <c r="M2225" s="675">
        <v>1</v>
      </c>
      <c r="N2225" s="675" t="s">
        <v>1489</v>
      </c>
      <c r="O2225" s="675">
        <v>3</v>
      </c>
      <c r="P2225" s="675" t="s">
        <v>1545</v>
      </c>
      <c r="Q2225" s="675">
        <v>889</v>
      </c>
      <c r="R2225" s="675" t="s">
        <v>1548</v>
      </c>
      <c r="S2225" s="741">
        <v>178948000000</v>
      </c>
      <c r="T2225" s="741">
        <v>185184384326.48001</v>
      </c>
    </row>
    <row r="2226" spans="1:20">
      <c r="A2226" s="675">
        <v>4</v>
      </c>
      <c r="B2226" s="675" t="s">
        <v>1481</v>
      </c>
      <c r="C2226" s="675">
        <v>2016</v>
      </c>
      <c r="D2226" s="675">
        <v>112</v>
      </c>
      <c r="E2226" s="675" t="s">
        <v>1146</v>
      </c>
      <c r="F2226" s="675">
        <v>1</v>
      </c>
      <c r="G2226" s="675" t="s">
        <v>1050</v>
      </c>
      <c r="H2226" s="675">
        <v>90</v>
      </c>
      <c r="I2226" s="675" t="s">
        <v>1147</v>
      </c>
      <c r="J2226" s="675" t="s">
        <v>1052</v>
      </c>
      <c r="K2226" s="741">
        <v>2859100000000</v>
      </c>
      <c r="L2226" s="741">
        <v>2958740378366</v>
      </c>
      <c r="M2226" s="675">
        <v>1</v>
      </c>
      <c r="N2226" s="675" t="s">
        <v>1489</v>
      </c>
      <c r="O2226" s="675">
        <v>3</v>
      </c>
      <c r="P2226" s="675" t="s">
        <v>1545</v>
      </c>
      <c r="Q2226" s="675">
        <v>890</v>
      </c>
      <c r="R2226" s="675" t="s">
        <v>1549</v>
      </c>
      <c r="S2226" s="741">
        <v>2678000000</v>
      </c>
      <c r="T2226" s="741">
        <v>2771328996.2800002</v>
      </c>
    </row>
    <row r="2227" spans="1:20">
      <c r="A2227" s="675">
        <v>4</v>
      </c>
      <c r="B2227" s="675" t="s">
        <v>1481</v>
      </c>
      <c r="C2227" s="675">
        <v>2016</v>
      </c>
      <c r="D2227" s="675">
        <v>112</v>
      </c>
      <c r="E2227" s="675" t="s">
        <v>1146</v>
      </c>
      <c r="F2227" s="675">
        <v>1</v>
      </c>
      <c r="G2227" s="675" t="s">
        <v>1050</v>
      </c>
      <c r="H2227" s="675">
        <v>90</v>
      </c>
      <c r="I2227" s="675" t="s">
        <v>1147</v>
      </c>
      <c r="J2227" s="675" t="s">
        <v>1052</v>
      </c>
      <c r="K2227" s="741">
        <v>2859100000000</v>
      </c>
      <c r="L2227" s="741">
        <v>2958740378366</v>
      </c>
      <c r="M2227" s="675">
        <v>1</v>
      </c>
      <c r="N2227" s="675" t="s">
        <v>1489</v>
      </c>
      <c r="O2227" s="675">
        <v>3</v>
      </c>
      <c r="P2227" s="675" t="s">
        <v>1545</v>
      </c>
      <c r="Q2227" s="675">
        <v>891</v>
      </c>
      <c r="R2227" s="675" t="s">
        <v>1550</v>
      </c>
      <c r="S2227" s="741">
        <v>55678000000</v>
      </c>
      <c r="T2227" s="741">
        <v>57618392776.279999</v>
      </c>
    </row>
    <row r="2228" spans="1:20">
      <c r="A2228" s="675">
        <v>4</v>
      </c>
      <c r="B2228" s="675" t="s">
        <v>1481</v>
      </c>
      <c r="C2228" s="675">
        <v>2016</v>
      </c>
      <c r="D2228" s="675">
        <v>112</v>
      </c>
      <c r="E2228" s="675" t="s">
        <v>1146</v>
      </c>
      <c r="F2228" s="675">
        <v>1</v>
      </c>
      <c r="G2228" s="675" t="s">
        <v>1050</v>
      </c>
      <c r="H2228" s="675">
        <v>90</v>
      </c>
      <c r="I2228" s="675" t="s">
        <v>1147</v>
      </c>
      <c r="J2228" s="675" t="s">
        <v>1052</v>
      </c>
      <c r="K2228" s="741">
        <v>2859100000000</v>
      </c>
      <c r="L2228" s="741">
        <v>2958740378366</v>
      </c>
      <c r="M2228" s="675">
        <v>1</v>
      </c>
      <c r="N2228" s="675" t="s">
        <v>1489</v>
      </c>
      <c r="O2228" s="675">
        <v>3</v>
      </c>
      <c r="P2228" s="675" t="s">
        <v>1545</v>
      </c>
      <c r="Q2228" s="675">
        <v>892</v>
      </c>
      <c r="R2228" s="675" t="s">
        <v>1551</v>
      </c>
      <c r="S2228" s="741">
        <v>5958000000</v>
      </c>
      <c r="T2228" s="741">
        <v>6165637849.0799999</v>
      </c>
    </row>
    <row r="2229" spans="1:20">
      <c r="A2229" s="675">
        <v>4</v>
      </c>
      <c r="B2229" s="675" t="s">
        <v>1481</v>
      </c>
      <c r="C2229" s="675">
        <v>2016</v>
      </c>
      <c r="D2229" s="675">
        <v>112</v>
      </c>
      <c r="E2229" s="675" t="s">
        <v>1146</v>
      </c>
      <c r="F2229" s="675">
        <v>1</v>
      </c>
      <c r="G2229" s="675" t="s">
        <v>1050</v>
      </c>
      <c r="H2229" s="675">
        <v>90</v>
      </c>
      <c r="I2229" s="675" t="s">
        <v>1147</v>
      </c>
      <c r="J2229" s="675" t="s">
        <v>1052</v>
      </c>
      <c r="K2229" s="741">
        <v>2859100000000</v>
      </c>
      <c r="L2229" s="741">
        <v>2958740378366</v>
      </c>
      <c r="M2229" s="675">
        <v>1</v>
      </c>
      <c r="N2229" s="675" t="s">
        <v>1489</v>
      </c>
      <c r="O2229" s="675">
        <v>3</v>
      </c>
      <c r="P2229" s="675" t="s">
        <v>1545</v>
      </c>
      <c r="Q2229" s="675">
        <v>893</v>
      </c>
      <c r="R2229" s="675" t="s">
        <v>1552</v>
      </c>
      <c r="S2229" s="741">
        <v>9222000000</v>
      </c>
      <c r="T2229" s="741">
        <v>9543389097.7199993</v>
      </c>
    </row>
    <row r="2230" spans="1:20">
      <c r="A2230" s="675">
        <v>4</v>
      </c>
      <c r="B2230" s="675" t="s">
        <v>1481</v>
      </c>
      <c r="C2230" s="675">
        <v>2016</v>
      </c>
      <c r="D2230" s="675">
        <v>112</v>
      </c>
      <c r="E2230" s="675" t="s">
        <v>1146</v>
      </c>
      <c r="F2230" s="675">
        <v>1</v>
      </c>
      <c r="G2230" s="675" t="s">
        <v>1050</v>
      </c>
      <c r="H2230" s="675">
        <v>90</v>
      </c>
      <c r="I2230" s="675" t="s">
        <v>1147</v>
      </c>
      <c r="J2230" s="675" t="s">
        <v>1052</v>
      </c>
      <c r="K2230" s="741">
        <v>2859100000000</v>
      </c>
      <c r="L2230" s="741">
        <v>2958740378366</v>
      </c>
      <c r="M2230" s="675">
        <v>1</v>
      </c>
      <c r="N2230" s="675" t="s">
        <v>1489</v>
      </c>
      <c r="O2230" s="675">
        <v>3</v>
      </c>
      <c r="P2230" s="675" t="s">
        <v>1545</v>
      </c>
      <c r="Q2230" s="675">
        <v>894</v>
      </c>
      <c r="R2230" s="675" t="s">
        <v>1553</v>
      </c>
      <c r="S2230" s="741">
        <v>9518000000</v>
      </c>
      <c r="T2230" s="741">
        <v>9849704774.6800003</v>
      </c>
    </row>
    <row r="2231" spans="1:20">
      <c r="A2231" s="675">
        <v>4</v>
      </c>
      <c r="B2231" s="675" t="s">
        <v>1481</v>
      </c>
      <c r="C2231" s="675">
        <v>2016</v>
      </c>
      <c r="D2231" s="675">
        <v>112</v>
      </c>
      <c r="E2231" s="675" t="s">
        <v>1146</v>
      </c>
      <c r="F2231" s="675">
        <v>1</v>
      </c>
      <c r="G2231" s="675" t="s">
        <v>1050</v>
      </c>
      <c r="H2231" s="675">
        <v>90</v>
      </c>
      <c r="I2231" s="675" t="s">
        <v>1147</v>
      </c>
      <c r="J2231" s="675" t="s">
        <v>1052</v>
      </c>
      <c r="K2231" s="741">
        <v>2859100000000</v>
      </c>
      <c r="L2231" s="741">
        <v>2958740378366</v>
      </c>
      <c r="M2231" s="675">
        <v>1</v>
      </c>
      <c r="N2231" s="675" t="s">
        <v>1489</v>
      </c>
      <c r="O2231" s="675">
        <v>3</v>
      </c>
      <c r="P2231" s="675" t="s">
        <v>1545</v>
      </c>
      <c r="Q2231" s="675">
        <v>897</v>
      </c>
      <c r="R2231" s="675" t="s">
        <v>1554</v>
      </c>
      <c r="S2231" s="741">
        <v>432162000000</v>
      </c>
      <c r="T2231" s="741">
        <v>447222958062.12</v>
      </c>
    </row>
    <row r="2232" spans="1:20">
      <c r="A2232" s="675">
        <v>4</v>
      </c>
      <c r="B2232" s="675" t="s">
        <v>1481</v>
      </c>
      <c r="C2232" s="675">
        <v>2016</v>
      </c>
      <c r="D2232" s="675">
        <v>112</v>
      </c>
      <c r="E2232" s="675" t="s">
        <v>1146</v>
      </c>
      <c r="F2232" s="675">
        <v>1</v>
      </c>
      <c r="G2232" s="675" t="s">
        <v>1050</v>
      </c>
      <c r="H2232" s="675">
        <v>90</v>
      </c>
      <c r="I2232" s="675" t="s">
        <v>1147</v>
      </c>
      <c r="J2232" s="675" t="s">
        <v>1052</v>
      </c>
      <c r="K2232" s="741">
        <v>2859100000000</v>
      </c>
      <c r="L2232" s="741">
        <v>2958740378366</v>
      </c>
      <c r="M2232" s="675">
        <v>1</v>
      </c>
      <c r="N2232" s="675" t="s">
        <v>1489</v>
      </c>
      <c r="O2232" s="675">
        <v>3</v>
      </c>
      <c r="P2232" s="675" t="s">
        <v>1545</v>
      </c>
      <c r="Q2232" s="675">
        <v>898</v>
      </c>
      <c r="R2232" s="675" t="s">
        <v>1555</v>
      </c>
      <c r="S2232" s="741">
        <v>1531778171000</v>
      </c>
      <c r="T2232" s="741">
        <v>1585161038521.6746</v>
      </c>
    </row>
    <row r="2233" spans="1:20">
      <c r="A2233" s="675">
        <v>4</v>
      </c>
      <c r="B2233" s="675" t="s">
        <v>1481</v>
      </c>
      <c r="C2233" s="675">
        <v>2016</v>
      </c>
      <c r="D2233" s="675">
        <v>112</v>
      </c>
      <c r="E2233" s="675" t="s">
        <v>1146</v>
      </c>
      <c r="F2233" s="675">
        <v>1</v>
      </c>
      <c r="G2233" s="675" t="s">
        <v>1050</v>
      </c>
      <c r="H2233" s="675">
        <v>90</v>
      </c>
      <c r="I2233" s="675" t="s">
        <v>1147</v>
      </c>
      <c r="J2233" s="675" t="s">
        <v>1052</v>
      </c>
      <c r="K2233" s="741">
        <v>2859100000000</v>
      </c>
      <c r="L2233" s="741">
        <v>2958740378366</v>
      </c>
      <c r="M2233" s="675">
        <v>1</v>
      </c>
      <c r="N2233" s="675" t="s">
        <v>1489</v>
      </c>
      <c r="O2233" s="675">
        <v>3</v>
      </c>
      <c r="P2233" s="675" t="s">
        <v>1545</v>
      </c>
      <c r="Q2233" s="675">
        <v>899</v>
      </c>
      <c r="R2233" s="675" t="s">
        <v>1556</v>
      </c>
      <c r="S2233" s="741">
        <v>54500000000</v>
      </c>
      <c r="T2233" s="741">
        <v>56399339170</v>
      </c>
    </row>
    <row r="2234" spans="1:20">
      <c r="A2234" s="675">
        <v>4</v>
      </c>
      <c r="B2234" s="675" t="s">
        <v>1481</v>
      </c>
      <c r="C2234" s="675">
        <v>2016</v>
      </c>
      <c r="D2234" s="675">
        <v>112</v>
      </c>
      <c r="E2234" s="675" t="s">
        <v>1146</v>
      </c>
      <c r="F2234" s="675">
        <v>1</v>
      </c>
      <c r="G2234" s="675" t="s">
        <v>1050</v>
      </c>
      <c r="H2234" s="675">
        <v>90</v>
      </c>
      <c r="I2234" s="675" t="s">
        <v>1147</v>
      </c>
      <c r="J2234" s="675" t="s">
        <v>1052</v>
      </c>
      <c r="K2234" s="741">
        <v>2859100000000</v>
      </c>
      <c r="L2234" s="741">
        <v>2958740378366</v>
      </c>
      <c r="M2234" s="675">
        <v>1</v>
      </c>
      <c r="N2234" s="675" t="s">
        <v>1489</v>
      </c>
      <c r="O2234" s="675">
        <v>3</v>
      </c>
      <c r="P2234" s="675" t="s">
        <v>1545</v>
      </c>
      <c r="Q2234" s="675">
        <v>900</v>
      </c>
      <c r="R2234" s="675" t="s">
        <v>1557</v>
      </c>
      <c r="S2234" s="741">
        <v>25634000000</v>
      </c>
      <c r="T2234" s="741">
        <v>26527351564.84</v>
      </c>
    </row>
    <row r="2235" spans="1:20">
      <c r="A2235" s="675">
        <v>4</v>
      </c>
      <c r="B2235" s="675" t="s">
        <v>1481</v>
      </c>
      <c r="C2235" s="675">
        <v>2016</v>
      </c>
      <c r="D2235" s="675">
        <v>112</v>
      </c>
      <c r="E2235" s="675" t="s">
        <v>1146</v>
      </c>
      <c r="F2235" s="675">
        <v>1</v>
      </c>
      <c r="G2235" s="675" t="s">
        <v>1050</v>
      </c>
      <c r="H2235" s="675">
        <v>90</v>
      </c>
      <c r="I2235" s="675" t="s">
        <v>1147</v>
      </c>
      <c r="J2235" s="675" t="s">
        <v>1052</v>
      </c>
      <c r="K2235" s="741">
        <v>2859100000000</v>
      </c>
      <c r="L2235" s="741">
        <v>2958740378366</v>
      </c>
      <c r="M2235" s="675">
        <v>1</v>
      </c>
      <c r="N2235" s="675" t="s">
        <v>1489</v>
      </c>
      <c r="O2235" s="675">
        <v>3</v>
      </c>
      <c r="P2235" s="675" t="s">
        <v>1545</v>
      </c>
      <c r="Q2235" s="675">
        <v>902</v>
      </c>
      <c r="R2235" s="675" t="s">
        <v>1558</v>
      </c>
      <c r="S2235" s="741">
        <v>4000000000</v>
      </c>
      <c r="T2235" s="741">
        <v>4139401040</v>
      </c>
    </row>
    <row r="2236" spans="1:20">
      <c r="A2236" s="675">
        <v>4</v>
      </c>
      <c r="B2236" s="675" t="s">
        <v>1481</v>
      </c>
      <c r="C2236" s="675">
        <v>2016</v>
      </c>
      <c r="D2236" s="675">
        <v>112</v>
      </c>
      <c r="E2236" s="675" t="s">
        <v>1146</v>
      </c>
      <c r="F2236" s="675">
        <v>1</v>
      </c>
      <c r="G2236" s="675" t="s">
        <v>1050</v>
      </c>
      <c r="H2236" s="675">
        <v>90</v>
      </c>
      <c r="I2236" s="675" t="s">
        <v>1147</v>
      </c>
      <c r="J2236" s="675" t="s">
        <v>1052</v>
      </c>
      <c r="K2236" s="741">
        <v>2859100000000</v>
      </c>
      <c r="L2236" s="741">
        <v>2958740378366</v>
      </c>
      <c r="M2236" s="675">
        <v>1</v>
      </c>
      <c r="N2236" s="675" t="s">
        <v>1489</v>
      </c>
      <c r="O2236" s="675">
        <v>3</v>
      </c>
      <c r="P2236" s="675" t="s">
        <v>1545</v>
      </c>
      <c r="Q2236" s="675">
        <v>905</v>
      </c>
      <c r="R2236" s="675" t="s">
        <v>1559</v>
      </c>
      <c r="S2236" s="741">
        <v>6365000000</v>
      </c>
      <c r="T2236" s="741">
        <v>6586821904.9000006</v>
      </c>
    </row>
    <row r="2237" spans="1:20">
      <c r="A2237" s="675">
        <v>4</v>
      </c>
      <c r="B2237" s="675" t="s">
        <v>1481</v>
      </c>
      <c r="C2237" s="675">
        <v>2016</v>
      </c>
      <c r="D2237" s="675">
        <v>112</v>
      </c>
      <c r="E2237" s="675" t="s">
        <v>1146</v>
      </c>
      <c r="F2237" s="675">
        <v>1</v>
      </c>
      <c r="G2237" s="675" t="s">
        <v>1050</v>
      </c>
      <c r="H2237" s="675">
        <v>90</v>
      </c>
      <c r="I2237" s="675" t="s">
        <v>1147</v>
      </c>
      <c r="J2237" s="675" t="s">
        <v>1052</v>
      </c>
      <c r="K2237" s="741">
        <v>2859100000000</v>
      </c>
      <c r="L2237" s="741">
        <v>2958740378366</v>
      </c>
      <c r="M2237" s="675">
        <v>1</v>
      </c>
      <c r="N2237" s="675" t="s">
        <v>1489</v>
      </c>
      <c r="O2237" s="675">
        <v>3</v>
      </c>
      <c r="P2237" s="675" t="s">
        <v>1545</v>
      </c>
      <c r="Q2237" s="675">
        <v>4248</v>
      </c>
      <c r="R2237" s="675" t="s">
        <v>1163</v>
      </c>
      <c r="S2237" s="741">
        <v>138000000000</v>
      </c>
      <c r="T2237" s="741">
        <v>142809335880</v>
      </c>
    </row>
    <row r="2238" spans="1:20">
      <c r="A2238" s="675">
        <v>4</v>
      </c>
      <c r="B2238" s="675" t="s">
        <v>1481</v>
      </c>
      <c r="C2238" s="675">
        <v>2016</v>
      </c>
      <c r="D2238" s="675">
        <v>112</v>
      </c>
      <c r="E2238" s="675" t="s">
        <v>1146</v>
      </c>
      <c r="F2238" s="675">
        <v>1</v>
      </c>
      <c r="G2238" s="675" t="s">
        <v>1050</v>
      </c>
      <c r="H2238" s="675">
        <v>90</v>
      </c>
      <c r="I2238" s="675" t="s">
        <v>1147</v>
      </c>
      <c r="J2238" s="675" t="s">
        <v>1052</v>
      </c>
      <c r="K2238" s="741">
        <v>2859100000000</v>
      </c>
      <c r="L2238" s="741">
        <v>2958740378366</v>
      </c>
      <c r="M2238" s="675">
        <v>3</v>
      </c>
      <c r="N2238" s="675" t="s">
        <v>1482</v>
      </c>
      <c r="O2238" s="675">
        <v>26</v>
      </c>
      <c r="P2238" s="675" t="s">
        <v>1483</v>
      </c>
      <c r="Q2238" s="675">
        <v>951</v>
      </c>
      <c r="R2238" s="675" t="s">
        <v>1560</v>
      </c>
      <c r="S2238" s="741">
        <v>250000000</v>
      </c>
      <c r="T2238" s="741">
        <v>258712565</v>
      </c>
    </row>
    <row r="2239" spans="1:20">
      <c r="A2239" s="675">
        <v>4</v>
      </c>
      <c r="B2239" s="675" t="s">
        <v>1481</v>
      </c>
      <c r="C2239" s="675">
        <v>2016</v>
      </c>
      <c r="D2239" s="675">
        <v>113</v>
      </c>
      <c r="E2239" s="675" t="s">
        <v>779</v>
      </c>
      <c r="F2239" s="675">
        <v>1</v>
      </c>
      <c r="G2239" s="675" t="s">
        <v>1050</v>
      </c>
      <c r="H2239" s="675">
        <v>95</v>
      </c>
      <c r="I2239" s="675" t="s">
        <v>1170</v>
      </c>
      <c r="J2239" s="675" t="s">
        <v>1052</v>
      </c>
      <c r="K2239" s="741">
        <v>308584000000</v>
      </c>
      <c r="L2239" s="741">
        <v>319338232631.84003</v>
      </c>
      <c r="M2239" s="675">
        <v>2</v>
      </c>
      <c r="N2239" s="675" t="s">
        <v>1561</v>
      </c>
      <c r="O2239" s="675">
        <v>19</v>
      </c>
      <c r="P2239" s="675" t="s">
        <v>1562</v>
      </c>
      <c r="Q2239" s="675">
        <v>339</v>
      </c>
      <c r="R2239" s="675" t="s">
        <v>1172</v>
      </c>
      <c r="S2239" s="741">
        <v>11781000000</v>
      </c>
      <c r="T2239" s="741">
        <v>12191570913.059999</v>
      </c>
    </row>
    <row r="2240" spans="1:20">
      <c r="A2240" s="675">
        <v>4</v>
      </c>
      <c r="B2240" s="675" t="s">
        <v>1481</v>
      </c>
      <c r="C2240" s="675">
        <v>2016</v>
      </c>
      <c r="D2240" s="675">
        <v>113</v>
      </c>
      <c r="E2240" s="675" t="s">
        <v>779</v>
      </c>
      <c r="F2240" s="675">
        <v>1</v>
      </c>
      <c r="G2240" s="675" t="s">
        <v>1050</v>
      </c>
      <c r="H2240" s="675">
        <v>95</v>
      </c>
      <c r="I2240" s="675" t="s">
        <v>1170</v>
      </c>
      <c r="J2240" s="675" t="s">
        <v>1052</v>
      </c>
      <c r="K2240" s="741">
        <v>308584000000</v>
      </c>
      <c r="L2240" s="741">
        <v>319338232631.84003</v>
      </c>
      <c r="M2240" s="675">
        <v>2</v>
      </c>
      <c r="N2240" s="675" t="s">
        <v>1561</v>
      </c>
      <c r="O2240" s="675">
        <v>19</v>
      </c>
      <c r="P2240" s="675" t="s">
        <v>1562</v>
      </c>
      <c r="Q2240" s="675">
        <v>348</v>
      </c>
      <c r="R2240" s="675" t="s">
        <v>1179</v>
      </c>
      <c r="S2240" s="741">
        <v>88039000000</v>
      </c>
      <c r="T2240" s="741">
        <v>91107182040.139999</v>
      </c>
    </row>
    <row r="2241" spans="1:20">
      <c r="A2241" s="675">
        <v>4</v>
      </c>
      <c r="B2241" s="675" t="s">
        <v>1481</v>
      </c>
      <c r="C2241" s="675">
        <v>2016</v>
      </c>
      <c r="D2241" s="675">
        <v>113</v>
      </c>
      <c r="E2241" s="675" t="s">
        <v>779</v>
      </c>
      <c r="F2241" s="675">
        <v>1</v>
      </c>
      <c r="G2241" s="675" t="s">
        <v>1050</v>
      </c>
      <c r="H2241" s="675">
        <v>95</v>
      </c>
      <c r="I2241" s="675" t="s">
        <v>1170</v>
      </c>
      <c r="J2241" s="675" t="s">
        <v>1052</v>
      </c>
      <c r="K2241" s="741">
        <v>308584000000</v>
      </c>
      <c r="L2241" s="741">
        <v>319338232631.84003</v>
      </c>
      <c r="M2241" s="675">
        <v>2</v>
      </c>
      <c r="N2241" s="675" t="s">
        <v>1561</v>
      </c>
      <c r="O2241" s="675">
        <v>19</v>
      </c>
      <c r="P2241" s="675" t="s">
        <v>1562</v>
      </c>
      <c r="Q2241" s="675">
        <v>585</v>
      </c>
      <c r="R2241" s="675" t="s">
        <v>1180</v>
      </c>
      <c r="S2241" s="741">
        <v>4503000000</v>
      </c>
      <c r="T2241" s="741">
        <v>4659930720.7799997</v>
      </c>
    </row>
    <row r="2242" spans="1:20">
      <c r="A2242" s="675">
        <v>4</v>
      </c>
      <c r="B2242" s="675" t="s">
        <v>1481</v>
      </c>
      <c r="C2242" s="675">
        <v>2016</v>
      </c>
      <c r="D2242" s="675">
        <v>113</v>
      </c>
      <c r="E2242" s="675" t="s">
        <v>779</v>
      </c>
      <c r="F2242" s="675">
        <v>1</v>
      </c>
      <c r="G2242" s="675" t="s">
        <v>1050</v>
      </c>
      <c r="H2242" s="675">
        <v>95</v>
      </c>
      <c r="I2242" s="675" t="s">
        <v>1170</v>
      </c>
      <c r="J2242" s="675" t="s">
        <v>1052</v>
      </c>
      <c r="K2242" s="741">
        <v>308584000000</v>
      </c>
      <c r="L2242" s="741">
        <v>319338232631.84003</v>
      </c>
      <c r="M2242" s="675">
        <v>2</v>
      </c>
      <c r="N2242" s="675" t="s">
        <v>1561</v>
      </c>
      <c r="O2242" s="675">
        <v>19</v>
      </c>
      <c r="P2242" s="675" t="s">
        <v>1562</v>
      </c>
      <c r="Q2242" s="675">
        <v>967</v>
      </c>
      <c r="R2242" s="675" t="s">
        <v>1779</v>
      </c>
      <c r="S2242" s="741">
        <v>6008000000</v>
      </c>
      <c r="T2242" s="741">
        <v>6217380362.0799999</v>
      </c>
    </row>
    <row r="2243" spans="1:20">
      <c r="A2243" s="675">
        <v>4</v>
      </c>
      <c r="B2243" s="675" t="s">
        <v>1481</v>
      </c>
      <c r="C2243" s="675">
        <v>2016</v>
      </c>
      <c r="D2243" s="675">
        <v>113</v>
      </c>
      <c r="E2243" s="675" t="s">
        <v>779</v>
      </c>
      <c r="F2243" s="675">
        <v>1</v>
      </c>
      <c r="G2243" s="675" t="s">
        <v>1050</v>
      </c>
      <c r="H2243" s="675">
        <v>95</v>
      </c>
      <c r="I2243" s="675" t="s">
        <v>1170</v>
      </c>
      <c r="J2243" s="675" t="s">
        <v>1052</v>
      </c>
      <c r="K2243" s="741">
        <v>308584000000</v>
      </c>
      <c r="L2243" s="741">
        <v>319338232631.84003</v>
      </c>
      <c r="M2243" s="675">
        <v>2</v>
      </c>
      <c r="N2243" s="675" t="s">
        <v>1561</v>
      </c>
      <c r="O2243" s="675">
        <v>19</v>
      </c>
      <c r="P2243" s="675" t="s">
        <v>1562</v>
      </c>
      <c r="Q2243" s="675">
        <v>1165</v>
      </c>
      <c r="R2243" s="675" t="s">
        <v>1176</v>
      </c>
      <c r="S2243" s="741">
        <v>10615000000</v>
      </c>
      <c r="T2243" s="741">
        <v>10984935509.9</v>
      </c>
    </row>
    <row r="2244" spans="1:20">
      <c r="A2244" s="675">
        <v>4</v>
      </c>
      <c r="B2244" s="675" t="s">
        <v>1481</v>
      </c>
      <c r="C2244" s="675">
        <v>2016</v>
      </c>
      <c r="D2244" s="675">
        <v>113</v>
      </c>
      <c r="E2244" s="675" t="s">
        <v>779</v>
      </c>
      <c r="F2244" s="675">
        <v>1</v>
      </c>
      <c r="G2244" s="675" t="s">
        <v>1050</v>
      </c>
      <c r="H2244" s="675">
        <v>95</v>
      </c>
      <c r="I2244" s="675" t="s">
        <v>1170</v>
      </c>
      <c r="J2244" s="675" t="s">
        <v>1052</v>
      </c>
      <c r="K2244" s="741">
        <v>308584000000</v>
      </c>
      <c r="L2244" s="741">
        <v>319338232631.84003</v>
      </c>
      <c r="M2244" s="675">
        <v>2</v>
      </c>
      <c r="N2244" s="675" t="s">
        <v>1561</v>
      </c>
      <c r="O2244" s="675">
        <v>19</v>
      </c>
      <c r="P2244" s="675" t="s">
        <v>1562</v>
      </c>
      <c r="Q2244" s="675">
        <v>6219</v>
      </c>
      <c r="R2244" s="675" t="s">
        <v>1174</v>
      </c>
      <c r="S2244" s="741">
        <v>22282000000</v>
      </c>
      <c r="T2244" s="741">
        <v>23058533493.32</v>
      </c>
    </row>
    <row r="2245" spans="1:20">
      <c r="A2245" s="675">
        <v>4</v>
      </c>
      <c r="B2245" s="675" t="s">
        <v>1481</v>
      </c>
      <c r="C2245" s="675">
        <v>2016</v>
      </c>
      <c r="D2245" s="675">
        <v>113</v>
      </c>
      <c r="E2245" s="675" t="s">
        <v>779</v>
      </c>
      <c r="F2245" s="675">
        <v>1</v>
      </c>
      <c r="G2245" s="675" t="s">
        <v>1050</v>
      </c>
      <c r="H2245" s="675">
        <v>95</v>
      </c>
      <c r="I2245" s="675" t="s">
        <v>1170</v>
      </c>
      <c r="J2245" s="675" t="s">
        <v>1052</v>
      </c>
      <c r="K2245" s="741">
        <v>308584000000</v>
      </c>
      <c r="L2245" s="741">
        <v>319338232631.84003</v>
      </c>
      <c r="M2245" s="675">
        <v>2</v>
      </c>
      <c r="N2245" s="675" t="s">
        <v>1561</v>
      </c>
      <c r="O2245" s="675">
        <v>19</v>
      </c>
      <c r="P2245" s="675" t="s">
        <v>1562</v>
      </c>
      <c r="Q2245" s="675">
        <v>7132</v>
      </c>
      <c r="R2245" s="675" t="s">
        <v>1181</v>
      </c>
      <c r="S2245" s="741">
        <v>29963000000</v>
      </c>
      <c r="T2245" s="741">
        <v>31007218340.380001</v>
      </c>
    </row>
    <row r="2246" spans="1:20">
      <c r="A2246" s="675">
        <v>4</v>
      </c>
      <c r="B2246" s="675" t="s">
        <v>1481</v>
      </c>
      <c r="C2246" s="675">
        <v>2016</v>
      </c>
      <c r="D2246" s="675">
        <v>113</v>
      </c>
      <c r="E2246" s="675" t="s">
        <v>779</v>
      </c>
      <c r="F2246" s="675">
        <v>1</v>
      </c>
      <c r="G2246" s="675" t="s">
        <v>1050</v>
      </c>
      <c r="H2246" s="675">
        <v>95</v>
      </c>
      <c r="I2246" s="675" t="s">
        <v>1170</v>
      </c>
      <c r="J2246" s="675" t="s">
        <v>1052</v>
      </c>
      <c r="K2246" s="741">
        <v>308584000000</v>
      </c>
      <c r="L2246" s="741">
        <v>319338232631.84003</v>
      </c>
      <c r="M2246" s="675">
        <v>2</v>
      </c>
      <c r="N2246" s="675" t="s">
        <v>1561</v>
      </c>
      <c r="O2246" s="675">
        <v>19</v>
      </c>
      <c r="P2246" s="675" t="s">
        <v>1562</v>
      </c>
      <c r="Q2246" s="675">
        <v>7253</v>
      </c>
      <c r="R2246" s="675" t="s">
        <v>1178</v>
      </c>
      <c r="S2246" s="741">
        <v>14116000000</v>
      </c>
      <c r="T2246" s="741">
        <v>14607946270.16</v>
      </c>
    </row>
    <row r="2247" spans="1:20">
      <c r="A2247" s="675">
        <v>4</v>
      </c>
      <c r="B2247" s="675" t="s">
        <v>1481</v>
      </c>
      <c r="C2247" s="675">
        <v>2016</v>
      </c>
      <c r="D2247" s="675">
        <v>113</v>
      </c>
      <c r="E2247" s="675" t="s">
        <v>779</v>
      </c>
      <c r="F2247" s="675">
        <v>1</v>
      </c>
      <c r="G2247" s="675" t="s">
        <v>1050</v>
      </c>
      <c r="H2247" s="675">
        <v>95</v>
      </c>
      <c r="I2247" s="675" t="s">
        <v>1170</v>
      </c>
      <c r="J2247" s="675" t="s">
        <v>1052</v>
      </c>
      <c r="K2247" s="741">
        <v>308584000000</v>
      </c>
      <c r="L2247" s="741">
        <v>319338232631.84003</v>
      </c>
      <c r="M2247" s="675">
        <v>2</v>
      </c>
      <c r="N2247" s="675" t="s">
        <v>1561</v>
      </c>
      <c r="O2247" s="675">
        <v>19</v>
      </c>
      <c r="P2247" s="675" t="s">
        <v>1562</v>
      </c>
      <c r="Q2247" s="675">
        <v>7254</v>
      </c>
      <c r="R2247" s="675" t="s">
        <v>1175</v>
      </c>
      <c r="S2247" s="741">
        <v>104600000000</v>
      </c>
      <c r="T2247" s="741">
        <v>108245337196</v>
      </c>
    </row>
    <row r="2248" spans="1:20">
      <c r="A2248" s="675">
        <v>4</v>
      </c>
      <c r="B2248" s="675" t="s">
        <v>1481</v>
      </c>
      <c r="C2248" s="675">
        <v>2016</v>
      </c>
      <c r="D2248" s="675">
        <v>113</v>
      </c>
      <c r="E2248" s="675" t="s">
        <v>779</v>
      </c>
      <c r="F2248" s="675">
        <v>1</v>
      </c>
      <c r="G2248" s="675" t="s">
        <v>1050</v>
      </c>
      <c r="H2248" s="675">
        <v>95</v>
      </c>
      <c r="I2248" s="675" t="s">
        <v>1170</v>
      </c>
      <c r="J2248" s="675" t="s">
        <v>1052</v>
      </c>
      <c r="K2248" s="741">
        <v>308584000000</v>
      </c>
      <c r="L2248" s="741">
        <v>319338232631.84003</v>
      </c>
      <c r="M2248" s="675">
        <v>3</v>
      </c>
      <c r="N2248" s="675" t="s">
        <v>1482</v>
      </c>
      <c r="O2248" s="675">
        <v>26</v>
      </c>
      <c r="P2248" s="675" t="s">
        <v>1483</v>
      </c>
      <c r="Q2248" s="675">
        <v>965</v>
      </c>
      <c r="R2248" s="675" t="s">
        <v>1780</v>
      </c>
      <c r="S2248" s="741">
        <v>315000000</v>
      </c>
      <c r="T2248" s="741">
        <v>325977831.90000004</v>
      </c>
    </row>
    <row r="2249" spans="1:20">
      <c r="A2249" s="675">
        <v>4</v>
      </c>
      <c r="B2249" s="675" t="s">
        <v>1481</v>
      </c>
      <c r="C2249" s="675">
        <v>2016</v>
      </c>
      <c r="D2249" s="675">
        <v>113</v>
      </c>
      <c r="E2249" s="675" t="s">
        <v>779</v>
      </c>
      <c r="F2249" s="675">
        <v>1</v>
      </c>
      <c r="G2249" s="675" t="s">
        <v>1050</v>
      </c>
      <c r="H2249" s="675">
        <v>95</v>
      </c>
      <c r="I2249" s="675" t="s">
        <v>1170</v>
      </c>
      <c r="J2249" s="675" t="s">
        <v>1052</v>
      </c>
      <c r="K2249" s="741">
        <v>308584000000</v>
      </c>
      <c r="L2249" s="741">
        <v>319338232631.84003</v>
      </c>
      <c r="M2249" s="675">
        <v>3</v>
      </c>
      <c r="N2249" s="675" t="s">
        <v>1482</v>
      </c>
      <c r="O2249" s="675">
        <v>31</v>
      </c>
      <c r="P2249" s="675" t="s">
        <v>1487</v>
      </c>
      <c r="Q2249" s="675">
        <v>6094</v>
      </c>
      <c r="R2249" s="675" t="s">
        <v>994</v>
      </c>
      <c r="S2249" s="741">
        <v>16362000000</v>
      </c>
      <c r="T2249" s="741">
        <v>16932219954.120001</v>
      </c>
    </row>
    <row r="2250" spans="1:20">
      <c r="A2250" s="675">
        <v>4</v>
      </c>
      <c r="B2250" s="675" t="s">
        <v>1481</v>
      </c>
      <c r="C2250" s="675">
        <v>2016</v>
      </c>
      <c r="D2250" s="675">
        <v>117</v>
      </c>
      <c r="E2250" s="675" t="s">
        <v>763</v>
      </c>
      <c r="F2250" s="675">
        <v>1</v>
      </c>
      <c r="G2250" s="675" t="s">
        <v>1050</v>
      </c>
      <c r="H2250" s="675">
        <v>89</v>
      </c>
      <c r="I2250" s="675" t="s">
        <v>1182</v>
      </c>
      <c r="J2250" s="675" t="s">
        <v>1052</v>
      </c>
      <c r="K2250" s="741">
        <v>17986000000</v>
      </c>
      <c r="L2250" s="741">
        <v>18612816776.360001</v>
      </c>
      <c r="M2250" s="675">
        <v>1</v>
      </c>
      <c r="N2250" s="675" t="s">
        <v>1489</v>
      </c>
      <c r="O2250" s="675">
        <v>9</v>
      </c>
      <c r="P2250" s="675" t="s">
        <v>1563</v>
      </c>
      <c r="Q2250" s="675">
        <v>736</v>
      </c>
      <c r="R2250" s="675" t="s">
        <v>1564</v>
      </c>
      <c r="S2250" s="741">
        <v>758000000</v>
      </c>
      <c r="T2250" s="741">
        <v>784416497.08000004</v>
      </c>
    </row>
    <row r="2251" spans="1:20">
      <c r="A2251" s="675">
        <v>4</v>
      </c>
      <c r="B2251" s="675" t="s">
        <v>1481</v>
      </c>
      <c r="C2251" s="675">
        <v>2016</v>
      </c>
      <c r="D2251" s="675">
        <v>117</v>
      </c>
      <c r="E2251" s="675" t="s">
        <v>763</v>
      </c>
      <c r="F2251" s="675">
        <v>1</v>
      </c>
      <c r="G2251" s="675" t="s">
        <v>1050</v>
      </c>
      <c r="H2251" s="675">
        <v>89</v>
      </c>
      <c r="I2251" s="675" t="s">
        <v>1182</v>
      </c>
      <c r="J2251" s="675" t="s">
        <v>1052</v>
      </c>
      <c r="K2251" s="741">
        <v>17986000000</v>
      </c>
      <c r="L2251" s="741">
        <v>18612816776.360001</v>
      </c>
      <c r="M2251" s="675">
        <v>1</v>
      </c>
      <c r="N2251" s="675" t="s">
        <v>1489</v>
      </c>
      <c r="O2251" s="675">
        <v>9</v>
      </c>
      <c r="P2251" s="675" t="s">
        <v>1563</v>
      </c>
      <c r="Q2251" s="675">
        <v>754</v>
      </c>
      <c r="R2251" s="675" t="s">
        <v>1781</v>
      </c>
      <c r="S2251" s="741">
        <v>60000000</v>
      </c>
      <c r="T2251" s="741">
        <v>62091015.600000001</v>
      </c>
    </row>
    <row r="2252" spans="1:20">
      <c r="A2252" s="675">
        <v>4</v>
      </c>
      <c r="B2252" s="675" t="s">
        <v>1481</v>
      </c>
      <c r="C2252" s="675">
        <v>2016</v>
      </c>
      <c r="D2252" s="675">
        <v>117</v>
      </c>
      <c r="E2252" s="675" t="s">
        <v>763</v>
      </c>
      <c r="F2252" s="675">
        <v>1</v>
      </c>
      <c r="G2252" s="675" t="s">
        <v>1050</v>
      </c>
      <c r="H2252" s="675">
        <v>89</v>
      </c>
      <c r="I2252" s="675" t="s">
        <v>1182</v>
      </c>
      <c r="J2252" s="675" t="s">
        <v>1052</v>
      </c>
      <c r="K2252" s="741">
        <v>17986000000</v>
      </c>
      <c r="L2252" s="741">
        <v>18612816776.360001</v>
      </c>
      <c r="M2252" s="675">
        <v>1</v>
      </c>
      <c r="N2252" s="675" t="s">
        <v>1489</v>
      </c>
      <c r="O2252" s="675">
        <v>10</v>
      </c>
      <c r="P2252" s="675" t="s">
        <v>1565</v>
      </c>
      <c r="Q2252" s="675">
        <v>709</v>
      </c>
      <c r="R2252" s="675" t="s">
        <v>1566</v>
      </c>
      <c r="S2252" s="741">
        <v>732719000</v>
      </c>
      <c r="T2252" s="741">
        <v>758254447.65693998</v>
      </c>
    </row>
    <row r="2253" spans="1:20">
      <c r="A2253" s="675">
        <v>4</v>
      </c>
      <c r="B2253" s="675" t="s">
        <v>1481</v>
      </c>
      <c r="C2253" s="675">
        <v>2016</v>
      </c>
      <c r="D2253" s="675">
        <v>117</v>
      </c>
      <c r="E2253" s="675" t="s">
        <v>763</v>
      </c>
      <c r="F2253" s="675">
        <v>1</v>
      </c>
      <c r="G2253" s="675" t="s">
        <v>1050</v>
      </c>
      <c r="H2253" s="675">
        <v>89</v>
      </c>
      <c r="I2253" s="675" t="s">
        <v>1182</v>
      </c>
      <c r="J2253" s="675" t="s">
        <v>1052</v>
      </c>
      <c r="K2253" s="741">
        <v>17986000000</v>
      </c>
      <c r="L2253" s="741">
        <v>18612816776.360001</v>
      </c>
      <c r="M2253" s="675">
        <v>1</v>
      </c>
      <c r="N2253" s="675" t="s">
        <v>1489</v>
      </c>
      <c r="O2253" s="675">
        <v>11</v>
      </c>
      <c r="P2253" s="675" t="s">
        <v>1567</v>
      </c>
      <c r="Q2253" s="675">
        <v>748</v>
      </c>
      <c r="R2253" s="675" t="s">
        <v>1568</v>
      </c>
      <c r="S2253" s="741">
        <v>3020000000</v>
      </c>
      <c r="T2253" s="741">
        <v>3125247785.2000003</v>
      </c>
    </row>
    <row r="2254" spans="1:20">
      <c r="A2254" s="675">
        <v>4</v>
      </c>
      <c r="B2254" s="675" t="s">
        <v>1481</v>
      </c>
      <c r="C2254" s="675">
        <v>2016</v>
      </c>
      <c r="D2254" s="675">
        <v>117</v>
      </c>
      <c r="E2254" s="675" t="s">
        <v>763</v>
      </c>
      <c r="F2254" s="675">
        <v>1</v>
      </c>
      <c r="G2254" s="675" t="s">
        <v>1050</v>
      </c>
      <c r="H2254" s="675">
        <v>89</v>
      </c>
      <c r="I2254" s="675" t="s">
        <v>1182</v>
      </c>
      <c r="J2254" s="675" t="s">
        <v>1052</v>
      </c>
      <c r="K2254" s="741">
        <v>17986000000</v>
      </c>
      <c r="L2254" s="741">
        <v>18612816776.360001</v>
      </c>
      <c r="M2254" s="675">
        <v>1</v>
      </c>
      <c r="N2254" s="675" t="s">
        <v>1489</v>
      </c>
      <c r="O2254" s="675">
        <v>12</v>
      </c>
      <c r="P2254" s="675" t="s">
        <v>1569</v>
      </c>
      <c r="Q2254" s="675">
        <v>689</v>
      </c>
      <c r="R2254" s="675" t="s">
        <v>1570</v>
      </c>
      <c r="S2254" s="741">
        <v>4000000000</v>
      </c>
      <c r="T2254" s="741">
        <v>4139401040</v>
      </c>
    </row>
    <row r="2255" spans="1:20">
      <c r="A2255" s="675">
        <v>4</v>
      </c>
      <c r="B2255" s="675" t="s">
        <v>1481</v>
      </c>
      <c r="C2255" s="675">
        <v>2016</v>
      </c>
      <c r="D2255" s="675">
        <v>117</v>
      </c>
      <c r="E2255" s="675" t="s">
        <v>763</v>
      </c>
      <c r="F2255" s="675">
        <v>1</v>
      </c>
      <c r="G2255" s="675" t="s">
        <v>1050</v>
      </c>
      <c r="H2255" s="675">
        <v>89</v>
      </c>
      <c r="I2255" s="675" t="s">
        <v>1182</v>
      </c>
      <c r="J2255" s="675" t="s">
        <v>1052</v>
      </c>
      <c r="K2255" s="741">
        <v>17986000000</v>
      </c>
      <c r="L2255" s="741">
        <v>18612816776.360001</v>
      </c>
      <c r="M2255" s="675">
        <v>1</v>
      </c>
      <c r="N2255" s="675" t="s">
        <v>1489</v>
      </c>
      <c r="O2255" s="675">
        <v>12</v>
      </c>
      <c r="P2255" s="675" t="s">
        <v>1569</v>
      </c>
      <c r="Q2255" s="675">
        <v>715</v>
      </c>
      <c r="R2255" s="675" t="s">
        <v>1571</v>
      </c>
      <c r="S2255" s="741">
        <v>325741000</v>
      </c>
      <c r="T2255" s="741">
        <v>337093158.54266</v>
      </c>
    </row>
    <row r="2256" spans="1:20">
      <c r="A2256" s="675">
        <v>4</v>
      </c>
      <c r="B2256" s="675" t="s">
        <v>1481</v>
      </c>
      <c r="C2256" s="675">
        <v>2016</v>
      </c>
      <c r="D2256" s="675">
        <v>117</v>
      </c>
      <c r="E2256" s="675" t="s">
        <v>763</v>
      </c>
      <c r="F2256" s="675">
        <v>1</v>
      </c>
      <c r="G2256" s="675" t="s">
        <v>1050</v>
      </c>
      <c r="H2256" s="675">
        <v>89</v>
      </c>
      <c r="I2256" s="675" t="s">
        <v>1182</v>
      </c>
      <c r="J2256" s="675" t="s">
        <v>1052</v>
      </c>
      <c r="K2256" s="741">
        <v>17986000000</v>
      </c>
      <c r="L2256" s="741">
        <v>18612816776.360001</v>
      </c>
      <c r="M2256" s="675">
        <v>1</v>
      </c>
      <c r="N2256" s="675" t="s">
        <v>1489</v>
      </c>
      <c r="O2256" s="675">
        <v>12</v>
      </c>
      <c r="P2256" s="675" t="s">
        <v>1569</v>
      </c>
      <c r="Q2256" s="675">
        <v>716</v>
      </c>
      <c r="R2256" s="675" t="s">
        <v>1572</v>
      </c>
      <c r="S2256" s="741">
        <v>2630000000</v>
      </c>
      <c r="T2256" s="741">
        <v>2721656183.8000002</v>
      </c>
    </row>
    <row r="2257" spans="1:20">
      <c r="A2257" s="675">
        <v>4</v>
      </c>
      <c r="B2257" s="675" t="s">
        <v>1481</v>
      </c>
      <c r="C2257" s="675">
        <v>2016</v>
      </c>
      <c r="D2257" s="675">
        <v>117</v>
      </c>
      <c r="E2257" s="675" t="s">
        <v>763</v>
      </c>
      <c r="F2257" s="675">
        <v>1</v>
      </c>
      <c r="G2257" s="675" t="s">
        <v>1050</v>
      </c>
      <c r="H2257" s="675">
        <v>89</v>
      </c>
      <c r="I2257" s="675" t="s">
        <v>1182</v>
      </c>
      <c r="J2257" s="675" t="s">
        <v>1052</v>
      </c>
      <c r="K2257" s="741">
        <v>17986000000</v>
      </c>
      <c r="L2257" s="741">
        <v>18612816776.360001</v>
      </c>
      <c r="M2257" s="675">
        <v>1</v>
      </c>
      <c r="N2257" s="675" t="s">
        <v>1489</v>
      </c>
      <c r="O2257" s="675">
        <v>12</v>
      </c>
      <c r="P2257" s="675" t="s">
        <v>1569</v>
      </c>
      <c r="Q2257" s="675">
        <v>752</v>
      </c>
      <c r="R2257" s="675" t="s">
        <v>1573</v>
      </c>
      <c r="S2257" s="741">
        <v>773200000</v>
      </c>
      <c r="T2257" s="741">
        <v>800146221.03200006</v>
      </c>
    </row>
    <row r="2258" spans="1:20">
      <c r="A2258" s="675">
        <v>4</v>
      </c>
      <c r="B2258" s="675" t="s">
        <v>1481</v>
      </c>
      <c r="C2258" s="675">
        <v>2016</v>
      </c>
      <c r="D2258" s="675">
        <v>117</v>
      </c>
      <c r="E2258" s="675" t="s">
        <v>763</v>
      </c>
      <c r="F2258" s="675">
        <v>1</v>
      </c>
      <c r="G2258" s="675" t="s">
        <v>1050</v>
      </c>
      <c r="H2258" s="675">
        <v>89</v>
      </c>
      <c r="I2258" s="675" t="s">
        <v>1182</v>
      </c>
      <c r="J2258" s="675" t="s">
        <v>1052</v>
      </c>
      <c r="K2258" s="741">
        <v>17986000000</v>
      </c>
      <c r="L2258" s="741">
        <v>18612816776.360001</v>
      </c>
      <c r="M2258" s="675">
        <v>1</v>
      </c>
      <c r="N2258" s="675" t="s">
        <v>1489</v>
      </c>
      <c r="O2258" s="675">
        <v>13</v>
      </c>
      <c r="P2258" s="675" t="s">
        <v>1574</v>
      </c>
      <c r="Q2258" s="675">
        <v>686</v>
      </c>
      <c r="R2258" s="675" t="s">
        <v>1575</v>
      </c>
      <c r="S2258" s="741">
        <v>1310000000</v>
      </c>
      <c r="T2258" s="741">
        <v>1355653840.6000001</v>
      </c>
    </row>
    <row r="2259" spans="1:20">
      <c r="A2259" s="675">
        <v>4</v>
      </c>
      <c r="B2259" s="675" t="s">
        <v>1481</v>
      </c>
      <c r="C2259" s="675">
        <v>2016</v>
      </c>
      <c r="D2259" s="675">
        <v>117</v>
      </c>
      <c r="E2259" s="675" t="s">
        <v>763</v>
      </c>
      <c r="F2259" s="675">
        <v>1</v>
      </c>
      <c r="G2259" s="675" t="s">
        <v>1050</v>
      </c>
      <c r="H2259" s="675">
        <v>89</v>
      </c>
      <c r="I2259" s="675" t="s">
        <v>1182</v>
      </c>
      <c r="J2259" s="675" t="s">
        <v>1052</v>
      </c>
      <c r="K2259" s="741">
        <v>17986000000</v>
      </c>
      <c r="L2259" s="741">
        <v>18612816776.360001</v>
      </c>
      <c r="M2259" s="675">
        <v>3</v>
      </c>
      <c r="N2259" s="675" t="s">
        <v>1482</v>
      </c>
      <c r="O2259" s="675">
        <v>24</v>
      </c>
      <c r="P2259" s="675" t="s">
        <v>1604</v>
      </c>
      <c r="Q2259" s="675">
        <v>775</v>
      </c>
      <c r="R2259" s="675" t="s">
        <v>1782</v>
      </c>
      <c r="S2259" s="741">
        <v>100000000</v>
      </c>
      <c r="T2259" s="741">
        <v>103485026</v>
      </c>
    </row>
    <row r="2260" spans="1:20">
      <c r="A2260" s="675">
        <v>4</v>
      </c>
      <c r="B2260" s="675" t="s">
        <v>1481</v>
      </c>
      <c r="C2260" s="675">
        <v>2016</v>
      </c>
      <c r="D2260" s="675">
        <v>117</v>
      </c>
      <c r="E2260" s="675" t="s">
        <v>763</v>
      </c>
      <c r="F2260" s="675">
        <v>1</v>
      </c>
      <c r="G2260" s="675" t="s">
        <v>1050</v>
      </c>
      <c r="H2260" s="675">
        <v>89</v>
      </c>
      <c r="I2260" s="675" t="s">
        <v>1182</v>
      </c>
      <c r="J2260" s="675" t="s">
        <v>1052</v>
      </c>
      <c r="K2260" s="741">
        <v>17986000000</v>
      </c>
      <c r="L2260" s="741">
        <v>18612816776.360001</v>
      </c>
      <c r="M2260" s="675">
        <v>3</v>
      </c>
      <c r="N2260" s="675" t="s">
        <v>1482</v>
      </c>
      <c r="O2260" s="675">
        <v>26</v>
      </c>
      <c r="P2260" s="675" t="s">
        <v>1483</v>
      </c>
      <c r="Q2260" s="675">
        <v>964</v>
      </c>
      <c r="R2260" s="675" t="s">
        <v>1783</v>
      </c>
      <c r="S2260" s="741">
        <v>1000000</v>
      </c>
      <c r="T2260" s="741">
        <v>1034850.26</v>
      </c>
    </row>
    <row r="2261" spans="1:20">
      <c r="A2261" s="675">
        <v>4</v>
      </c>
      <c r="B2261" s="675" t="s">
        <v>1481</v>
      </c>
      <c r="C2261" s="675">
        <v>2016</v>
      </c>
      <c r="D2261" s="675">
        <v>117</v>
      </c>
      <c r="E2261" s="675" t="s">
        <v>763</v>
      </c>
      <c r="F2261" s="675">
        <v>1</v>
      </c>
      <c r="G2261" s="675" t="s">
        <v>1050</v>
      </c>
      <c r="H2261" s="675">
        <v>89</v>
      </c>
      <c r="I2261" s="675" t="s">
        <v>1182</v>
      </c>
      <c r="J2261" s="675" t="s">
        <v>1052</v>
      </c>
      <c r="K2261" s="741">
        <v>17986000000</v>
      </c>
      <c r="L2261" s="741">
        <v>18612816776.360001</v>
      </c>
      <c r="M2261" s="675">
        <v>3</v>
      </c>
      <c r="N2261" s="675" t="s">
        <v>1482</v>
      </c>
      <c r="O2261" s="675">
        <v>31</v>
      </c>
      <c r="P2261" s="675" t="s">
        <v>1487</v>
      </c>
      <c r="Q2261" s="675">
        <v>429</v>
      </c>
      <c r="R2261" s="675" t="s">
        <v>994</v>
      </c>
      <c r="S2261" s="741">
        <v>2898397000</v>
      </c>
      <c r="T2261" s="741">
        <v>2999406889.0332203</v>
      </c>
    </row>
    <row r="2262" spans="1:20">
      <c r="A2262" s="675">
        <v>4</v>
      </c>
      <c r="B2262" s="675" t="s">
        <v>1481</v>
      </c>
      <c r="C2262" s="675">
        <v>2016</v>
      </c>
      <c r="D2262" s="675">
        <v>117</v>
      </c>
      <c r="E2262" s="675" t="s">
        <v>763</v>
      </c>
      <c r="F2262" s="675">
        <v>1</v>
      </c>
      <c r="G2262" s="675" t="s">
        <v>1050</v>
      </c>
      <c r="H2262" s="675">
        <v>89</v>
      </c>
      <c r="I2262" s="675" t="s">
        <v>1182</v>
      </c>
      <c r="J2262" s="675" t="s">
        <v>1052</v>
      </c>
      <c r="K2262" s="741">
        <v>17986000000</v>
      </c>
      <c r="L2262" s="741">
        <v>18612816776.360001</v>
      </c>
      <c r="M2262" s="675">
        <v>3</v>
      </c>
      <c r="N2262" s="675" t="s">
        <v>1482</v>
      </c>
      <c r="O2262" s="675">
        <v>31</v>
      </c>
      <c r="P2262" s="675" t="s">
        <v>1487</v>
      </c>
      <c r="Q2262" s="675">
        <v>688</v>
      </c>
      <c r="R2262" s="675" t="s">
        <v>1576</v>
      </c>
      <c r="S2262" s="741">
        <v>893000000</v>
      </c>
      <c r="T2262" s="741">
        <v>924121282.18000007</v>
      </c>
    </row>
    <row r="2263" spans="1:20">
      <c r="A2263" s="675">
        <v>4</v>
      </c>
      <c r="B2263" s="675" t="s">
        <v>1481</v>
      </c>
      <c r="C2263" s="675">
        <v>2016</v>
      </c>
      <c r="D2263" s="675">
        <v>117</v>
      </c>
      <c r="E2263" s="675" t="s">
        <v>763</v>
      </c>
      <c r="F2263" s="675">
        <v>1</v>
      </c>
      <c r="G2263" s="675" t="s">
        <v>1050</v>
      </c>
      <c r="H2263" s="675">
        <v>89</v>
      </c>
      <c r="I2263" s="675" t="s">
        <v>1182</v>
      </c>
      <c r="J2263" s="675" t="s">
        <v>1052</v>
      </c>
      <c r="K2263" s="741">
        <v>17986000000</v>
      </c>
      <c r="L2263" s="741">
        <v>18612816776.360001</v>
      </c>
      <c r="M2263" s="675">
        <v>3</v>
      </c>
      <c r="N2263" s="675" t="s">
        <v>1482</v>
      </c>
      <c r="O2263" s="675">
        <v>32</v>
      </c>
      <c r="P2263" s="675" t="s">
        <v>1504</v>
      </c>
      <c r="Q2263" s="675">
        <v>690</v>
      </c>
      <c r="R2263" s="675" t="s">
        <v>1577</v>
      </c>
      <c r="S2263" s="741">
        <v>483943000</v>
      </c>
      <c r="T2263" s="741">
        <v>500808539.37518001</v>
      </c>
    </row>
    <row r="2264" spans="1:20">
      <c r="A2264" s="675">
        <v>4</v>
      </c>
      <c r="B2264" s="675" t="s">
        <v>1481</v>
      </c>
      <c r="C2264" s="675">
        <v>2016</v>
      </c>
      <c r="D2264" s="675">
        <v>118</v>
      </c>
      <c r="E2264" s="675" t="s">
        <v>1198</v>
      </c>
      <c r="F2264" s="675">
        <v>1</v>
      </c>
      <c r="G2264" s="675" t="s">
        <v>1050</v>
      </c>
      <c r="H2264" s="675">
        <v>96</v>
      </c>
      <c r="I2264" s="675" t="s">
        <v>1199</v>
      </c>
      <c r="J2264" s="675" t="s">
        <v>1052</v>
      </c>
      <c r="K2264" s="741">
        <v>101822116000</v>
      </c>
      <c r="L2264" s="741">
        <v>105370643216.35016</v>
      </c>
      <c r="M2264" s="675">
        <v>1</v>
      </c>
      <c r="N2264" s="675" t="s">
        <v>1489</v>
      </c>
      <c r="O2264" s="675">
        <v>10</v>
      </c>
      <c r="P2264" s="675" t="s">
        <v>1565</v>
      </c>
      <c r="Q2264" s="675">
        <v>801</v>
      </c>
      <c r="R2264" s="675" t="s">
        <v>1784</v>
      </c>
      <c r="S2264" s="741">
        <v>1386688000</v>
      </c>
      <c r="T2264" s="741">
        <v>1435014437.3388801</v>
      </c>
    </row>
    <row r="2265" spans="1:20">
      <c r="A2265" s="675">
        <v>4</v>
      </c>
      <c r="B2265" s="675" t="s">
        <v>1481</v>
      </c>
      <c r="C2265" s="675">
        <v>2016</v>
      </c>
      <c r="D2265" s="675">
        <v>118</v>
      </c>
      <c r="E2265" s="675" t="s">
        <v>1198</v>
      </c>
      <c r="F2265" s="675">
        <v>1</v>
      </c>
      <c r="G2265" s="675" t="s">
        <v>1050</v>
      </c>
      <c r="H2265" s="675">
        <v>96</v>
      </c>
      <c r="I2265" s="675" t="s">
        <v>1199</v>
      </c>
      <c r="J2265" s="675" t="s">
        <v>1052</v>
      </c>
      <c r="K2265" s="741">
        <v>101822116000</v>
      </c>
      <c r="L2265" s="741">
        <v>105370643216.35016</v>
      </c>
      <c r="M2265" s="675">
        <v>1</v>
      </c>
      <c r="N2265" s="675" t="s">
        <v>1489</v>
      </c>
      <c r="O2265" s="675">
        <v>15</v>
      </c>
      <c r="P2265" s="675" t="s">
        <v>1578</v>
      </c>
      <c r="Q2265" s="675">
        <v>435</v>
      </c>
      <c r="R2265" s="675" t="s">
        <v>1579</v>
      </c>
      <c r="S2265" s="741">
        <v>22267946000</v>
      </c>
      <c r="T2265" s="741">
        <v>23043989707.765961</v>
      </c>
    </row>
    <row r="2266" spans="1:20">
      <c r="A2266" s="675">
        <v>4</v>
      </c>
      <c r="B2266" s="675" t="s">
        <v>1481</v>
      </c>
      <c r="C2266" s="675">
        <v>2016</v>
      </c>
      <c r="D2266" s="675">
        <v>118</v>
      </c>
      <c r="E2266" s="675" t="s">
        <v>1198</v>
      </c>
      <c r="F2266" s="675">
        <v>1</v>
      </c>
      <c r="G2266" s="675" t="s">
        <v>1050</v>
      </c>
      <c r="H2266" s="675">
        <v>96</v>
      </c>
      <c r="I2266" s="675" t="s">
        <v>1199</v>
      </c>
      <c r="J2266" s="675" t="s">
        <v>1052</v>
      </c>
      <c r="K2266" s="741">
        <v>101822116000</v>
      </c>
      <c r="L2266" s="741">
        <v>105370643216.35016</v>
      </c>
      <c r="M2266" s="675">
        <v>1</v>
      </c>
      <c r="N2266" s="675" t="s">
        <v>1489</v>
      </c>
      <c r="O2266" s="675">
        <v>15</v>
      </c>
      <c r="P2266" s="675" t="s">
        <v>1578</v>
      </c>
      <c r="Q2266" s="675">
        <v>487</v>
      </c>
      <c r="R2266" s="675" t="s">
        <v>1580</v>
      </c>
      <c r="S2266" s="741">
        <v>1801212000</v>
      </c>
      <c r="T2266" s="741">
        <v>1863984706.51512</v>
      </c>
    </row>
    <row r="2267" spans="1:20">
      <c r="A2267" s="675">
        <v>4</v>
      </c>
      <c r="B2267" s="675" t="s">
        <v>1481</v>
      </c>
      <c r="C2267" s="675">
        <v>2016</v>
      </c>
      <c r="D2267" s="675">
        <v>118</v>
      </c>
      <c r="E2267" s="675" t="s">
        <v>1198</v>
      </c>
      <c r="F2267" s="675">
        <v>1</v>
      </c>
      <c r="G2267" s="675" t="s">
        <v>1050</v>
      </c>
      <c r="H2267" s="675">
        <v>96</v>
      </c>
      <c r="I2267" s="675" t="s">
        <v>1199</v>
      </c>
      <c r="J2267" s="675" t="s">
        <v>1052</v>
      </c>
      <c r="K2267" s="741">
        <v>101822116000</v>
      </c>
      <c r="L2267" s="741">
        <v>105370643216.35016</v>
      </c>
      <c r="M2267" s="675">
        <v>1</v>
      </c>
      <c r="N2267" s="675" t="s">
        <v>1489</v>
      </c>
      <c r="O2267" s="675">
        <v>15</v>
      </c>
      <c r="P2267" s="675" t="s">
        <v>1578</v>
      </c>
      <c r="Q2267" s="675">
        <v>488</v>
      </c>
      <c r="R2267" s="675" t="s">
        <v>1581</v>
      </c>
      <c r="S2267" s="741">
        <v>51783300000</v>
      </c>
      <c r="T2267" s="741">
        <v>53587961468.658005</v>
      </c>
    </row>
    <row r="2268" spans="1:20">
      <c r="A2268" s="675">
        <v>4</v>
      </c>
      <c r="B2268" s="675" t="s">
        <v>1481</v>
      </c>
      <c r="C2268" s="675">
        <v>2016</v>
      </c>
      <c r="D2268" s="675">
        <v>118</v>
      </c>
      <c r="E2268" s="675" t="s">
        <v>1198</v>
      </c>
      <c r="F2268" s="675">
        <v>1</v>
      </c>
      <c r="G2268" s="675" t="s">
        <v>1050</v>
      </c>
      <c r="H2268" s="675">
        <v>96</v>
      </c>
      <c r="I2268" s="675" t="s">
        <v>1199</v>
      </c>
      <c r="J2268" s="675" t="s">
        <v>1052</v>
      </c>
      <c r="K2268" s="741">
        <v>101822116000</v>
      </c>
      <c r="L2268" s="741">
        <v>105370643216.35016</v>
      </c>
      <c r="M2268" s="675">
        <v>1</v>
      </c>
      <c r="N2268" s="675" t="s">
        <v>1489</v>
      </c>
      <c r="O2268" s="675">
        <v>15</v>
      </c>
      <c r="P2268" s="675" t="s">
        <v>1578</v>
      </c>
      <c r="Q2268" s="675">
        <v>808</v>
      </c>
      <c r="R2268" s="675" t="s">
        <v>1582</v>
      </c>
      <c r="S2268" s="741">
        <v>3629982000</v>
      </c>
      <c r="T2268" s="741">
        <v>3756487816.4953198</v>
      </c>
    </row>
    <row r="2269" spans="1:20">
      <c r="A2269" s="675">
        <v>4</v>
      </c>
      <c r="B2269" s="675" t="s">
        <v>1481</v>
      </c>
      <c r="C2269" s="675">
        <v>2016</v>
      </c>
      <c r="D2269" s="675">
        <v>118</v>
      </c>
      <c r="E2269" s="675" t="s">
        <v>1198</v>
      </c>
      <c r="F2269" s="675">
        <v>1</v>
      </c>
      <c r="G2269" s="675" t="s">
        <v>1050</v>
      </c>
      <c r="H2269" s="675">
        <v>96</v>
      </c>
      <c r="I2269" s="675" t="s">
        <v>1199</v>
      </c>
      <c r="J2269" s="675" t="s">
        <v>1052</v>
      </c>
      <c r="K2269" s="741">
        <v>101822116000</v>
      </c>
      <c r="L2269" s="741">
        <v>105370643216.35016</v>
      </c>
      <c r="M2269" s="675">
        <v>1</v>
      </c>
      <c r="N2269" s="675" t="s">
        <v>1489</v>
      </c>
      <c r="O2269" s="675">
        <v>16</v>
      </c>
      <c r="P2269" s="675" t="s">
        <v>1583</v>
      </c>
      <c r="Q2269" s="675">
        <v>804</v>
      </c>
      <c r="R2269" s="675" t="s">
        <v>1584</v>
      </c>
      <c r="S2269" s="741">
        <v>1870861000</v>
      </c>
      <c r="T2269" s="741">
        <v>1936060992.27386</v>
      </c>
    </row>
    <row r="2270" spans="1:20">
      <c r="A2270" s="675">
        <v>4</v>
      </c>
      <c r="B2270" s="675" t="s">
        <v>1481</v>
      </c>
      <c r="C2270" s="675">
        <v>2016</v>
      </c>
      <c r="D2270" s="675">
        <v>118</v>
      </c>
      <c r="E2270" s="675" t="s">
        <v>1198</v>
      </c>
      <c r="F2270" s="675">
        <v>1</v>
      </c>
      <c r="G2270" s="675" t="s">
        <v>1050</v>
      </c>
      <c r="H2270" s="675">
        <v>96</v>
      </c>
      <c r="I2270" s="675" t="s">
        <v>1199</v>
      </c>
      <c r="J2270" s="675" t="s">
        <v>1052</v>
      </c>
      <c r="K2270" s="741">
        <v>101822116000</v>
      </c>
      <c r="L2270" s="741">
        <v>105370643216.35016</v>
      </c>
      <c r="M2270" s="675">
        <v>2</v>
      </c>
      <c r="N2270" s="675" t="s">
        <v>1561</v>
      </c>
      <c r="O2270" s="675">
        <v>17</v>
      </c>
      <c r="P2270" s="675" t="s">
        <v>1585</v>
      </c>
      <c r="Q2270" s="675">
        <v>417</v>
      </c>
      <c r="R2270" s="675" t="s">
        <v>1586</v>
      </c>
      <c r="S2270" s="741">
        <v>7882956000</v>
      </c>
      <c r="T2270" s="741">
        <v>8157679066.16856</v>
      </c>
    </row>
    <row r="2271" spans="1:20">
      <c r="A2271" s="675">
        <v>4</v>
      </c>
      <c r="B2271" s="675" t="s">
        <v>1481</v>
      </c>
      <c r="C2271" s="675">
        <v>2016</v>
      </c>
      <c r="D2271" s="675">
        <v>118</v>
      </c>
      <c r="E2271" s="675" t="s">
        <v>1198</v>
      </c>
      <c r="F2271" s="675">
        <v>1</v>
      </c>
      <c r="G2271" s="675" t="s">
        <v>1050</v>
      </c>
      <c r="H2271" s="675">
        <v>96</v>
      </c>
      <c r="I2271" s="675" t="s">
        <v>1199</v>
      </c>
      <c r="J2271" s="675" t="s">
        <v>1052</v>
      </c>
      <c r="K2271" s="741">
        <v>101822116000</v>
      </c>
      <c r="L2271" s="741">
        <v>105370643216.35016</v>
      </c>
      <c r="M2271" s="675">
        <v>2</v>
      </c>
      <c r="N2271" s="675" t="s">
        <v>1561</v>
      </c>
      <c r="O2271" s="675">
        <v>17</v>
      </c>
      <c r="P2271" s="675" t="s">
        <v>1585</v>
      </c>
      <c r="Q2271" s="675">
        <v>807</v>
      </c>
      <c r="R2271" s="675" t="s">
        <v>1587</v>
      </c>
      <c r="S2271" s="741">
        <v>231750000</v>
      </c>
      <c r="T2271" s="741">
        <v>239826547.755</v>
      </c>
    </row>
    <row r="2272" spans="1:20">
      <c r="A2272" s="675">
        <v>4</v>
      </c>
      <c r="B2272" s="675" t="s">
        <v>1481</v>
      </c>
      <c r="C2272" s="675">
        <v>2016</v>
      </c>
      <c r="D2272" s="675">
        <v>118</v>
      </c>
      <c r="E2272" s="675" t="s">
        <v>1198</v>
      </c>
      <c r="F2272" s="675">
        <v>1</v>
      </c>
      <c r="G2272" s="675" t="s">
        <v>1050</v>
      </c>
      <c r="H2272" s="675">
        <v>96</v>
      </c>
      <c r="I2272" s="675" t="s">
        <v>1199</v>
      </c>
      <c r="J2272" s="675" t="s">
        <v>1052</v>
      </c>
      <c r="K2272" s="741">
        <v>101822116000</v>
      </c>
      <c r="L2272" s="741">
        <v>105370643216.35016</v>
      </c>
      <c r="M2272" s="675">
        <v>2</v>
      </c>
      <c r="N2272" s="675" t="s">
        <v>1561</v>
      </c>
      <c r="O2272" s="675">
        <v>18</v>
      </c>
      <c r="P2272" s="675" t="s">
        <v>1588</v>
      </c>
      <c r="Q2272" s="675">
        <v>806</v>
      </c>
      <c r="R2272" s="675" t="s">
        <v>1589</v>
      </c>
      <c r="S2272" s="741">
        <v>206710000</v>
      </c>
      <c r="T2272" s="741">
        <v>213913897.2446</v>
      </c>
    </row>
    <row r="2273" spans="1:20">
      <c r="A2273" s="675">
        <v>4</v>
      </c>
      <c r="B2273" s="675" t="s">
        <v>1481</v>
      </c>
      <c r="C2273" s="675">
        <v>2016</v>
      </c>
      <c r="D2273" s="675">
        <v>118</v>
      </c>
      <c r="E2273" s="675" t="s">
        <v>1198</v>
      </c>
      <c r="F2273" s="675">
        <v>1</v>
      </c>
      <c r="G2273" s="675" t="s">
        <v>1050</v>
      </c>
      <c r="H2273" s="675">
        <v>96</v>
      </c>
      <c r="I2273" s="675" t="s">
        <v>1199</v>
      </c>
      <c r="J2273" s="675" t="s">
        <v>1052</v>
      </c>
      <c r="K2273" s="741">
        <v>101822116000</v>
      </c>
      <c r="L2273" s="741">
        <v>105370643216.35016</v>
      </c>
      <c r="M2273" s="675">
        <v>3</v>
      </c>
      <c r="N2273" s="675" t="s">
        <v>1482</v>
      </c>
      <c r="O2273" s="675">
        <v>26</v>
      </c>
      <c r="P2273" s="675" t="s">
        <v>1483</v>
      </c>
      <c r="Q2273" s="675">
        <v>953</v>
      </c>
      <c r="R2273" s="675" t="s">
        <v>1785</v>
      </c>
      <c r="S2273" s="741">
        <v>280400000</v>
      </c>
      <c r="T2273" s="741">
        <v>290172012.90399998</v>
      </c>
    </row>
    <row r="2274" spans="1:20">
      <c r="A2274" s="675">
        <v>4</v>
      </c>
      <c r="B2274" s="675" t="s">
        <v>1481</v>
      </c>
      <c r="C2274" s="675">
        <v>2016</v>
      </c>
      <c r="D2274" s="675">
        <v>118</v>
      </c>
      <c r="E2274" s="675" t="s">
        <v>1198</v>
      </c>
      <c r="F2274" s="675">
        <v>1</v>
      </c>
      <c r="G2274" s="675" t="s">
        <v>1050</v>
      </c>
      <c r="H2274" s="675">
        <v>96</v>
      </c>
      <c r="I2274" s="675" t="s">
        <v>1199</v>
      </c>
      <c r="J2274" s="675" t="s">
        <v>1052</v>
      </c>
      <c r="K2274" s="741">
        <v>101822116000</v>
      </c>
      <c r="L2274" s="741">
        <v>105370643216.35016</v>
      </c>
      <c r="M2274" s="675">
        <v>3</v>
      </c>
      <c r="N2274" s="675" t="s">
        <v>1482</v>
      </c>
      <c r="O2274" s="675">
        <v>31</v>
      </c>
      <c r="P2274" s="675" t="s">
        <v>1487</v>
      </c>
      <c r="Q2274" s="675">
        <v>418</v>
      </c>
      <c r="R2274" s="675" t="s">
        <v>1591</v>
      </c>
      <c r="S2274" s="741">
        <v>8448735000</v>
      </c>
      <c r="T2274" s="741">
        <v>8743175611.4211006</v>
      </c>
    </row>
    <row r="2275" spans="1:20">
      <c r="A2275" s="675">
        <v>4</v>
      </c>
      <c r="B2275" s="675" t="s">
        <v>1481</v>
      </c>
      <c r="C2275" s="675">
        <v>2016</v>
      </c>
      <c r="D2275" s="675">
        <v>118</v>
      </c>
      <c r="E2275" s="675" t="s">
        <v>1198</v>
      </c>
      <c r="F2275" s="675">
        <v>1</v>
      </c>
      <c r="G2275" s="675" t="s">
        <v>1050</v>
      </c>
      <c r="H2275" s="675">
        <v>96</v>
      </c>
      <c r="I2275" s="675" t="s">
        <v>1199</v>
      </c>
      <c r="J2275" s="675" t="s">
        <v>1052</v>
      </c>
      <c r="K2275" s="741">
        <v>101822116000</v>
      </c>
      <c r="L2275" s="741">
        <v>105370643216.35016</v>
      </c>
      <c r="M2275" s="675">
        <v>3</v>
      </c>
      <c r="N2275" s="675" t="s">
        <v>1482</v>
      </c>
      <c r="O2275" s="675">
        <v>31</v>
      </c>
      <c r="P2275" s="675" t="s">
        <v>1487</v>
      </c>
      <c r="Q2275" s="675">
        <v>491</v>
      </c>
      <c r="R2275" s="675" t="s">
        <v>1592</v>
      </c>
      <c r="S2275" s="741">
        <v>965045000</v>
      </c>
      <c r="T2275" s="741">
        <v>998677069.16170001</v>
      </c>
    </row>
    <row r="2276" spans="1:20">
      <c r="A2276" s="675">
        <v>4</v>
      </c>
      <c r="B2276" s="675" t="s">
        <v>1481</v>
      </c>
      <c r="C2276" s="675">
        <v>2016</v>
      </c>
      <c r="D2276" s="675">
        <v>118</v>
      </c>
      <c r="E2276" s="675" t="s">
        <v>1198</v>
      </c>
      <c r="F2276" s="675">
        <v>1</v>
      </c>
      <c r="G2276" s="675" t="s">
        <v>1050</v>
      </c>
      <c r="H2276" s="675">
        <v>96</v>
      </c>
      <c r="I2276" s="675" t="s">
        <v>1199</v>
      </c>
      <c r="J2276" s="675" t="s">
        <v>1052</v>
      </c>
      <c r="K2276" s="741">
        <v>101822116000</v>
      </c>
      <c r="L2276" s="741">
        <v>105370643216.35016</v>
      </c>
      <c r="M2276" s="675">
        <v>3</v>
      </c>
      <c r="N2276" s="675" t="s">
        <v>1482</v>
      </c>
      <c r="O2276" s="675">
        <v>31</v>
      </c>
      <c r="P2276" s="675" t="s">
        <v>1487</v>
      </c>
      <c r="Q2276" s="675">
        <v>800</v>
      </c>
      <c r="R2276" s="675" t="s">
        <v>1593</v>
      </c>
      <c r="S2276" s="741">
        <v>1066531000</v>
      </c>
      <c r="T2276" s="741">
        <v>1103699882.6480601</v>
      </c>
    </row>
    <row r="2277" spans="1:20">
      <c r="A2277" s="675">
        <v>4</v>
      </c>
      <c r="B2277" s="675" t="s">
        <v>1481</v>
      </c>
      <c r="C2277" s="675">
        <v>2016</v>
      </c>
      <c r="D2277" s="675">
        <v>119</v>
      </c>
      <c r="E2277" s="675" t="s">
        <v>767</v>
      </c>
      <c r="F2277" s="675">
        <v>1</v>
      </c>
      <c r="G2277" s="675" t="s">
        <v>1050</v>
      </c>
      <c r="H2277" s="675">
        <v>93</v>
      </c>
      <c r="I2277" s="675" t="s">
        <v>1211</v>
      </c>
      <c r="J2277" s="675" t="s">
        <v>1052</v>
      </c>
      <c r="K2277" s="741">
        <v>51974275000</v>
      </c>
      <c r="L2277" s="741">
        <v>53785591997.061501</v>
      </c>
      <c r="M2277" s="675">
        <v>1</v>
      </c>
      <c r="N2277" s="675" t="s">
        <v>1489</v>
      </c>
      <c r="O2277" s="675">
        <v>1</v>
      </c>
      <c r="P2277" s="675" t="s">
        <v>1543</v>
      </c>
      <c r="Q2277" s="675">
        <v>926</v>
      </c>
      <c r="R2277" s="675" t="s">
        <v>1829</v>
      </c>
      <c r="S2277" s="741">
        <v>474391000</v>
      </c>
      <c r="T2277" s="741">
        <v>490923649.69165999</v>
      </c>
    </row>
    <row r="2278" spans="1:20">
      <c r="A2278" s="675">
        <v>4</v>
      </c>
      <c r="B2278" s="675" t="s">
        <v>1481</v>
      </c>
      <c r="C2278" s="675">
        <v>2016</v>
      </c>
      <c r="D2278" s="675">
        <v>119</v>
      </c>
      <c r="E2278" s="675" t="s">
        <v>767</v>
      </c>
      <c r="F2278" s="675">
        <v>1</v>
      </c>
      <c r="G2278" s="675" t="s">
        <v>1050</v>
      </c>
      <c r="H2278" s="675">
        <v>93</v>
      </c>
      <c r="I2278" s="675" t="s">
        <v>1211</v>
      </c>
      <c r="J2278" s="675" t="s">
        <v>1052</v>
      </c>
      <c r="K2278" s="741">
        <v>51974275000</v>
      </c>
      <c r="L2278" s="741">
        <v>53785591997.061501</v>
      </c>
      <c r="M2278" s="675">
        <v>1</v>
      </c>
      <c r="N2278" s="675" t="s">
        <v>1489</v>
      </c>
      <c r="O2278" s="675">
        <v>5</v>
      </c>
      <c r="P2278" s="675" t="s">
        <v>1511</v>
      </c>
      <c r="Q2278" s="675">
        <v>779</v>
      </c>
      <c r="R2278" s="675" t="s">
        <v>1596</v>
      </c>
      <c r="S2278" s="741">
        <v>1336541000</v>
      </c>
      <c r="T2278" s="741">
        <v>1383119801.3506601</v>
      </c>
    </row>
    <row r="2279" spans="1:20">
      <c r="A2279" s="675">
        <v>4</v>
      </c>
      <c r="B2279" s="675" t="s">
        <v>1481</v>
      </c>
      <c r="C2279" s="675">
        <v>2016</v>
      </c>
      <c r="D2279" s="675">
        <v>119</v>
      </c>
      <c r="E2279" s="675" t="s">
        <v>767</v>
      </c>
      <c r="F2279" s="675">
        <v>1</v>
      </c>
      <c r="G2279" s="675" t="s">
        <v>1050</v>
      </c>
      <c r="H2279" s="675">
        <v>93</v>
      </c>
      <c r="I2279" s="675" t="s">
        <v>1211</v>
      </c>
      <c r="J2279" s="675" t="s">
        <v>1052</v>
      </c>
      <c r="K2279" s="741">
        <v>51974275000</v>
      </c>
      <c r="L2279" s="741">
        <v>53785591997.061501</v>
      </c>
      <c r="M2279" s="675">
        <v>1</v>
      </c>
      <c r="N2279" s="675" t="s">
        <v>1489</v>
      </c>
      <c r="O2279" s="675">
        <v>8</v>
      </c>
      <c r="P2279" s="675" t="s">
        <v>1597</v>
      </c>
      <c r="Q2279" s="675">
        <v>209</v>
      </c>
      <c r="R2279" s="675" t="s">
        <v>1220</v>
      </c>
      <c r="S2279" s="741">
        <v>1077770000</v>
      </c>
      <c r="T2279" s="741">
        <v>1115330564.7202001</v>
      </c>
    </row>
    <row r="2280" spans="1:20">
      <c r="A2280" s="675">
        <v>4</v>
      </c>
      <c r="B2280" s="675" t="s">
        <v>1481</v>
      </c>
      <c r="C2280" s="675">
        <v>2016</v>
      </c>
      <c r="D2280" s="675">
        <v>119</v>
      </c>
      <c r="E2280" s="675" t="s">
        <v>767</v>
      </c>
      <c r="F2280" s="675">
        <v>1</v>
      </c>
      <c r="G2280" s="675" t="s">
        <v>1050</v>
      </c>
      <c r="H2280" s="675">
        <v>93</v>
      </c>
      <c r="I2280" s="675" t="s">
        <v>1211</v>
      </c>
      <c r="J2280" s="675" t="s">
        <v>1052</v>
      </c>
      <c r="K2280" s="741">
        <v>51974275000</v>
      </c>
      <c r="L2280" s="741">
        <v>53785591997.061501</v>
      </c>
      <c r="M2280" s="675">
        <v>1</v>
      </c>
      <c r="N2280" s="675" t="s">
        <v>1489</v>
      </c>
      <c r="O2280" s="675">
        <v>8</v>
      </c>
      <c r="P2280" s="675" t="s">
        <v>1597</v>
      </c>
      <c r="Q2280" s="675">
        <v>763</v>
      </c>
      <c r="R2280" s="675" t="s">
        <v>1598</v>
      </c>
      <c r="S2280" s="741">
        <v>3845242000</v>
      </c>
      <c r="T2280" s="741">
        <v>3979249683.4629202</v>
      </c>
    </row>
    <row r="2281" spans="1:20">
      <c r="A2281" s="675">
        <v>4</v>
      </c>
      <c r="B2281" s="675" t="s">
        <v>1481</v>
      </c>
      <c r="C2281" s="675">
        <v>2016</v>
      </c>
      <c r="D2281" s="675">
        <v>119</v>
      </c>
      <c r="E2281" s="675" t="s">
        <v>767</v>
      </c>
      <c r="F2281" s="675">
        <v>1</v>
      </c>
      <c r="G2281" s="675" t="s">
        <v>1050</v>
      </c>
      <c r="H2281" s="675">
        <v>93</v>
      </c>
      <c r="I2281" s="675" t="s">
        <v>1211</v>
      </c>
      <c r="J2281" s="675" t="s">
        <v>1052</v>
      </c>
      <c r="K2281" s="741">
        <v>51974275000</v>
      </c>
      <c r="L2281" s="741">
        <v>53785591997.061501</v>
      </c>
      <c r="M2281" s="675">
        <v>1</v>
      </c>
      <c r="N2281" s="675" t="s">
        <v>1489</v>
      </c>
      <c r="O2281" s="675">
        <v>8</v>
      </c>
      <c r="P2281" s="675" t="s">
        <v>1597</v>
      </c>
      <c r="Q2281" s="675">
        <v>767</v>
      </c>
      <c r="R2281" s="675" t="s">
        <v>1599</v>
      </c>
      <c r="S2281" s="741">
        <v>19784000000</v>
      </c>
      <c r="T2281" s="741">
        <v>20473477543.84</v>
      </c>
    </row>
    <row r="2282" spans="1:20">
      <c r="A2282" s="675">
        <v>4</v>
      </c>
      <c r="B2282" s="675" t="s">
        <v>1481</v>
      </c>
      <c r="C2282" s="675">
        <v>2016</v>
      </c>
      <c r="D2282" s="675">
        <v>119</v>
      </c>
      <c r="E2282" s="675" t="s">
        <v>767</v>
      </c>
      <c r="F2282" s="675">
        <v>1</v>
      </c>
      <c r="G2282" s="675" t="s">
        <v>1050</v>
      </c>
      <c r="H2282" s="675">
        <v>93</v>
      </c>
      <c r="I2282" s="675" t="s">
        <v>1211</v>
      </c>
      <c r="J2282" s="675" t="s">
        <v>1052</v>
      </c>
      <c r="K2282" s="741">
        <v>51974275000</v>
      </c>
      <c r="L2282" s="741">
        <v>53785591997.061501</v>
      </c>
      <c r="M2282" s="675">
        <v>1</v>
      </c>
      <c r="N2282" s="675" t="s">
        <v>1489</v>
      </c>
      <c r="O2282" s="675">
        <v>8</v>
      </c>
      <c r="P2282" s="675" t="s">
        <v>1597</v>
      </c>
      <c r="Q2282" s="675">
        <v>771</v>
      </c>
      <c r="R2282" s="675" t="s">
        <v>1600</v>
      </c>
      <c r="S2282" s="741">
        <v>150000000</v>
      </c>
      <c r="T2282" s="741">
        <v>155227539</v>
      </c>
    </row>
    <row r="2283" spans="1:20">
      <c r="A2283" s="675">
        <v>4</v>
      </c>
      <c r="B2283" s="675" t="s">
        <v>1481</v>
      </c>
      <c r="C2283" s="675">
        <v>2016</v>
      </c>
      <c r="D2283" s="675">
        <v>119</v>
      </c>
      <c r="E2283" s="675" t="s">
        <v>767</v>
      </c>
      <c r="F2283" s="675">
        <v>1</v>
      </c>
      <c r="G2283" s="675" t="s">
        <v>1050</v>
      </c>
      <c r="H2283" s="675">
        <v>93</v>
      </c>
      <c r="I2283" s="675" t="s">
        <v>1211</v>
      </c>
      <c r="J2283" s="675" t="s">
        <v>1052</v>
      </c>
      <c r="K2283" s="741">
        <v>51974275000</v>
      </c>
      <c r="L2283" s="741">
        <v>53785591997.061501</v>
      </c>
      <c r="M2283" s="675">
        <v>1</v>
      </c>
      <c r="N2283" s="675" t="s">
        <v>1489</v>
      </c>
      <c r="O2283" s="675">
        <v>8</v>
      </c>
      <c r="P2283" s="675" t="s">
        <v>1597</v>
      </c>
      <c r="Q2283" s="675">
        <v>773</v>
      </c>
      <c r="R2283" s="675" t="s">
        <v>1601</v>
      </c>
      <c r="S2283" s="741">
        <v>2817276000</v>
      </c>
      <c r="T2283" s="741">
        <v>2915458801.0917602</v>
      </c>
    </row>
    <row r="2284" spans="1:20">
      <c r="A2284" s="675">
        <v>4</v>
      </c>
      <c r="B2284" s="675" t="s">
        <v>1481</v>
      </c>
      <c r="C2284" s="675">
        <v>2016</v>
      </c>
      <c r="D2284" s="675">
        <v>119</v>
      </c>
      <c r="E2284" s="675" t="s">
        <v>767</v>
      </c>
      <c r="F2284" s="675">
        <v>1</v>
      </c>
      <c r="G2284" s="675" t="s">
        <v>1050</v>
      </c>
      <c r="H2284" s="675">
        <v>93</v>
      </c>
      <c r="I2284" s="675" t="s">
        <v>1211</v>
      </c>
      <c r="J2284" s="675" t="s">
        <v>1052</v>
      </c>
      <c r="K2284" s="741">
        <v>51974275000</v>
      </c>
      <c r="L2284" s="741">
        <v>53785591997.061501</v>
      </c>
      <c r="M2284" s="675">
        <v>1</v>
      </c>
      <c r="N2284" s="675" t="s">
        <v>1489</v>
      </c>
      <c r="O2284" s="675">
        <v>8</v>
      </c>
      <c r="P2284" s="675" t="s">
        <v>1597</v>
      </c>
      <c r="Q2284" s="675">
        <v>782</v>
      </c>
      <c r="R2284" s="675" t="s">
        <v>1602</v>
      </c>
      <c r="S2284" s="741">
        <v>14364017000</v>
      </c>
      <c r="T2284" s="741">
        <v>14864606727.094419</v>
      </c>
    </row>
    <row r="2285" spans="1:20">
      <c r="A2285" s="675">
        <v>4</v>
      </c>
      <c r="B2285" s="675" t="s">
        <v>1481</v>
      </c>
      <c r="C2285" s="675">
        <v>2016</v>
      </c>
      <c r="D2285" s="675">
        <v>119</v>
      </c>
      <c r="E2285" s="675" t="s">
        <v>767</v>
      </c>
      <c r="F2285" s="675">
        <v>1</v>
      </c>
      <c r="G2285" s="675" t="s">
        <v>1050</v>
      </c>
      <c r="H2285" s="675">
        <v>93</v>
      </c>
      <c r="I2285" s="675" t="s">
        <v>1211</v>
      </c>
      <c r="J2285" s="675" t="s">
        <v>1052</v>
      </c>
      <c r="K2285" s="741">
        <v>51974275000</v>
      </c>
      <c r="L2285" s="741">
        <v>53785591997.061501</v>
      </c>
      <c r="M2285" s="675">
        <v>1</v>
      </c>
      <c r="N2285" s="675" t="s">
        <v>1489</v>
      </c>
      <c r="O2285" s="675">
        <v>8</v>
      </c>
      <c r="P2285" s="675" t="s">
        <v>1597</v>
      </c>
      <c r="Q2285" s="675">
        <v>922</v>
      </c>
      <c r="R2285" s="675" t="s">
        <v>1603</v>
      </c>
      <c r="S2285" s="741">
        <v>343321000</v>
      </c>
      <c r="T2285" s="741">
        <v>355285826.11346</v>
      </c>
    </row>
    <row r="2286" spans="1:20">
      <c r="A2286" s="675">
        <v>4</v>
      </c>
      <c r="B2286" s="675" t="s">
        <v>1481</v>
      </c>
      <c r="C2286" s="675">
        <v>2016</v>
      </c>
      <c r="D2286" s="675">
        <v>119</v>
      </c>
      <c r="E2286" s="675" t="s">
        <v>767</v>
      </c>
      <c r="F2286" s="675">
        <v>1</v>
      </c>
      <c r="G2286" s="675" t="s">
        <v>1050</v>
      </c>
      <c r="H2286" s="675">
        <v>93</v>
      </c>
      <c r="I2286" s="675" t="s">
        <v>1211</v>
      </c>
      <c r="J2286" s="675" t="s">
        <v>1052</v>
      </c>
      <c r="K2286" s="741">
        <v>51974275000</v>
      </c>
      <c r="L2286" s="741">
        <v>53785591997.061501</v>
      </c>
      <c r="M2286" s="675">
        <v>3</v>
      </c>
      <c r="N2286" s="675" t="s">
        <v>1482</v>
      </c>
      <c r="O2286" s="675">
        <v>24</v>
      </c>
      <c r="P2286" s="675" t="s">
        <v>1604</v>
      </c>
      <c r="Q2286" s="675">
        <v>720</v>
      </c>
      <c r="R2286" s="675" t="s">
        <v>1605</v>
      </c>
      <c r="S2286" s="741">
        <v>874000000</v>
      </c>
      <c r="T2286" s="741">
        <v>904459127.24000001</v>
      </c>
    </row>
    <row r="2287" spans="1:20">
      <c r="A2287" s="675">
        <v>4</v>
      </c>
      <c r="B2287" s="675" t="s">
        <v>1481</v>
      </c>
      <c r="C2287" s="675">
        <v>2016</v>
      </c>
      <c r="D2287" s="675">
        <v>119</v>
      </c>
      <c r="E2287" s="675" t="s">
        <v>767</v>
      </c>
      <c r="F2287" s="675">
        <v>1</v>
      </c>
      <c r="G2287" s="675" t="s">
        <v>1050</v>
      </c>
      <c r="H2287" s="675">
        <v>93</v>
      </c>
      <c r="I2287" s="675" t="s">
        <v>1211</v>
      </c>
      <c r="J2287" s="675" t="s">
        <v>1052</v>
      </c>
      <c r="K2287" s="741">
        <v>51974275000</v>
      </c>
      <c r="L2287" s="741">
        <v>53785591997.061501</v>
      </c>
      <c r="M2287" s="675">
        <v>3</v>
      </c>
      <c r="N2287" s="675" t="s">
        <v>1482</v>
      </c>
      <c r="O2287" s="675">
        <v>24</v>
      </c>
      <c r="P2287" s="675" t="s">
        <v>1604</v>
      </c>
      <c r="Q2287" s="675">
        <v>755</v>
      </c>
      <c r="R2287" s="675" t="s">
        <v>1606</v>
      </c>
      <c r="S2287" s="741">
        <v>800570000</v>
      </c>
      <c r="T2287" s="741">
        <v>828470072.64820004</v>
      </c>
    </row>
    <row r="2288" spans="1:20">
      <c r="A2288" s="675">
        <v>4</v>
      </c>
      <c r="B2288" s="675" t="s">
        <v>1481</v>
      </c>
      <c r="C2288" s="675">
        <v>2016</v>
      </c>
      <c r="D2288" s="675">
        <v>119</v>
      </c>
      <c r="E2288" s="675" t="s">
        <v>767</v>
      </c>
      <c r="F2288" s="675">
        <v>1</v>
      </c>
      <c r="G2288" s="675" t="s">
        <v>1050</v>
      </c>
      <c r="H2288" s="675">
        <v>93</v>
      </c>
      <c r="I2288" s="675" t="s">
        <v>1211</v>
      </c>
      <c r="J2288" s="675" t="s">
        <v>1052</v>
      </c>
      <c r="K2288" s="741">
        <v>51974275000</v>
      </c>
      <c r="L2288" s="741">
        <v>53785591997.061501</v>
      </c>
      <c r="M2288" s="675">
        <v>3</v>
      </c>
      <c r="N2288" s="675" t="s">
        <v>1482</v>
      </c>
      <c r="O2288" s="675">
        <v>24</v>
      </c>
      <c r="P2288" s="675" t="s">
        <v>1604</v>
      </c>
      <c r="Q2288" s="675">
        <v>778</v>
      </c>
      <c r="R2288" s="675" t="s">
        <v>1607</v>
      </c>
      <c r="S2288" s="741">
        <v>925125000</v>
      </c>
      <c r="T2288" s="741">
        <v>957365846.78250003</v>
      </c>
    </row>
    <row r="2289" spans="1:20">
      <c r="A2289" s="675">
        <v>4</v>
      </c>
      <c r="B2289" s="675" t="s">
        <v>1481</v>
      </c>
      <c r="C2289" s="675">
        <v>2016</v>
      </c>
      <c r="D2289" s="675">
        <v>119</v>
      </c>
      <c r="E2289" s="675" t="s">
        <v>767</v>
      </c>
      <c r="F2289" s="675">
        <v>1</v>
      </c>
      <c r="G2289" s="675" t="s">
        <v>1050</v>
      </c>
      <c r="H2289" s="675">
        <v>93</v>
      </c>
      <c r="I2289" s="675" t="s">
        <v>1211</v>
      </c>
      <c r="J2289" s="675" t="s">
        <v>1052</v>
      </c>
      <c r="K2289" s="741">
        <v>51974275000</v>
      </c>
      <c r="L2289" s="741">
        <v>53785591997.061501</v>
      </c>
      <c r="M2289" s="675">
        <v>3</v>
      </c>
      <c r="N2289" s="675" t="s">
        <v>1482</v>
      </c>
      <c r="O2289" s="675">
        <v>24</v>
      </c>
      <c r="P2289" s="675" t="s">
        <v>1604</v>
      </c>
      <c r="Q2289" s="675">
        <v>786</v>
      </c>
      <c r="R2289" s="675" t="s">
        <v>1608</v>
      </c>
      <c r="S2289" s="741">
        <v>779024000</v>
      </c>
      <c r="T2289" s="741">
        <v>806173188.94624007</v>
      </c>
    </row>
    <row r="2290" spans="1:20">
      <c r="A2290" s="675">
        <v>4</v>
      </c>
      <c r="B2290" s="675" t="s">
        <v>1481</v>
      </c>
      <c r="C2290" s="675">
        <v>2016</v>
      </c>
      <c r="D2290" s="675">
        <v>119</v>
      </c>
      <c r="E2290" s="675" t="s">
        <v>767</v>
      </c>
      <c r="F2290" s="675">
        <v>1</v>
      </c>
      <c r="G2290" s="675" t="s">
        <v>1050</v>
      </c>
      <c r="H2290" s="675">
        <v>93</v>
      </c>
      <c r="I2290" s="675" t="s">
        <v>1211</v>
      </c>
      <c r="J2290" s="675" t="s">
        <v>1052</v>
      </c>
      <c r="K2290" s="741">
        <v>51974275000</v>
      </c>
      <c r="L2290" s="741">
        <v>53785591997.061501</v>
      </c>
      <c r="M2290" s="675">
        <v>3</v>
      </c>
      <c r="N2290" s="675" t="s">
        <v>1482</v>
      </c>
      <c r="O2290" s="675">
        <v>26</v>
      </c>
      <c r="P2290" s="675" t="s">
        <v>1483</v>
      </c>
      <c r="Q2290" s="675">
        <v>945</v>
      </c>
      <c r="R2290" s="675" t="s">
        <v>1609</v>
      </c>
      <c r="S2290" s="741">
        <v>226221000</v>
      </c>
      <c r="T2290" s="741">
        <v>234104860.66745999</v>
      </c>
    </row>
    <row r="2291" spans="1:20">
      <c r="A2291" s="675">
        <v>4</v>
      </c>
      <c r="B2291" s="675" t="s">
        <v>1481</v>
      </c>
      <c r="C2291" s="675">
        <v>2016</v>
      </c>
      <c r="D2291" s="675">
        <v>119</v>
      </c>
      <c r="E2291" s="675" t="s">
        <v>767</v>
      </c>
      <c r="F2291" s="675">
        <v>1</v>
      </c>
      <c r="G2291" s="675" t="s">
        <v>1050</v>
      </c>
      <c r="H2291" s="675">
        <v>93</v>
      </c>
      <c r="I2291" s="675" t="s">
        <v>1211</v>
      </c>
      <c r="J2291" s="675" t="s">
        <v>1052</v>
      </c>
      <c r="K2291" s="741">
        <v>51974275000</v>
      </c>
      <c r="L2291" s="741">
        <v>53785591997.061501</v>
      </c>
      <c r="M2291" s="675">
        <v>3</v>
      </c>
      <c r="N2291" s="675" t="s">
        <v>1482</v>
      </c>
      <c r="O2291" s="675">
        <v>31</v>
      </c>
      <c r="P2291" s="675" t="s">
        <v>1487</v>
      </c>
      <c r="Q2291" s="675">
        <v>791</v>
      </c>
      <c r="R2291" s="675" t="s">
        <v>1610</v>
      </c>
      <c r="S2291" s="741">
        <v>4176777000</v>
      </c>
      <c r="T2291" s="741">
        <v>4322338764.4120197</v>
      </c>
    </row>
    <row r="2292" spans="1:20">
      <c r="A2292" s="675">
        <v>4</v>
      </c>
      <c r="B2292" s="675" t="s">
        <v>1481</v>
      </c>
      <c r="C2292" s="675">
        <v>2016</v>
      </c>
      <c r="D2292" s="675">
        <v>120</v>
      </c>
      <c r="E2292" s="675" t="s">
        <v>759</v>
      </c>
      <c r="F2292" s="675">
        <v>1</v>
      </c>
      <c r="G2292" s="675" t="s">
        <v>1050</v>
      </c>
      <c r="H2292" s="675">
        <v>88</v>
      </c>
      <c r="I2292" s="675" t="s">
        <v>1225</v>
      </c>
      <c r="J2292" s="675" t="s">
        <v>1052</v>
      </c>
      <c r="K2292" s="741">
        <v>15252063000</v>
      </c>
      <c r="L2292" s="741">
        <v>15783601361.08638</v>
      </c>
      <c r="M2292" s="675">
        <v>1</v>
      </c>
      <c r="N2292" s="675" t="s">
        <v>1489</v>
      </c>
      <c r="O2292" s="675">
        <v>5</v>
      </c>
      <c r="P2292" s="675" t="s">
        <v>1511</v>
      </c>
      <c r="Q2292" s="675">
        <v>717</v>
      </c>
      <c r="R2292" s="675" t="s">
        <v>1611</v>
      </c>
      <c r="S2292" s="741">
        <v>300000000</v>
      </c>
      <c r="T2292" s="741">
        <v>310455078</v>
      </c>
    </row>
    <row r="2293" spans="1:20">
      <c r="A2293" s="675">
        <v>4</v>
      </c>
      <c r="B2293" s="675" t="s">
        <v>1481</v>
      </c>
      <c r="C2293" s="675">
        <v>2016</v>
      </c>
      <c r="D2293" s="675">
        <v>120</v>
      </c>
      <c r="E2293" s="675" t="s">
        <v>759</v>
      </c>
      <c r="F2293" s="675">
        <v>1</v>
      </c>
      <c r="G2293" s="675" t="s">
        <v>1050</v>
      </c>
      <c r="H2293" s="675">
        <v>88</v>
      </c>
      <c r="I2293" s="675" t="s">
        <v>1225</v>
      </c>
      <c r="J2293" s="675" t="s">
        <v>1052</v>
      </c>
      <c r="K2293" s="741">
        <v>15252063000</v>
      </c>
      <c r="L2293" s="741">
        <v>15783601361.08638</v>
      </c>
      <c r="M2293" s="675">
        <v>1</v>
      </c>
      <c r="N2293" s="675" t="s">
        <v>1489</v>
      </c>
      <c r="O2293" s="675">
        <v>5</v>
      </c>
      <c r="P2293" s="675" t="s">
        <v>1511</v>
      </c>
      <c r="Q2293" s="675">
        <v>797</v>
      </c>
      <c r="R2293" s="675" t="s">
        <v>1612</v>
      </c>
      <c r="S2293" s="741">
        <v>350000000</v>
      </c>
      <c r="T2293" s="741">
        <v>362197591</v>
      </c>
    </row>
    <row r="2294" spans="1:20">
      <c r="A2294" s="675">
        <v>4</v>
      </c>
      <c r="B2294" s="675" t="s">
        <v>1481</v>
      </c>
      <c r="C2294" s="675">
        <v>2016</v>
      </c>
      <c r="D2294" s="675">
        <v>120</v>
      </c>
      <c r="E2294" s="675" t="s">
        <v>759</v>
      </c>
      <c r="F2294" s="675">
        <v>1</v>
      </c>
      <c r="G2294" s="675" t="s">
        <v>1050</v>
      </c>
      <c r="H2294" s="675">
        <v>88</v>
      </c>
      <c r="I2294" s="675" t="s">
        <v>1225</v>
      </c>
      <c r="J2294" s="675" t="s">
        <v>1052</v>
      </c>
      <c r="K2294" s="741">
        <v>15252063000</v>
      </c>
      <c r="L2294" s="741">
        <v>15783601361.08638</v>
      </c>
      <c r="M2294" s="675">
        <v>1</v>
      </c>
      <c r="N2294" s="675" t="s">
        <v>1489</v>
      </c>
      <c r="O2294" s="675">
        <v>11</v>
      </c>
      <c r="P2294" s="675" t="s">
        <v>1567</v>
      </c>
      <c r="Q2294" s="675">
        <v>798</v>
      </c>
      <c r="R2294" s="675" t="s">
        <v>1613</v>
      </c>
      <c r="S2294" s="741">
        <v>132000000</v>
      </c>
      <c r="T2294" s="741">
        <v>136600234.31999999</v>
      </c>
    </row>
    <row r="2295" spans="1:20">
      <c r="A2295" s="675">
        <v>4</v>
      </c>
      <c r="B2295" s="675" t="s">
        <v>1481</v>
      </c>
      <c r="C2295" s="675">
        <v>2016</v>
      </c>
      <c r="D2295" s="675">
        <v>120</v>
      </c>
      <c r="E2295" s="675" t="s">
        <v>759</v>
      </c>
      <c r="F2295" s="675">
        <v>1</v>
      </c>
      <c r="G2295" s="675" t="s">
        <v>1050</v>
      </c>
      <c r="H2295" s="675">
        <v>88</v>
      </c>
      <c r="I2295" s="675" t="s">
        <v>1225</v>
      </c>
      <c r="J2295" s="675" t="s">
        <v>1052</v>
      </c>
      <c r="K2295" s="741">
        <v>15252063000</v>
      </c>
      <c r="L2295" s="741">
        <v>15783601361.08638</v>
      </c>
      <c r="M2295" s="675">
        <v>1</v>
      </c>
      <c r="N2295" s="675" t="s">
        <v>1489</v>
      </c>
      <c r="O2295" s="675">
        <v>15</v>
      </c>
      <c r="P2295" s="675" t="s">
        <v>1578</v>
      </c>
      <c r="Q2295" s="675">
        <v>796</v>
      </c>
      <c r="R2295" s="675" t="s">
        <v>1614</v>
      </c>
      <c r="S2295" s="741">
        <v>300000000</v>
      </c>
      <c r="T2295" s="741">
        <v>310455078</v>
      </c>
    </row>
    <row r="2296" spans="1:20">
      <c r="A2296" s="675">
        <v>4</v>
      </c>
      <c r="B2296" s="675" t="s">
        <v>1481</v>
      </c>
      <c r="C2296" s="675">
        <v>2016</v>
      </c>
      <c r="D2296" s="675">
        <v>120</v>
      </c>
      <c r="E2296" s="675" t="s">
        <v>759</v>
      </c>
      <c r="F2296" s="675">
        <v>1</v>
      </c>
      <c r="G2296" s="675" t="s">
        <v>1050</v>
      </c>
      <c r="H2296" s="675">
        <v>88</v>
      </c>
      <c r="I2296" s="675" t="s">
        <v>1225</v>
      </c>
      <c r="J2296" s="675" t="s">
        <v>1052</v>
      </c>
      <c r="K2296" s="741">
        <v>15252063000</v>
      </c>
      <c r="L2296" s="741">
        <v>15783601361.08638</v>
      </c>
      <c r="M2296" s="675">
        <v>1</v>
      </c>
      <c r="N2296" s="675" t="s">
        <v>1489</v>
      </c>
      <c r="O2296" s="675">
        <v>15</v>
      </c>
      <c r="P2296" s="675" t="s">
        <v>1578</v>
      </c>
      <c r="Q2296" s="675">
        <v>802</v>
      </c>
      <c r="R2296" s="675" t="s">
        <v>1615</v>
      </c>
      <c r="S2296" s="741">
        <v>1394909000</v>
      </c>
      <c r="T2296" s="741">
        <v>1443521941.32634</v>
      </c>
    </row>
    <row r="2297" spans="1:20">
      <c r="A2297" s="675">
        <v>4</v>
      </c>
      <c r="B2297" s="675" t="s">
        <v>1481</v>
      </c>
      <c r="C2297" s="675">
        <v>2016</v>
      </c>
      <c r="D2297" s="675">
        <v>120</v>
      </c>
      <c r="E2297" s="675" t="s">
        <v>759</v>
      </c>
      <c r="F2297" s="675">
        <v>1</v>
      </c>
      <c r="G2297" s="675" t="s">
        <v>1050</v>
      </c>
      <c r="H2297" s="675">
        <v>88</v>
      </c>
      <c r="I2297" s="675" t="s">
        <v>1225</v>
      </c>
      <c r="J2297" s="675" t="s">
        <v>1052</v>
      </c>
      <c r="K2297" s="741">
        <v>15252063000</v>
      </c>
      <c r="L2297" s="741">
        <v>15783601361.08638</v>
      </c>
      <c r="M2297" s="675">
        <v>1</v>
      </c>
      <c r="N2297" s="675" t="s">
        <v>1489</v>
      </c>
      <c r="O2297" s="675">
        <v>16</v>
      </c>
      <c r="P2297" s="675" t="s">
        <v>1583</v>
      </c>
      <c r="Q2297" s="675">
        <v>805</v>
      </c>
      <c r="R2297" s="675" t="s">
        <v>1616</v>
      </c>
      <c r="S2297" s="741">
        <v>300000000</v>
      </c>
      <c r="T2297" s="741">
        <v>310455078</v>
      </c>
    </row>
    <row r="2298" spans="1:20">
      <c r="A2298" s="675">
        <v>4</v>
      </c>
      <c r="B2298" s="675" t="s">
        <v>1481</v>
      </c>
      <c r="C2298" s="675">
        <v>2016</v>
      </c>
      <c r="D2298" s="675">
        <v>120</v>
      </c>
      <c r="E2298" s="675" t="s">
        <v>759</v>
      </c>
      <c r="F2298" s="675">
        <v>1</v>
      </c>
      <c r="G2298" s="675" t="s">
        <v>1050</v>
      </c>
      <c r="H2298" s="675">
        <v>88</v>
      </c>
      <c r="I2298" s="675" t="s">
        <v>1225</v>
      </c>
      <c r="J2298" s="675" t="s">
        <v>1052</v>
      </c>
      <c r="K2298" s="741">
        <v>15252063000</v>
      </c>
      <c r="L2298" s="741">
        <v>15783601361.08638</v>
      </c>
      <c r="M2298" s="675">
        <v>2</v>
      </c>
      <c r="N2298" s="675" t="s">
        <v>1561</v>
      </c>
      <c r="O2298" s="675">
        <v>18</v>
      </c>
      <c r="P2298" s="675" t="s">
        <v>1588</v>
      </c>
      <c r="Q2298" s="675">
        <v>803</v>
      </c>
      <c r="R2298" s="675" t="s">
        <v>1617</v>
      </c>
      <c r="S2298" s="741">
        <v>705091000</v>
      </c>
      <c r="T2298" s="741">
        <v>729663604.67366004</v>
      </c>
    </row>
    <row r="2299" spans="1:20">
      <c r="A2299" s="675">
        <v>4</v>
      </c>
      <c r="B2299" s="675" t="s">
        <v>1481</v>
      </c>
      <c r="C2299" s="675">
        <v>2016</v>
      </c>
      <c r="D2299" s="675">
        <v>120</v>
      </c>
      <c r="E2299" s="675" t="s">
        <v>759</v>
      </c>
      <c r="F2299" s="675">
        <v>1</v>
      </c>
      <c r="G2299" s="675" t="s">
        <v>1050</v>
      </c>
      <c r="H2299" s="675">
        <v>88</v>
      </c>
      <c r="I2299" s="675" t="s">
        <v>1225</v>
      </c>
      <c r="J2299" s="675" t="s">
        <v>1052</v>
      </c>
      <c r="K2299" s="741">
        <v>15252063000</v>
      </c>
      <c r="L2299" s="741">
        <v>15783601361.08638</v>
      </c>
      <c r="M2299" s="675">
        <v>2</v>
      </c>
      <c r="N2299" s="675" t="s">
        <v>1561</v>
      </c>
      <c r="O2299" s="675">
        <v>23</v>
      </c>
      <c r="P2299" s="675" t="s">
        <v>1618</v>
      </c>
      <c r="Q2299" s="675">
        <v>799</v>
      </c>
      <c r="R2299" s="675" t="s">
        <v>1619</v>
      </c>
      <c r="S2299" s="741">
        <v>300000000</v>
      </c>
      <c r="T2299" s="741">
        <v>310455078</v>
      </c>
    </row>
    <row r="2300" spans="1:20">
      <c r="A2300" s="675">
        <v>4</v>
      </c>
      <c r="B2300" s="675" t="s">
        <v>1481</v>
      </c>
      <c r="C2300" s="675">
        <v>2016</v>
      </c>
      <c r="D2300" s="675">
        <v>120</v>
      </c>
      <c r="E2300" s="675" t="s">
        <v>759</v>
      </c>
      <c r="F2300" s="675">
        <v>1</v>
      </c>
      <c r="G2300" s="675" t="s">
        <v>1050</v>
      </c>
      <c r="H2300" s="675">
        <v>88</v>
      </c>
      <c r="I2300" s="675" t="s">
        <v>1225</v>
      </c>
      <c r="J2300" s="675" t="s">
        <v>1052</v>
      </c>
      <c r="K2300" s="741">
        <v>15252063000</v>
      </c>
      <c r="L2300" s="741">
        <v>15783601361.08638</v>
      </c>
      <c r="M2300" s="675">
        <v>3</v>
      </c>
      <c r="N2300" s="675" t="s">
        <v>1482</v>
      </c>
      <c r="O2300" s="675">
        <v>24</v>
      </c>
      <c r="P2300" s="675" t="s">
        <v>1604</v>
      </c>
      <c r="Q2300" s="675">
        <v>304</v>
      </c>
      <c r="R2300" s="675" t="s">
        <v>1232</v>
      </c>
      <c r="S2300" s="741">
        <v>300000000</v>
      </c>
      <c r="T2300" s="741">
        <v>310455078</v>
      </c>
    </row>
    <row r="2301" spans="1:20">
      <c r="A2301" s="675">
        <v>4</v>
      </c>
      <c r="B2301" s="675" t="s">
        <v>1481</v>
      </c>
      <c r="C2301" s="675">
        <v>2016</v>
      </c>
      <c r="D2301" s="675">
        <v>120</v>
      </c>
      <c r="E2301" s="675" t="s">
        <v>759</v>
      </c>
      <c r="F2301" s="675">
        <v>1</v>
      </c>
      <c r="G2301" s="675" t="s">
        <v>1050</v>
      </c>
      <c r="H2301" s="675">
        <v>88</v>
      </c>
      <c r="I2301" s="675" t="s">
        <v>1225</v>
      </c>
      <c r="J2301" s="675" t="s">
        <v>1052</v>
      </c>
      <c r="K2301" s="741">
        <v>15252063000</v>
      </c>
      <c r="L2301" s="741">
        <v>15783601361.08638</v>
      </c>
      <c r="M2301" s="675">
        <v>3</v>
      </c>
      <c r="N2301" s="675" t="s">
        <v>1482</v>
      </c>
      <c r="O2301" s="675">
        <v>31</v>
      </c>
      <c r="P2301" s="675" t="s">
        <v>1487</v>
      </c>
      <c r="Q2301" s="675">
        <v>311</v>
      </c>
      <c r="R2301" s="675" t="s">
        <v>1246</v>
      </c>
      <c r="S2301" s="741">
        <v>1730063000</v>
      </c>
      <c r="T2301" s="741">
        <v>1790356145.36638</v>
      </c>
    </row>
    <row r="2302" spans="1:20">
      <c r="A2302" s="675">
        <v>4</v>
      </c>
      <c r="B2302" s="675" t="s">
        <v>1481</v>
      </c>
      <c r="C2302" s="675">
        <v>2016</v>
      </c>
      <c r="D2302" s="675">
        <v>120</v>
      </c>
      <c r="E2302" s="675" t="s">
        <v>759</v>
      </c>
      <c r="F2302" s="675">
        <v>1</v>
      </c>
      <c r="G2302" s="675" t="s">
        <v>1050</v>
      </c>
      <c r="H2302" s="675">
        <v>88</v>
      </c>
      <c r="I2302" s="675" t="s">
        <v>1225</v>
      </c>
      <c r="J2302" s="675" t="s">
        <v>1052</v>
      </c>
      <c r="K2302" s="741">
        <v>15252063000</v>
      </c>
      <c r="L2302" s="741">
        <v>15783601361.08638</v>
      </c>
      <c r="M2302" s="675">
        <v>3</v>
      </c>
      <c r="N2302" s="675" t="s">
        <v>1482</v>
      </c>
      <c r="O2302" s="675">
        <v>31</v>
      </c>
      <c r="P2302" s="675" t="s">
        <v>1487</v>
      </c>
      <c r="Q2302" s="675">
        <v>535</v>
      </c>
      <c r="R2302" s="675" t="s">
        <v>1620</v>
      </c>
      <c r="S2302" s="741">
        <v>9440000000</v>
      </c>
      <c r="T2302" s="741">
        <v>9768986454.3999996</v>
      </c>
    </row>
    <row r="2303" spans="1:20">
      <c r="A2303" s="675">
        <v>4</v>
      </c>
      <c r="B2303" s="675" t="s">
        <v>1481</v>
      </c>
      <c r="C2303" s="675">
        <v>2016</v>
      </c>
      <c r="D2303" s="675">
        <v>121</v>
      </c>
      <c r="E2303" s="675" t="s">
        <v>1621</v>
      </c>
      <c r="F2303" s="675">
        <v>1</v>
      </c>
      <c r="G2303" s="675" t="s">
        <v>1050</v>
      </c>
      <c r="H2303" s="675">
        <v>100</v>
      </c>
      <c r="I2303" s="675" t="s">
        <v>1622</v>
      </c>
      <c r="J2303" s="675" t="s">
        <v>1052</v>
      </c>
      <c r="K2303" s="741">
        <v>25058400000</v>
      </c>
      <c r="L2303" s="741">
        <v>25931691755.184002</v>
      </c>
      <c r="M2303" s="675">
        <v>1</v>
      </c>
      <c r="N2303" s="675" t="s">
        <v>1489</v>
      </c>
      <c r="O2303" s="675">
        <v>4</v>
      </c>
      <c r="P2303" s="675" t="s">
        <v>1623</v>
      </c>
      <c r="Q2303" s="675">
        <v>931</v>
      </c>
      <c r="R2303" s="675" t="s">
        <v>1624</v>
      </c>
      <c r="S2303" s="741">
        <v>8600000000</v>
      </c>
      <c r="T2303" s="741">
        <v>8899712236</v>
      </c>
    </row>
    <row r="2304" spans="1:20">
      <c r="A2304" s="675">
        <v>4</v>
      </c>
      <c r="B2304" s="675" t="s">
        <v>1481</v>
      </c>
      <c r="C2304" s="675">
        <v>2016</v>
      </c>
      <c r="D2304" s="675">
        <v>121</v>
      </c>
      <c r="E2304" s="675" t="s">
        <v>1621</v>
      </c>
      <c r="F2304" s="675">
        <v>1</v>
      </c>
      <c r="G2304" s="675" t="s">
        <v>1050</v>
      </c>
      <c r="H2304" s="675">
        <v>100</v>
      </c>
      <c r="I2304" s="675" t="s">
        <v>1622</v>
      </c>
      <c r="J2304" s="675" t="s">
        <v>1052</v>
      </c>
      <c r="K2304" s="741">
        <v>25058400000</v>
      </c>
      <c r="L2304" s="741">
        <v>25931691755.184002</v>
      </c>
      <c r="M2304" s="675">
        <v>1</v>
      </c>
      <c r="N2304" s="675" t="s">
        <v>1489</v>
      </c>
      <c r="O2304" s="675">
        <v>4</v>
      </c>
      <c r="P2304" s="675" t="s">
        <v>1623</v>
      </c>
      <c r="Q2304" s="675">
        <v>932</v>
      </c>
      <c r="R2304" s="675" t="s">
        <v>1786</v>
      </c>
      <c r="S2304" s="741">
        <v>1350000000</v>
      </c>
      <c r="T2304" s="741">
        <v>1397047851</v>
      </c>
    </row>
    <row r="2305" spans="1:20">
      <c r="A2305" s="675">
        <v>4</v>
      </c>
      <c r="B2305" s="675" t="s">
        <v>1481</v>
      </c>
      <c r="C2305" s="675">
        <v>2016</v>
      </c>
      <c r="D2305" s="675">
        <v>121</v>
      </c>
      <c r="E2305" s="675" t="s">
        <v>1621</v>
      </c>
      <c r="F2305" s="675">
        <v>1</v>
      </c>
      <c r="G2305" s="675" t="s">
        <v>1050</v>
      </c>
      <c r="H2305" s="675">
        <v>100</v>
      </c>
      <c r="I2305" s="675" t="s">
        <v>1622</v>
      </c>
      <c r="J2305" s="675" t="s">
        <v>1052</v>
      </c>
      <c r="K2305" s="741">
        <v>25058400000</v>
      </c>
      <c r="L2305" s="741">
        <v>25931691755.184002</v>
      </c>
      <c r="M2305" s="675">
        <v>1</v>
      </c>
      <c r="N2305" s="675" t="s">
        <v>1489</v>
      </c>
      <c r="O2305" s="675">
        <v>4</v>
      </c>
      <c r="P2305" s="675" t="s">
        <v>1623</v>
      </c>
      <c r="Q2305" s="675">
        <v>933</v>
      </c>
      <c r="R2305" s="675" t="s">
        <v>1246</v>
      </c>
      <c r="S2305" s="741">
        <v>608400000</v>
      </c>
      <c r="T2305" s="741">
        <v>629602898.18400002</v>
      </c>
    </row>
    <row r="2306" spans="1:20">
      <c r="A2306" s="675">
        <v>4</v>
      </c>
      <c r="B2306" s="675" t="s">
        <v>1481</v>
      </c>
      <c r="C2306" s="675">
        <v>2016</v>
      </c>
      <c r="D2306" s="675">
        <v>121</v>
      </c>
      <c r="E2306" s="675" t="s">
        <v>1621</v>
      </c>
      <c r="F2306" s="675">
        <v>1</v>
      </c>
      <c r="G2306" s="675" t="s">
        <v>1050</v>
      </c>
      <c r="H2306" s="675">
        <v>100</v>
      </c>
      <c r="I2306" s="675" t="s">
        <v>1622</v>
      </c>
      <c r="J2306" s="675" t="s">
        <v>1052</v>
      </c>
      <c r="K2306" s="741">
        <v>25058400000</v>
      </c>
      <c r="L2306" s="741">
        <v>25931691755.184002</v>
      </c>
      <c r="M2306" s="675">
        <v>1</v>
      </c>
      <c r="N2306" s="675" t="s">
        <v>1489</v>
      </c>
      <c r="O2306" s="675">
        <v>4</v>
      </c>
      <c r="P2306" s="675" t="s">
        <v>1623</v>
      </c>
      <c r="Q2306" s="675">
        <v>934</v>
      </c>
      <c r="R2306" s="675" t="s">
        <v>1787</v>
      </c>
      <c r="S2306" s="741">
        <v>8600000000</v>
      </c>
      <c r="T2306" s="741">
        <v>8899712236</v>
      </c>
    </row>
    <row r="2307" spans="1:20">
      <c r="A2307" s="675">
        <v>4</v>
      </c>
      <c r="B2307" s="675" t="s">
        <v>1481</v>
      </c>
      <c r="C2307" s="675">
        <v>2016</v>
      </c>
      <c r="D2307" s="675">
        <v>121</v>
      </c>
      <c r="E2307" s="675" t="s">
        <v>1621</v>
      </c>
      <c r="F2307" s="675">
        <v>1</v>
      </c>
      <c r="G2307" s="675" t="s">
        <v>1050</v>
      </c>
      <c r="H2307" s="675">
        <v>100</v>
      </c>
      <c r="I2307" s="675" t="s">
        <v>1622</v>
      </c>
      <c r="J2307" s="675" t="s">
        <v>1052</v>
      </c>
      <c r="K2307" s="741">
        <v>25058400000</v>
      </c>
      <c r="L2307" s="741">
        <v>25931691755.184002</v>
      </c>
      <c r="M2307" s="675">
        <v>1</v>
      </c>
      <c r="N2307" s="675" t="s">
        <v>1489</v>
      </c>
      <c r="O2307" s="675">
        <v>4</v>
      </c>
      <c r="P2307" s="675" t="s">
        <v>1623</v>
      </c>
      <c r="Q2307" s="675">
        <v>966</v>
      </c>
      <c r="R2307" s="675" t="s">
        <v>1788</v>
      </c>
      <c r="S2307" s="741">
        <v>1200000000</v>
      </c>
      <c r="T2307" s="741">
        <v>1241820312</v>
      </c>
    </row>
    <row r="2308" spans="1:20">
      <c r="A2308" s="675">
        <v>4</v>
      </c>
      <c r="B2308" s="675" t="s">
        <v>1481</v>
      </c>
      <c r="C2308" s="675">
        <v>2016</v>
      </c>
      <c r="D2308" s="675">
        <v>121</v>
      </c>
      <c r="E2308" s="675" t="s">
        <v>1621</v>
      </c>
      <c r="F2308" s="675">
        <v>1</v>
      </c>
      <c r="G2308" s="675" t="s">
        <v>1050</v>
      </c>
      <c r="H2308" s="675">
        <v>100</v>
      </c>
      <c r="I2308" s="675" t="s">
        <v>1622</v>
      </c>
      <c r="J2308" s="675" t="s">
        <v>1052</v>
      </c>
      <c r="K2308" s="741">
        <v>25058400000</v>
      </c>
      <c r="L2308" s="741">
        <v>25931691755.184002</v>
      </c>
      <c r="M2308" s="675">
        <v>1</v>
      </c>
      <c r="N2308" s="675" t="s">
        <v>1489</v>
      </c>
      <c r="O2308" s="675">
        <v>4</v>
      </c>
      <c r="P2308" s="675" t="s">
        <v>1623</v>
      </c>
      <c r="Q2308" s="675">
        <v>973</v>
      </c>
      <c r="R2308" s="675" t="s">
        <v>1823</v>
      </c>
      <c r="S2308" s="741">
        <v>1350000000</v>
      </c>
      <c r="T2308" s="741">
        <v>1397047851</v>
      </c>
    </row>
    <row r="2309" spans="1:20">
      <c r="A2309" s="675">
        <v>4</v>
      </c>
      <c r="B2309" s="675" t="s">
        <v>1481</v>
      </c>
      <c r="C2309" s="675">
        <v>2016</v>
      </c>
      <c r="D2309" s="675">
        <v>121</v>
      </c>
      <c r="E2309" s="675" t="s">
        <v>1621</v>
      </c>
      <c r="F2309" s="675">
        <v>1</v>
      </c>
      <c r="G2309" s="675" t="s">
        <v>1050</v>
      </c>
      <c r="H2309" s="675">
        <v>100</v>
      </c>
      <c r="I2309" s="675" t="s">
        <v>1622</v>
      </c>
      <c r="J2309" s="675" t="s">
        <v>1052</v>
      </c>
      <c r="K2309" s="741">
        <v>25058400000</v>
      </c>
      <c r="L2309" s="741">
        <v>25931691755.184002</v>
      </c>
      <c r="M2309" s="675">
        <v>1</v>
      </c>
      <c r="N2309" s="675" t="s">
        <v>1489</v>
      </c>
      <c r="O2309" s="675">
        <v>5</v>
      </c>
      <c r="P2309" s="675" t="s">
        <v>1511</v>
      </c>
      <c r="Q2309" s="675">
        <v>972</v>
      </c>
      <c r="R2309" s="675" t="s">
        <v>1824</v>
      </c>
      <c r="S2309" s="741">
        <v>3300000000</v>
      </c>
      <c r="T2309" s="741">
        <v>3415005858</v>
      </c>
    </row>
    <row r="2310" spans="1:20">
      <c r="A2310" s="675">
        <v>4</v>
      </c>
      <c r="B2310" s="675" t="s">
        <v>1481</v>
      </c>
      <c r="C2310" s="675">
        <v>2016</v>
      </c>
      <c r="D2310" s="675">
        <v>121</v>
      </c>
      <c r="E2310" s="675" t="s">
        <v>1621</v>
      </c>
      <c r="F2310" s="675">
        <v>1</v>
      </c>
      <c r="G2310" s="675" t="s">
        <v>1050</v>
      </c>
      <c r="H2310" s="675">
        <v>100</v>
      </c>
      <c r="I2310" s="675" t="s">
        <v>1622</v>
      </c>
      <c r="J2310" s="675" t="s">
        <v>1052</v>
      </c>
      <c r="K2310" s="741">
        <v>25058400000</v>
      </c>
      <c r="L2310" s="741">
        <v>25931691755.184002</v>
      </c>
      <c r="M2310" s="675">
        <v>3</v>
      </c>
      <c r="N2310" s="675" t="s">
        <v>1482</v>
      </c>
      <c r="O2310" s="675">
        <v>26</v>
      </c>
      <c r="P2310" s="675" t="s">
        <v>1483</v>
      </c>
      <c r="Q2310" s="675">
        <v>935</v>
      </c>
      <c r="R2310" s="675" t="s">
        <v>1627</v>
      </c>
      <c r="S2310" s="741">
        <v>50000000</v>
      </c>
      <c r="T2310" s="741">
        <v>51742513</v>
      </c>
    </row>
    <row r="2311" spans="1:20">
      <c r="A2311" s="675">
        <v>4</v>
      </c>
      <c r="B2311" s="675" t="s">
        <v>1481</v>
      </c>
      <c r="C2311" s="675">
        <v>2016</v>
      </c>
      <c r="D2311" s="675">
        <v>122</v>
      </c>
      <c r="E2311" s="675" t="s">
        <v>1247</v>
      </c>
      <c r="F2311" s="675">
        <v>1</v>
      </c>
      <c r="G2311" s="675" t="s">
        <v>1050</v>
      </c>
      <c r="H2311" s="675">
        <v>92</v>
      </c>
      <c r="I2311" s="675" t="s">
        <v>1248</v>
      </c>
      <c r="J2311" s="675" t="s">
        <v>1052</v>
      </c>
      <c r="K2311" s="741">
        <v>862774139000</v>
      </c>
      <c r="L2311" s="741">
        <v>892842042065.42615</v>
      </c>
      <c r="M2311" s="675">
        <v>1</v>
      </c>
      <c r="N2311" s="675" t="s">
        <v>1489</v>
      </c>
      <c r="O2311" s="675">
        <v>1</v>
      </c>
      <c r="P2311" s="675" t="s">
        <v>1543</v>
      </c>
      <c r="Q2311" s="675">
        <v>735</v>
      </c>
      <c r="R2311" s="675" t="s">
        <v>1628</v>
      </c>
      <c r="S2311" s="741">
        <v>190703922000</v>
      </c>
      <c r="T2311" s="741">
        <v>197350003264.71973</v>
      </c>
    </row>
    <row r="2312" spans="1:20">
      <c r="A2312" s="675">
        <v>4</v>
      </c>
      <c r="B2312" s="675" t="s">
        <v>1481</v>
      </c>
      <c r="C2312" s="675">
        <v>2016</v>
      </c>
      <c r="D2312" s="675">
        <v>122</v>
      </c>
      <c r="E2312" s="675" t="s">
        <v>1247</v>
      </c>
      <c r="F2312" s="675">
        <v>1</v>
      </c>
      <c r="G2312" s="675" t="s">
        <v>1050</v>
      </c>
      <c r="H2312" s="675">
        <v>92</v>
      </c>
      <c r="I2312" s="675" t="s">
        <v>1248</v>
      </c>
      <c r="J2312" s="675" t="s">
        <v>1052</v>
      </c>
      <c r="K2312" s="741">
        <v>862774139000</v>
      </c>
      <c r="L2312" s="741">
        <v>892842042065.42615</v>
      </c>
      <c r="M2312" s="675">
        <v>1</v>
      </c>
      <c r="N2312" s="675" t="s">
        <v>1489</v>
      </c>
      <c r="O2312" s="675">
        <v>1</v>
      </c>
      <c r="P2312" s="675" t="s">
        <v>1543</v>
      </c>
      <c r="Q2312" s="675">
        <v>739</v>
      </c>
      <c r="R2312" s="675" t="s">
        <v>1629</v>
      </c>
      <c r="S2312" s="741">
        <v>36140850000</v>
      </c>
      <c r="T2312" s="741">
        <v>37400368019.121002</v>
      </c>
    </row>
    <row r="2313" spans="1:20">
      <c r="A2313" s="675">
        <v>4</v>
      </c>
      <c r="B2313" s="675" t="s">
        <v>1481</v>
      </c>
      <c r="C2313" s="675">
        <v>2016</v>
      </c>
      <c r="D2313" s="675">
        <v>122</v>
      </c>
      <c r="E2313" s="675" t="s">
        <v>1247</v>
      </c>
      <c r="F2313" s="675">
        <v>1</v>
      </c>
      <c r="G2313" s="675" t="s">
        <v>1050</v>
      </c>
      <c r="H2313" s="675">
        <v>92</v>
      </c>
      <c r="I2313" s="675" t="s">
        <v>1248</v>
      </c>
      <c r="J2313" s="675" t="s">
        <v>1052</v>
      </c>
      <c r="K2313" s="741">
        <v>862774139000</v>
      </c>
      <c r="L2313" s="741">
        <v>892842042065.42615</v>
      </c>
      <c r="M2313" s="675">
        <v>1</v>
      </c>
      <c r="N2313" s="675" t="s">
        <v>1489</v>
      </c>
      <c r="O2313" s="675">
        <v>5</v>
      </c>
      <c r="P2313" s="675" t="s">
        <v>1511</v>
      </c>
      <c r="Q2313" s="675">
        <v>721</v>
      </c>
      <c r="R2313" s="675" t="s">
        <v>1630</v>
      </c>
      <c r="S2313" s="741">
        <v>40774292000</v>
      </c>
      <c r="T2313" s="741">
        <v>42195286677.515923</v>
      </c>
    </row>
    <row r="2314" spans="1:20">
      <c r="A2314" s="675">
        <v>4</v>
      </c>
      <c r="B2314" s="675" t="s">
        <v>1481</v>
      </c>
      <c r="C2314" s="675">
        <v>2016</v>
      </c>
      <c r="D2314" s="675">
        <v>122</v>
      </c>
      <c r="E2314" s="675" t="s">
        <v>1247</v>
      </c>
      <c r="F2314" s="675">
        <v>1</v>
      </c>
      <c r="G2314" s="675" t="s">
        <v>1050</v>
      </c>
      <c r="H2314" s="675">
        <v>92</v>
      </c>
      <c r="I2314" s="675" t="s">
        <v>1248</v>
      </c>
      <c r="J2314" s="675" t="s">
        <v>1052</v>
      </c>
      <c r="K2314" s="741">
        <v>862774139000</v>
      </c>
      <c r="L2314" s="741">
        <v>892842042065.42615</v>
      </c>
      <c r="M2314" s="675">
        <v>1</v>
      </c>
      <c r="N2314" s="675" t="s">
        <v>1489</v>
      </c>
      <c r="O2314" s="675">
        <v>5</v>
      </c>
      <c r="P2314" s="675" t="s">
        <v>1511</v>
      </c>
      <c r="Q2314" s="675">
        <v>742</v>
      </c>
      <c r="R2314" s="675" t="s">
        <v>1631</v>
      </c>
      <c r="S2314" s="741">
        <v>102000000000</v>
      </c>
      <c r="T2314" s="741">
        <v>105554726520</v>
      </c>
    </row>
    <row r="2315" spans="1:20">
      <c r="A2315" s="675">
        <v>4</v>
      </c>
      <c r="B2315" s="675" t="s">
        <v>1481</v>
      </c>
      <c r="C2315" s="675">
        <v>2016</v>
      </c>
      <c r="D2315" s="675">
        <v>122</v>
      </c>
      <c r="E2315" s="675" t="s">
        <v>1247</v>
      </c>
      <c r="F2315" s="675">
        <v>1</v>
      </c>
      <c r="G2315" s="675" t="s">
        <v>1050</v>
      </c>
      <c r="H2315" s="675">
        <v>92</v>
      </c>
      <c r="I2315" s="675" t="s">
        <v>1248</v>
      </c>
      <c r="J2315" s="675" t="s">
        <v>1052</v>
      </c>
      <c r="K2315" s="741">
        <v>862774139000</v>
      </c>
      <c r="L2315" s="741">
        <v>892842042065.42615</v>
      </c>
      <c r="M2315" s="675">
        <v>1</v>
      </c>
      <c r="N2315" s="675" t="s">
        <v>1489</v>
      </c>
      <c r="O2315" s="675">
        <v>5</v>
      </c>
      <c r="P2315" s="675" t="s">
        <v>1511</v>
      </c>
      <c r="Q2315" s="675">
        <v>743</v>
      </c>
      <c r="R2315" s="675" t="s">
        <v>1632</v>
      </c>
      <c r="S2315" s="741">
        <v>17116142000</v>
      </c>
      <c r="T2315" s="741">
        <v>17712643998.896919</v>
      </c>
    </row>
    <row r="2316" spans="1:20">
      <c r="A2316" s="675">
        <v>4</v>
      </c>
      <c r="B2316" s="675" t="s">
        <v>1481</v>
      </c>
      <c r="C2316" s="675">
        <v>2016</v>
      </c>
      <c r="D2316" s="675">
        <v>122</v>
      </c>
      <c r="E2316" s="675" t="s">
        <v>1247</v>
      </c>
      <c r="F2316" s="675">
        <v>1</v>
      </c>
      <c r="G2316" s="675" t="s">
        <v>1050</v>
      </c>
      <c r="H2316" s="675">
        <v>92</v>
      </c>
      <c r="I2316" s="675" t="s">
        <v>1248</v>
      </c>
      <c r="J2316" s="675" t="s">
        <v>1052</v>
      </c>
      <c r="K2316" s="741">
        <v>862774139000</v>
      </c>
      <c r="L2316" s="741">
        <v>892842042065.42615</v>
      </c>
      <c r="M2316" s="675">
        <v>1</v>
      </c>
      <c r="N2316" s="675" t="s">
        <v>1489</v>
      </c>
      <c r="O2316" s="675">
        <v>5</v>
      </c>
      <c r="P2316" s="675" t="s">
        <v>1511</v>
      </c>
      <c r="Q2316" s="675">
        <v>749</v>
      </c>
      <c r="R2316" s="675" t="s">
        <v>1633</v>
      </c>
      <c r="S2316" s="741">
        <v>2300000000</v>
      </c>
      <c r="T2316" s="741">
        <v>2380155598</v>
      </c>
    </row>
    <row r="2317" spans="1:20">
      <c r="A2317" s="675">
        <v>4</v>
      </c>
      <c r="B2317" s="675" t="s">
        <v>1481</v>
      </c>
      <c r="C2317" s="675">
        <v>2016</v>
      </c>
      <c r="D2317" s="675">
        <v>122</v>
      </c>
      <c r="E2317" s="675" t="s">
        <v>1247</v>
      </c>
      <c r="F2317" s="675">
        <v>1</v>
      </c>
      <c r="G2317" s="675" t="s">
        <v>1050</v>
      </c>
      <c r="H2317" s="675">
        <v>92</v>
      </c>
      <c r="I2317" s="675" t="s">
        <v>1248</v>
      </c>
      <c r="J2317" s="675" t="s">
        <v>1052</v>
      </c>
      <c r="K2317" s="741">
        <v>862774139000</v>
      </c>
      <c r="L2317" s="741">
        <v>892842042065.42615</v>
      </c>
      <c r="M2317" s="675">
        <v>1</v>
      </c>
      <c r="N2317" s="675" t="s">
        <v>1489</v>
      </c>
      <c r="O2317" s="675">
        <v>5</v>
      </c>
      <c r="P2317" s="675" t="s">
        <v>1511</v>
      </c>
      <c r="Q2317" s="675">
        <v>760</v>
      </c>
      <c r="R2317" s="675" t="s">
        <v>1634</v>
      </c>
      <c r="S2317" s="741">
        <v>8400000000</v>
      </c>
      <c r="T2317" s="741">
        <v>8692742184</v>
      </c>
    </row>
    <row r="2318" spans="1:20">
      <c r="A2318" s="675">
        <v>4</v>
      </c>
      <c r="B2318" s="675" t="s">
        <v>1481</v>
      </c>
      <c r="C2318" s="675">
        <v>2016</v>
      </c>
      <c r="D2318" s="675">
        <v>122</v>
      </c>
      <c r="E2318" s="675" t="s">
        <v>1247</v>
      </c>
      <c r="F2318" s="675">
        <v>1</v>
      </c>
      <c r="G2318" s="675" t="s">
        <v>1050</v>
      </c>
      <c r="H2318" s="675">
        <v>92</v>
      </c>
      <c r="I2318" s="675" t="s">
        <v>1248</v>
      </c>
      <c r="J2318" s="675" t="s">
        <v>1052</v>
      </c>
      <c r="K2318" s="741">
        <v>862774139000</v>
      </c>
      <c r="L2318" s="741">
        <v>892842042065.42615</v>
      </c>
      <c r="M2318" s="675">
        <v>1</v>
      </c>
      <c r="N2318" s="675" t="s">
        <v>1489</v>
      </c>
      <c r="O2318" s="675">
        <v>5</v>
      </c>
      <c r="P2318" s="675" t="s">
        <v>1511</v>
      </c>
      <c r="Q2318" s="675">
        <v>764</v>
      </c>
      <c r="R2318" s="675" t="s">
        <v>1635</v>
      </c>
      <c r="S2318" s="741">
        <v>2500000000</v>
      </c>
      <c r="T2318" s="741">
        <v>2587125650</v>
      </c>
    </row>
    <row r="2319" spans="1:20">
      <c r="A2319" s="675">
        <v>4</v>
      </c>
      <c r="B2319" s="675" t="s">
        <v>1481</v>
      </c>
      <c r="C2319" s="675">
        <v>2016</v>
      </c>
      <c r="D2319" s="675">
        <v>122</v>
      </c>
      <c r="E2319" s="675" t="s">
        <v>1247</v>
      </c>
      <c r="F2319" s="675">
        <v>1</v>
      </c>
      <c r="G2319" s="675" t="s">
        <v>1050</v>
      </c>
      <c r="H2319" s="675">
        <v>92</v>
      </c>
      <c r="I2319" s="675" t="s">
        <v>1248</v>
      </c>
      <c r="J2319" s="675" t="s">
        <v>1052</v>
      </c>
      <c r="K2319" s="741">
        <v>862774139000</v>
      </c>
      <c r="L2319" s="741">
        <v>892842042065.42615</v>
      </c>
      <c r="M2319" s="675">
        <v>1</v>
      </c>
      <c r="N2319" s="675" t="s">
        <v>1489</v>
      </c>
      <c r="O2319" s="675">
        <v>7</v>
      </c>
      <c r="P2319" s="675" t="s">
        <v>1514</v>
      </c>
      <c r="Q2319" s="675">
        <v>741</v>
      </c>
      <c r="R2319" s="675" t="s">
        <v>1636</v>
      </c>
      <c r="S2319" s="741">
        <v>15172000000</v>
      </c>
      <c r="T2319" s="741">
        <v>15700748144.720001</v>
      </c>
    </row>
    <row r="2320" spans="1:20">
      <c r="A2320" s="675">
        <v>4</v>
      </c>
      <c r="B2320" s="675" t="s">
        <v>1481</v>
      </c>
      <c r="C2320" s="675">
        <v>2016</v>
      </c>
      <c r="D2320" s="675">
        <v>122</v>
      </c>
      <c r="E2320" s="675" t="s">
        <v>1247</v>
      </c>
      <c r="F2320" s="675">
        <v>1</v>
      </c>
      <c r="G2320" s="675" t="s">
        <v>1050</v>
      </c>
      <c r="H2320" s="675">
        <v>92</v>
      </c>
      <c r="I2320" s="675" t="s">
        <v>1248</v>
      </c>
      <c r="J2320" s="675" t="s">
        <v>1052</v>
      </c>
      <c r="K2320" s="741">
        <v>862774139000</v>
      </c>
      <c r="L2320" s="741">
        <v>892842042065.42615</v>
      </c>
      <c r="M2320" s="675">
        <v>1</v>
      </c>
      <c r="N2320" s="675" t="s">
        <v>1489</v>
      </c>
      <c r="O2320" s="675">
        <v>9</v>
      </c>
      <c r="P2320" s="675" t="s">
        <v>1563</v>
      </c>
      <c r="Q2320" s="675">
        <v>730</v>
      </c>
      <c r="R2320" s="675" t="s">
        <v>1637</v>
      </c>
      <c r="S2320" s="741">
        <v>232300000000</v>
      </c>
      <c r="T2320" s="741">
        <v>240395715398</v>
      </c>
    </row>
    <row r="2321" spans="1:20">
      <c r="A2321" s="675">
        <v>4</v>
      </c>
      <c r="B2321" s="675" t="s">
        <v>1481</v>
      </c>
      <c r="C2321" s="675">
        <v>2016</v>
      </c>
      <c r="D2321" s="675">
        <v>122</v>
      </c>
      <c r="E2321" s="675" t="s">
        <v>1247</v>
      </c>
      <c r="F2321" s="675">
        <v>1</v>
      </c>
      <c r="G2321" s="675" t="s">
        <v>1050</v>
      </c>
      <c r="H2321" s="675">
        <v>92</v>
      </c>
      <c r="I2321" s="675" t="s">
        <v>1248</v>
      </c>
      <c r="J2321" s="675" t="s">
        <v>1052</v>
      </c>
      <c r="K2321" s="741">
        <v>862774139000</v>
      </c>
      <c r="L2321" s="741">
        <v>892842042065.42615</v>
      </c>
      <c r="M2321" s="675">
        <v>2</v>
      </c>
      <c r="N2321" s="675" t="s">
        <v>1561</v>
      </c>
      <c r="O2321" s="675">
        <v>20</v>
      </c>
      <c r="P2321" s="675" t="s">
        <v>1638</v>
      </c>
      <c r="Q2321" s="675">
        <v>738</v>
      </c>
      <c r="R2321" s="675" t="s">
        <v>1639</v>
      </c>
      <c r="S2321" s="741">
        <v>2900000000</v>
      </c>
      <c r="T2321" s="741">
        <v>3001065754</v>
      </c>
    </row>
    <row r="2322" spans="1:20">
      <c r="A2322" s="675">
        <v>4</v>
      </c>
      <c r="B2322" s="675" t="s">
        <v>1481</v>
      </c>
      <c r="C2322" s="675">
        <v>2016</v>
      </c>
      <c r="D2322" s="675">
        <v>122</v>
      </c>
      <c r="E2322" s="675" t="s">
        <v>1247</v>
      </c>
      <c r="F2322" s="675">
        <v>1</v>
      </c>
      <c r="G2322" s="675" t="s">
        <v>1050</v>
      </c>
      <c r="H2322" s="675">
        <v>92</v>
      </c>
      <c r="I2322" s="675" t="s">
        <v>1248</v>
      </c>
      <c r="J2322" s="675" t="s">
        <v>1052</v>
      </c>
      <c r="K2322" s="741">
        <v>862774139000</v>
      </c>
      <c r="L2322" s="741">
        <v>892842042065.42615</v>
      </c>
      <c r="M2322" s="675">
        <v>3</v>
      </c>
      <c r="N2322" s="675" t="s">
        <v>1482</v>
      </c>
      <c r="O2322" s="675">
        <v>25</v>
      </c>
      <c r="P2322" s="675" t="s">
        <v>1521</v>
      </c>
      <c r="Q2322" s="675">
        <v>753</v>
      </c>
      <c r="R2322" s="675" t="s">
        <v>1640</v>
      </c>
      <c r="S2322" s="741">
        <v>3600000000</v>
      </c>
      <c r="T2322" s="741">
        <v>3725460936</v>
      </c>
    </row>
    <row r="2323" spans="1:20">
      <c r="A2323" s="675">
        <v>4</v>
      </c>
      <c r="B2323" s="675" t="s">
        <v>1481</v>
      </c>
      <c r="C2323" s="675">
        <v>2016</v>
      </c>
      <c r="D2323" s="675">
        <v>122</v>
      </c>
      <c r="E2323" s="675" t="s">
        <v>1247</v>
      </c>
      <c r="F2323" s="675">
        <v>1</v>
      </c>
      <c r="G2323" s="675" t="s">
        <v>1050</v>
      </c>
      <c r="H2323" s="675">
        <v>92</v>
      </c>
      <c r="I2323" s="675" t="s">
        <v>1248</v>
      </c>
      <c r="J2323" s="675" t="s">
        <v>1052</v>
      </c>
      <c r="K2323" s="741">
        <v>862774139000</v>
      </c>
      <c r="L2323" s="741">
        <v>892842042065.42615</v>
      </c>
      <c r="M2323" s="675">
        <v>3</v>
      </c>
      <c r="N2323" s="675" t="s">
        <v>1482</v>
      </c>
      <c r="O2323" s="675">
        <v>26</v>
      </c>
      <c r="P2323" s="675" t="s">
        <v>1483</v>
      </c>
      <c r="Q2323" s="675">
        <v>974</v>
      </c>
      <c r="R2323" s="675" t="s">
        <v>1825</v>
      </c>
      <c r="S2323" s="741">
        <v>350000000</v>
      </c>
      <c r="T2323" s="741">
        <v>362197591</v>
      </c>
    </row>
    <row r="2324" spans="1:20">
      <c r="A2324" s="675">
        <v>4</v>
      </c>
      <c r="B2324" s="675" t="s">
        <v>1481</v>
      </c>
      <c r="C2324" s="675">
        <v>2016</v>
      </c>
      <c r="D2324" s="675">
        <v>122</v>
      </c>
      <c r="E2324" s="675" t="s">
        <v>1247</v>
      </c>
      <c r="F2324" s="675">
        <v>1</v>
      </c>
      <c r="G2324" s="675" t="s">
        <v>1050</v>
      </c>
      <c r="H2324" s="675">
        <v>92</v>
      </c>
      <c r="I2324" s="675" t="s">
        <v>1248</v>
      </c>
      <c r="J2324" s="675" t="s">
        <v>1052</v>
      </c>
      <c r="K2324" s="741">
        <v>862774139000</v>
      </c>
      <c r="L2324" s="741">
        <v>892842042065.42615</v>
      </c>
      <c r="M2324" s="675">
        <v>3</v>
      </c>
      <c r="N2324" s="675" t="s">
        <v>1482</v>
      </c>
      <c r="O2324" s="675">
        <v>31</v>
      </c>
      <c r="P2324" s="675" t="s">
        <v>1487</v>
      </c>
      <c r="Q2324" s="675">
        <v>750</v>
      </c>
      <c r="R2324" s="675" t="s">
        <v>1641</v>
      </c>
      <c r="S2324" s="741">
        <v>84778190000</v>
      </c>
      <c r="T2324" s="741">
        <v>87732731963.829407</v>
      </c>
    </row>
    <row r="2325" spans="1:20">
      <c r="A2325" s="675">
        <v>4</v>
      </c>
      <c r="B2325" s="675" t="s">
        <v>1481</v>
      </c>
      <c r="C2325" s="675">
        <v>2016</v>
      </c>
      <c r="D2325" s="675">
        <v>122</v>
      </c>
      <c r="E2325" s="675" t="s">
        <v>1247</v>
      </c>
      <c r="F2325" s="675">
        <v>1</v>
      </c>
      <c r="G2325" s="675" t="s">
        <v>1050</v>
      </c>
      <c r="H2325" s="675">
        <v>92</v>
      </c>
      <c r="I2325" s="675" t="s">
        <v>1248</v>
      </c>
      <c r="J2325" s="675" t="s">
        <v>1052</v>
      </c>
      <c r="K2325" s="741">
        <v>862774139000</v>
      </c>
      <c r="L2325" s="741">
        <v>892842042065.42615</v>
      </c>
      <c r="M2325" s="675">
        <v>3</v>
      </c>
      <c r="N2325" s="675" t="s">
        <v>1482</v>
      </c>
      <c r="O2325" s="675">
        <v>31</v>
      </c>
      <c r="P2325" s="675" t="s">
        <v>1487</v>
      </c>
      <c r="Q2325" s="675">
        <v>758</v>
      </c>
      <c r="R2325" s="675" t="s">
        <v>1642</v>
      </c>
      <c r="S2325" s="741">
        <v>112123743000</v>
      </c>
      <c r="T2325" s="741">
        <v>116031284595.72318</v>
      </c>
    </row>
    <row r="2326" spans="1:20">
      <c r="A2326" s="675">
        <v>4</v>
      </c>
      <c r="B2326" s="675" t="s">
        <v>1481</v>
      </c>
      <c r="C2326" s="675">
        <v>2016</v>
      </c>
      <c r="D2326" s="675">
        <v>122</v>
      </c>
      <c r="E2326" s="675" t="s">
        <v>1247</v>
      </c>
      <c r="F2326" s="675">
        <v>1</v>
      </c>
      <c r="G2326" s="675" t="s">
        <v>1050</v>
      </c>
      <c r="H2326" s="675">
        <v>92</v>
      </c>
      <c r="I2326" s="675" t="s">
        <v>1248</v>
      </c>
      <c r="J2326" s="675" t="s">
        <v>1052</v>
      </c>
      <c r="K2326" s="741">
        <v>862774139000</v>
      </c>
      <c r="L2326" s="741">
        <v>892842042065.42615</v>
      </c>
      <c r="M2326" s="675">
        <v>3</v>
      </c>
      <c r="N2326" s="675" t="s">
        <v>1482</v>
      </c>
      <c r="O2326" s="675">
        <v>31</v>
      </c>
      <c r="P2326" s="675" t="s">
        <v>1487</v>
      </c>
      <c r="Q2326" s="675">
        <v>765</v>
      </c>
      <c r="R2326" s="675" t="s">
        <v>1643</v>
      </c>
      <c r="S2326" s="741">
        <v>3615000000</v>
      </c>
      <c r="T2326" s="741">
        <v>3740983689.9000001</v>
      </c>
    </row>
    <row r="2327" spans="1:20">
      <c r="A2327" s="675">
        <v>4</v>
      </c>
      <c r="B2327" s="675" t="s">
        <v>1481</v>
      </c>
      <c r="C2327" s="675">
        <v>2016</v>
      </c>
      <c r="D2327" s="675">
        <v>122</v>
      </c>
      <c r="E2327" s="675" t="s">
        <v>1247</v>
      </c>
      <c r="F2327" s="675">
        <v>1</v>
      </c>
      <c r="G2327" s="675" t="s">
        <v>1050</v>
      </c>
      <c r="H2327" s="675">
        <v>92</v>
      </c>
      <c r="I2327" s="675" t="s">
        <v>1248</v>
      </c>
      <c r="J2327" s="675" t="s">
        <v>1052</v>
      </c>
      <c r="K2327" s="741">
        <v>862774139000</v>
      </c>
      <c r="L2327" s="741">
        <v>892842042065.42615</v>
      </c>
      <c r="M2327" s="675">
        <v>3</v>
      </c>
      <c r="N2327" s="675" t="s">
        <v>1482</v>
      </c>
      <c r="O2327" s="675">
        <v>32</v>
      </c>
      <c r="P2327" s="675" t="s">
        <v>1504</v>
      </c>
      <c r="Q2327" s="675">
        <v>759</v>
      </c>
      <c r="R2327" s="675" t="s">
        <v>1644</v>
      </c>
      <c r="S2327" s="741">
        <v>8000000000</v>
      </c>
      <c r="T2327" s="741">
        <v>8278802080</v>
      </c>
    </row>
    <row r="2328" spans="1:20">
      <c r="A2328" s="675">
        <v>4</v>
      </c>
      <c r="B2328" s="675" t="s">
        <v>1481</v>
      </c>
      <c r="C2328" s="675">
        <v>2016</v>
      </c>
      <c r="D2328" s="675">
        <v>125</v>
      </c>
      <c r="E2328" s="675" t="s">
        <v>1261</v>
      </c>
      <c r="F2328" s="675">
        <v>1</v>
      </c>
      <c r="G2328" s="675" t="s">
        <v>1050</v>
      </c>
      <c r="H2328" s="675">
        <v>85</v>
      </c>
      <c r="I2328" s="675" t="s">
        <v>1065</v>
      </c>
      <c r="J2328" s="675" t="s">
        <v>1052</v>
      </c>
      <c r="K2328" s="741">
        <v>3375000000</v>
      </c>
      <c r="L2328" s="741">
        <v>3492619627.5</v>
      </c>
      <c r="M2328" s="675">
        <v>3</v>
      </c>
      <c r="N2328" s="675" t="s">
        <v>1482</v>
      </c>
      <c r="O2328" s="675">
        <v>26</v>
      </c>
      <c r="P2328" s="675" t="s">
        <v>1483</v>
      </c>
      <c r="Q2328" s="675">
        <v>939</v>
      </c>
      <c r="R2328" s="675" t="s">
        <v>1789</v>
      </c>
      <c r="S2328" s="741">
        <v>50000000</v>
      </c>
      <c r="T2328" s="741">
        <v>51742513</v>
      </c>
    </row>
    <row r="2329" spans="1:20">
      <c r="A2329" s="675">
        <v>4</v>
      </c>
      <c r="B2329" s="675" t="s">
        <v>1481</v>
      </c>
      <c r="C2329" s="675">
        <v>2016</v>
      </c>
      <c r="D2329" s="675">
        <v>125</v>
      </c>
      <c r="E2329" s="675" t="s">
        <v>1261</v>
      </c>
      <c r="F2329" s="675">
        <v>1</v>
      </c>
      <c r="G2329" s="675" t="s">
        <v>1050</v>
      </c>
      <c r="H2329" s="675">
        <v>85</v>
      </c>
      <c r="I2329" s="675" t="s">
        <v>1065</v>
      </c>
      <c r="J2329" s="675" t="s">
        <v>1052</v>
      </c>
      <c r="K2329" s="741">
        <v>3375000000</v>
      </c>
      <c r="L2329" s="741">
        <v>3492619627.5</v>
      </c>
      <c r="M2329" s="675">
        <v>3</v>
      </c>
      <c r="N2329" s="675" t="s">
        <v>1482</v>
      </c>
      <c r="O2329" s="675">
        <v>31</v>
      </c>
      <c r="P2329" s="675" t="s">
        <v>1487</v>
      </c>
      <c r="Q2329" s="675">
        <v>692</v>
      </c>
      <c r="R2329" s="675" t="s">
        <v>1826</v>
      </c>
      <c r="S2329" s="741">
        <v>3125000000</v>
      </c>
      <c r="T2329" s="741">
        <v>3233907062.5</v>
      </c>
    </row>
    <row r="2330" spans="1:20">
      <c r="A2330" s="675">
        <v>4</v>
      </c>
      <c r="B2330" s="675" t="s">
        <v>1481</v>
      </c>
      <c r="C2330" s="675">
        <v>2016</v>
      </c>
      <c r="D2330" s="675">
        <v>125</v>
      </c>
      <c r="E2330" s="675" t="s">
        <v>1261</v>
      </c>
      <c r="F2330" s="675">
        <v>1</v>
      </c>
      <c r="G2330" s="675" t="s">
        <v>1050</v>
      </c>
      <c r="H2330" s="675">
        <v>85</v>
      </c>
      <c r="I2330" s="675" t="s">
        <v>1065</v>
      </c>
      <c r="J2330" s="675" t="s">
        <v>1052</v>
      </c>
      <c r="K2330" s="741">
        <v>3375000000</v>
      </c>
      <c r="L2330" s="741">
        <v>3492619627.5</v>
      </c>
      <c r="M2330" s="675">
        <v>3</v>
      </c>
      <c r="N2330" s="675" t="s">
        <v>1482</v>
      </c>
      <c r="O2330" s="675">
        <v>31</v>
      </c>
      <c r="P2330" s="675" t="s">
        <v>1487</v>
      </c>
      <c r="Q2330" s="675">
        <v>744</v>
      </c>
      <c r="R2330" s="675" t="s">
        <v>1647</v>
      </c>
      <c r="S2330" s="741">
        <v>200000000</v>
      </c>
      <c r="T2330" s="741">
        <v>206970052</v>
      </c>
    </row>
    <row r="2331" spans="1:20">
      <c r="A2331" s="675">
        <v>4</v>
      </c>
      <c r="B2331" s="675" t="s">
        <v>1481</v>
      </c>
      <c r="C2331" s="675">
        <v>2016</v>
      </c>
      <c r="D2331" s="675">
        <v>126</v>
      </c>
      <c r="E2331" s="675" t="s">
        <v>771</v>
      </c>
      <c r="F2331" s="675">
        <v>1</v>
      </c>
      <c r="G2331" s="675" t="s">
        <v>1050</v>
      </c>
      <c r="H2331" s="675">
        <v>94</v>
      </c>
      <c r="I2331" s="675" t="s">
        <v>1264</v>
      </c>
      <c r="J2331" s="675" t="s">
        <v>1052</v>
      </c>
      <c r="K2331" s="741">
        <v>82385254000</v>
      </c>
      <c r="L2331" s="741">
        <v>85256401522.06604</v>
      </c>
      <c r="M2331" s="675">
        <v>2</v>
      </c>
      <c r="N2331" s="675" t="s">
        <v>1561</v>
      </c>
      <c r="O2331" s="675">
        <v>17</v>
      </c>
      <c r="P2331" s="675" t="s">
        <v>1585</v>
      </c>
      <c r="Q2331" s="675">
        <v>131</v>
      </c>
      <c r="R2331" s="675" t="s">
        <v>1648</v>
      </c>
      <c r="S2331" s="741">
        <v>2800000000</v>
      </c>
      <c r="T2331" s="741">
        <v>2897580728</v>
      </c>
    </row>
    <row r="2332" spans="1:20">
      <c r="A2332" s="675">
        <v>4</v>
      </c>
      <c r="B2332" s="675" t="s">
        <v>1481</v>
      </c>
      <c r="C2332" s="675">
        <v>2016</v>
      </c>
      <c r="D2332" s="675">
        <v>126</v>
      </c>
      <c r="E2332" s="675" t="s">
        <v>771</v>
      </c>
      <c r="F2332" s="675">
        <v>1</v>
      </c>
      <c r="G2332" s="675" t="s">
        <v>1050</v>
      </c>
      <c r="H2332" s="675">
        <v>94</v>
      </c>
      <c r="I2332" s="675" t="s">
        <v>1264</v>
      </c>
      <c r="J2332" s="675" t="s">
        <v>1052</v>
      </c>
      <c r="K2332" s="741">
        <v>82385254000</v>
      </c>
      <c r="L2332" s="741">
        <v>85256401522.06604</v>
      </c>
      <c r="M2332" s="675">
        <v>2</v>
      </c>
      <c r="N2332" s="675" t="s">
        <v>1561</v>
      </c>
      <c r="O2332" s="675">
        <v>17</v>
      </c>
      <c r="P2332" s="675" t="s">
        <v>1585</v>
      </c>
      <c r="Q2332" s="675">
        <v>820</v>
      </c>
      <c r="R2332" s="675" t="s">
        <v>1649</v>
      </c>
      <c r="S2332" s="741">
        <v>12000000000</v>
      </c>
      <c r="T2332" s="741">
        <v>12418203120</v>
      </c>
    </row>
    <row r="2333" spans="1:20">
      <c r="A2333" s="675">
        <v>4</v>
      </c>
      <c r="B2333" s="675" t="s">
        <v>1481</v>
      </c>
      <c r="C2333" s="675">
        <v>2016</v>
      </c>
      <c r="D2333" s="675">
        <v>126</v>
      </c>
      <c r="E2333" s="675" t="s">
        <v>771</v>
      </c>
      <c r="F2333" s="675">
        <v>1</v>
      </c>
      <c r="G2333" s="675" t="s">
        <v>1050</v>
      </c>
      <c r="H2333" s="675">
        <v>94</v>
      </c>
      <c r="I2333" s="675" t="s">
        <v>1264</v>
      </c>
      <c r="J2333" s="675" t="s">
        <v>1052</v>
      </c>
      <c r="K2333" s="741">
        <v>82385254000</v>
      </c>
      <c r="L2333" s="741">
        <v>85256401522.06604</v>
      </c>
      <c r="M2333" s="675">
        <v>2</v>
      </c>
      <c r="N2333" s="675" t="s">
        <v>1561</v>
      </c>
      <c r="O2333" s="675">
        <v>17</v>
      </c>
      <c r="P2333" s="675" t="s">
        <v>1585</v>
      </c>
      <c r="Q2333" s="675">
        <v>821</v>
      </c>
      <c r="R2333" s="675" t="s">
        <v>1650</v>
      </c>
      <c r="S2333" s="741">
        <v>14500000000</v>
      </c>
      <c r="T2333" s="741">
        <v>15005328770</v>
      </c>
    </row>
    <row r="2334" spans="1:20">
      <c r="A2334" s="675">
        <v>4</v>
      </c>
      <c r="B2334" s="675" t="s">
        <v>1481</v>
      </c>
      <c r="C2334" s="675">
        <v>2016</v>
      </c>
      <c r="D2334" s="675">
        <v>126</v>
      </c>
      <c r="E2334" s="675" t="s">
        <v>771</v>
      </c>
      <c r="F2334" s="675">
        <v>1</v>
      </c>
      <c r="G2334" s="675" t="s">
        <v>1050</v>
      </c>
      <c r="H2334" s="675">
        <v>94</v>
      </c>
      <c r="I2334" s="675" t="s">
        <v>1264</v>
      </c>
      <c r="J2334" s="675" t="s">
        <v>1052</v>
      </c>
      <c r="K2334" s="741">
        <v>82385254000</v>
      </c>
      <c r="L2334" s="741">
        <v>85256401522.06604</v>
      </c>
      <c r="M2334" s="675">
        <v>2</v>
      </c>
      <c r="N2334" s="675" t="s">
        <v>1561</v>
      </c>
      <c r="O2334" s="675">
        <v>18</v>
      </c>
      <c r="P2334" s="675" t="s">
        <v>1588</v>
      </c>
      <c r="Q2334" s="675">
        <v>811</v>
      </c>
      <c r="R2334" s="675" t="s">
        <v>1651</v>
      </c>
      <c r="S2334" s="741">
        <v>4705000000</v>
      </c>
      <c r="T2334" s="741">
        <v>4868970473.3000002</v>
      </c>
    </row>
    <row r="2335" spans="1:20">
      <c r="A2335" s="675">
        <v>4</v>
      </c>
      <c r="B2335" s="675" t="s">
        <v>1481</v>
      </c>
      <c r="C2335" s="675">
        <v>2016</v>
      </c>
      <c r="D2335" s="675">
        <v>126</v>
      </c>
      <c r="E2335" s="675" t="s">
        <v>771</v>
      </c>
      <c r="F2335" s="675">
        <v>1</v>
      </c>
      <c r="G2335" s="675" t="s">
        <v>1050</v>
      </c>
      <c r="H2335" s="675">
        <v>94</v>
      </c>
      <c r="I2335" s="675" t="s">
        <v>1264</v>
      </c>
      <c r="J2335" s="675" t="s">
        <v>1052</v>
      </c>
      <c r="K2335" s="741">
        <v>82385254000</v>
      </c>
      <c r="L2335" s="741">
        <v>85256401522.06604</v>
      </c>
      <c r="M2335" s="675">
        <v>2</v>
      </c>
      <c r="N2335" s="675" t="s">
        <v>1561</v>
      </c>
      <c r="O2335" s="675">
        <v>21</v>
      </c>
      <c r="P2335" s="675" t="s">
        <v>1652</v>
      </c>
      <c r="Q2335" s="675">
        <v>826</v>
      </c>
      <c r="R2335" s="675" t="s">
        <v>1653</v>
      </c>
      <c r="S2335" s="741">
        <v>4200000000</v>
      </c>
      <c r="T2335" s="741">
        <v>4346371092</v>
      </c>
    </row>
    <row r="2336" spans="1:20">
      <c r="A2336" s="675">
        <v>4</v>
      </c>
      <c r="B2336" s="675" t="s">
        <v>1481</v>
      </c>
      <c r="C2336" s="675">
        <v>2016</v>
      </c>
      <c r="D2336" s="675">
        <v>126</v>
      </c>
      <c r="E2336" s="675" t="s">
        <v>771</v>
      </c>
      <c r="F2336" s="675">
        <v>1</v>
      </c>
      <c r="G2336" s="675" t="s">
        <v>1050</v>
      </c>
      <c r="H2336" s="675">
        <v>94</v>
      </c>
      <c r="I2336" s="675" t="s">
        <v>1264</v>
      </c>
      <c r="J2336" s="675" t="s">
        <v>1052</v>
      </c>
      <c r="K2336" s="741">
        <v>82385254000</v>
      </c>
      <c r="L2336" s="741">
        <v>85256401522.06604</v>
      </c>
      <c r="M2336" s="675">
        <v>2</v>
      </c>
      <c r="N2336" s="675" t="s">
        <v>1561</v>
      </c>
      <c r="O2336" s="675">
        <v>22</v>
      </c>
      <c r="P2336" s="675" t="s">
        <v>1654</v>
      </c>
      <c r="Q2336" s="675">
        <v>574</v>
      </c>
      <c r="R2336" s="675" t="s">
        <v>1269</v>
      </c>
      <c r="S2336" s="741">
        <v>12000000000</v>
      </c>
      <c r="T2336" s="741">
        <v>12418203120</v>
      </c>
    </row>
    <row r="2337" spans="1:20">
      <c r="A2337" s="675">
        <v>4</v>
      </c>
      <c r="B2337" s="675" t="s">
        <v>1481</v>
      </c>
      <c r="C2337" s="675">
        <v>2016</v>
      </c>
      <c r="D2337" s="675">
        <v>126</v>
      </c>
      <c r="E2337" s="675" t="s">
        <v>771</v>
      </c>
      <c r="F2337" s="675">
        <v>1</v>
      </c>
      <c r="G2337" s="675" t="s">
        <v>1050</v>
      </c>
      <c r="H2337" s="675">
        <v>94</v>
      </c>
      <c r="I2337" s="675" t="s">
        <v>1264</v>
      </c>
      <c r="J2337" s="675" t="s">
        <v>1052</v>
      </c>
      <c r="K2337" s="741">
        <v>82385254000</v>
      </c>
      <c r="L2337" s="741">
        <v>85256401522.06604</v>
      </c>
      <c r="M2337" s="675">
        <v>2</v>
      </c>
      <c r="N2337" s="675" t="s">
        <v>1561</v>
      </c>
      <c r="O2337" s="675">
        <v>22</v>
      </c>
      <c r="P2337" s="675" t="s">
        <v>1654</v>
      </c>
      <c r="Q2337" s="675">
        <v>819</v>
      </c>
      <c r="R2337" s="675" t="s">
        <v>1655</v>
      </c>
      <c r="S2337" s="741">
        <v>6000000000</v>
      </c>
      <c r="T2337" s="741">
        <v>6209101560</v>
      </c>
    </row>
    <row r="2338" spans="1:20">
      <c r="A2338" s="675">
        <v>4</v>
      </c>
      <c r="B2338" s="675" t="s">
        <v>1481</v>
      </c>
      <c r="C2338" s="675">
        <v>2016</v>
      </c>
      <c r="D2338" s="675">
        <v>126</v>
      </c>
      <c r="E2338" s="675" t="s">
        <v>771</v>
      </c>
      <c r="F2338" s="675">
        <v>1</v>
      </c>
      <c r="G2338" s="675" t="s">
        <v>1050</v>
      </c>
      <c r="H2338" s="675">
        <v>94</v>
      </c>
      <c r="I2338" s="675" t="s">
        <v>1264</v>
      </c>
      <c r="J2338" s="675" t="s">
        <v>1052</v>
      </c>
      <c r="K2338" s="741">
        <v>82385254000</v>
      </c>
      <c r="L2338" s="741">
        <v>85256401522.06604</v>
      </c>
      <c r="M2338" s="675">
        <v>2</v>
      </c>
      <c r="N2338" s="675" t="s">
        <v>1561</v>
      </c>
      <c r="O2338" s="675">
        <v>22</v>
      </c>
      <c r="P2338" s="675" t="s">
        <v>1654</v>
      </c>
      <c r="Q2338" s="675">
        <v>961</v>
      </c>
      <c r="R2338" s="675" t="s">
        <v>1790</v>
      </c>
      <c r="S2338" s="741">
        <v>15885254000</v>
      </c>
      <c r="T2338" s="741">
        <v>16438859232.06604</v>
      </c>
    </row>
    <row r="2339" spans="1:20">
      <c r="A2339" s="675">
        <v>4</v>
      </c>
      <c r="B2339" s="675" t="s">
        <v>1481</v>
      </c>
      <c r="C2339" s="675">
        <v>2016</v>
      </c>
      <c r="D2339" s="675">
        <v>126</v>
      </c>
      <c r="E2339" s="675" t="s">
        <v>771</v>
      </c>
      <c r="F2339" s="675">
        <v>1</v>
      </c>
      <c r="G2339" s="675" t="s">
        <v>1050</v>
      </c>
      <c r="H2339" s="675">
        <v>94</v>
      </c>
      <c r="I2339" s="675" t="s">
        <v>1264</v>
      </c>
      <c r="J2339" s="675" t="s">
        <v>1052</v>
      </c>
      <c r="K2339" s="741">
        <v>82385254000</v>
      </c>
      <c r="L2339" s="741">
        <v>85256401522.06604</v>
      </c>
      <c r="M2339" s="675">
        <v>3</v>
      </c>
      <c r="N2339" s="675" t="s">
        <v>1482</v>
      </c>
      <c r="O2339" s="675">
        <v>24</v>
      </c>
      <c r="P2339" s="675" t="s">
        <v>1604</v>
      </c>
      <c r="Q2339" s="675">
        <v>817</v>
      </c>
      <c r="R2339" s="675" t="s">
        <v>1791</v>
      </c>
      <c r="S2339" s="741">
        <v>1200000000</v>
      </c>
      <c r="T2339" s="741">
        <v>1241820312</v>
      </c>
    </row>
    <row r="2340" spans="1:20">
      <c r="A2340" s="675">
        <v>4</v>
      </c>
      <c r="B2340" s="675" t="s">
        <v>1481</v>
      </c>
      <c r="C2340" s="675">
        <v>2016</v>
      </c>
      <c r="D2340" s="675">
        <v>126</v>
      </c>
      <c r="E2340" s="675" t="s">
        <v>771</v>
      </c>
      <c r="F2340" s="675">
        <v>1</v>
      </c>
      <c r="G2340" s="675" t="s">
        <v>1050</v>
      </c>
      <c r="H2340" s="675">
        <v>94</v>
      </c>
      <c r="I2340" s="675" t="s">
        <v>1264</v>
      </c>
      <c r="J2340" s="675" t="s">
        <v>1052</v>
      </c>
      <c r="K2340" s="741">
        <v>82385254000</v>
      </c>
      <c r="L2340" s="741">
        <v>85256401522.06604</v>
      </c>
      <c r="M2340" s="675">
        <v>3</v>
      </c>
      <c r="N2340" s="675" t="s">
        <v>1482</v>
      </c>
      <c r="O2340" s="675">
        <v>26</v>
      </c>
      <c r="P2340" s="675" t="s">
        <v>1483</v>
      </c>
      <c r="Q2340" s="675">
        <v>956</v>
      </c>
      <c r="R2340" s="675" t="s">
        <v>1657</v>
      </c>
      <c r="S2340" s="741">
        <v>690000000</v>
      </c>
      <c r="T2340" s="741">
        <v>714046679.39999998</v>
      </c>
    </row>
    <row r="2341" spans="1:20">
      <c r="A2341" s="675">
        <v>4</v>
      </c>
      <c r="B2341" s="675" t="s">
        <v>1481</v>
      </c>
      <c r="C2341" s="675">
        <v>2016</v>
      </c>
      <c r="D2341" s="675">
        <v>126</v>
      </c>
      <c r="E2341" s="675" t="s">
        <v>771</v>
      </c>
      <c r="F2341" s="675">
        <v>1</v>
      </c>
      <c r="G2341" s="675" t="s">
        <v>1050</v>
      </c>
      <c r="H2341" s="675">
        <v>94</v>
      </c>
      <c r="I2341" s="675" t="s">
        <v>1264</v>
      </c>
      <c r="J2341" s="675" t="s">
        <v>1052</v>
      </c>
      <c r="K2341" s="741">
        <v>82385254000</v>
      </c>
      <c r="L2341" s="741">
        <v>85256401522.06604</v>
      </c>
      <c r="M2341" s="675">
        <v>3</v>
      </c>
      <c r="N2341" s="675" t="s">
        <v>1482</v>
      </c>
      <c r="O2341" s="675">
        <v>31</v>
      </c>
      <c r="P2341" s="675" t="s">
        <v>1487</v>
      </c>
      <c r="Q2341" s="675">
        <v>844</v>
      </c>
      <c r="R2341" s="675" t="s">
        <v>1487</v>
      </c>
      <c r="S2341" s="741">
        <v>3405000000</v>
      </c>
      <c r="T2341" s="741">
        <v>3523665135.3000002</v>
      </c>
    </row>
    <row r="2342" spans="1:20">
      <c r="A2342" s="675">
        <v>4</v>
      </c>
      <c r="B2342" s="675" t="s">
        <v>1481</v>
      </c>
      <c r="C2342" s="675">
        <v>2016</v>
      </c>
      <c r="D2342" s="675">
        <v>126</v>
      </c>
      <c r="E2342" s="675" t="s">
        <v>771</v>
      </c>
      <c r="F2342" s="675">
        <v>1</v>
      </c>
      <c r="G2342" s="675" t="s">
        <v>1050</v>
      </c>
      <c r="H2342" s="675">
        <v>94</v>
      </c>
      <c r="I2342" s="675" t="s">
        <v>1264</v>
      </c>
      <c r="J2342" s="675" t="s">
        <v>1052</v>
      </c>
      <c r="K2342" s="741">
        <v>82385254000</v>
      </c>
      <c r="L2342" s="741">
        <v>85256401522.06604</v>
      </c>
      <c r="M2342" s="675">
        <v>3</v>
      </c>
      <c r="N2342" s="675" t="s">
        <v>1482</v>
      </c>
      <c r="O2342" s="675">
        <v>32</v>
      </c>
      <c r="P2342" s="675" t="s">
        <v>1504</v>
      </c>
      <c r="Q2342" s="675">
        <v>957</v>
      </c>
      <c r="R2342" s="675" t="s">
        <v>1792</v>
      </c>
      <c r="S2342" s="741">
        <v>5000000000</v>
      </c>
      <c r="T2342" s="741">
        <v>5174251300</v>
      </c>
    </row>
    <row r="2343" spans="1:20">
      <c r="A2343" s="675">
        <v>4</v>
      </c>
      <c r="B2343" s="675" t="s">
        <v>1481</v>
      </c>
      <c r="C2343" s="675">
        <v>2016</v>
      </c>
      <c r="D2343" s="675">
        <v>127</v>
      </c>
      <c r="E2343" s="675" t="s">
        <v>162</v>
      </c>
      <c r="F2343" s="675">
        <v>1</v>
      </c>
      <c r="G2343" s="675" t="s">
        <v>1050</v>
      </c>
      <c r="H2343" s="675">
        <v>86</v>
      </c>
      <c r="I2343" s="675" t="s">
        <v>1088</v>
      </c>
      <c r="J2343" s="675" t="s">
        <v>1052</v>
      </c>
      <c r="K2343" s="741">
        <v>16500000000</v>
      </c>
      <c r="L2343" s="741">
        <v>17075029290</v>
      </c>
      <c r="M2343" s="675">
        <v>3</v>
      </c>
      <c r="N2343" s="675" t="s">
        <v>1482</v>
      </c>
      <c r="O2343" s="675">
        <v>24</v>
      </c>
      <c r="P2343" s="675" t="s">
        <v>1604</v>
      </c>
      <c r="Q2343" s="675">
        <v>751</v>
      </c>
      <c r="R2343" s="675" t="s">
        <v>1659</v>
      </c>
      <c r="S2343" s="741">
        <v>10157440000</v>
      </c>
      <c r="T2343" s="741">
        <v>10511429424.934401</v>
      </c>
    </row>
    <row r="2344" spans="1:20">
      <c r="A2344" s="675">
        <v>4</v>
      </c>
      <c r="B2344" s="675" t="s">
        <v>1481</v>
      </c>
      <c r="C2344" s="675">
        <v>2016</v>
      </c>
      <c r="D2344" s="675">
        <v>127</v>
      </c>
      <c r="E2344" s="675" t="s">
        <v>162</v>
      </c>
      <c r="F2344" s="675">
        <v>1</v>
      </c>
      <c r="G2344" s="675" t="s">
        <v>1050</v>
      </c>
      <c r="H2344" s="675">
        <v>86</v>
      </c>
      <c r="I2344" s="675" t="s">
        <v>1088</v>
      </c>
      <c r="J2344" s="675" t="s">
        <v>1052</v>
      </c>
      <c r="K2344" s="741">
        <v>16500000000</v>
      </c>
      <c r="L2344" s="741">
        <v>17075029290</v>
      </c>
      <c r="M2344" s="675">
        <v>3</v>
      </c>
      <c r="N2344" s="675" t="s">
        <v>1482</v>
      </c>
      <c r="O2344" s="675">
        <v>25</v>
      </c>
      <c r="P2344" s="675" t="s">
        <v>1521</v>
      </c>
      <c r="Q2344" s="675">
        <v>711</v>
      </c>
      <c r="R2344" s="675" t="s">
        <v>1660</v>
      </c>
      <c r="S2344" s="741">
        <v>495000000</v>
      </c>
      <c r="T2344" s="741">
        <v>512250878.69999999</v>
      </c>
    </row>
    <row r="2345" spans="1:20">
      <c r="A2345" s="675">
        <v>4</v>
      </c>
      <c r="B2345" s="675" t="s">
        <v>1481</v>
      </c>
      <c r="C2345" s="675">
        <v>2016</v>
      </c>
      <c r="D2345" s="675">
        <v>127</v>
      </c>
      <c r="E2345" s="675" t="s">
        <v>162</v>
      </c>
      <c r="F2345" s="675">
        <v>1</v>
      </c>
      <c r="G2345" s="675" t="s">
        <v>1050</v>
      </c>
      <c r="H2345" s="675">
        <v>86</v>
      </c>
      <c r="I2345" s="675" t="s">
        <v>1088</v>
      </c>
      <c r="J2345" s="675" t="s">
        <v>1052</v>
      </c>
      <c r="K2345" s="741">
        <v>16500000000</v>
      </c>
      <c r="L2345" s="741">
        <v>17075029290</v>
      </c>
      <c r="M2345" s="675">
        <v>3</v>
      </c>
      <c r="N2345" s="675" t="s">
        <v>1482</v>
      </c>
      <c r="O2345" s="675">
        <v>31</v>
      </c>
      <c r="P2345" s="675" t="s">
        <v>1487</v>
      </c>
      <c r="Q2345" s="675">
        <v>761</v>
      </c>
      <c r="R2345" s="675" t="s">
        <v>1661</v>
      </c>
      <c r="S2345" s="741">
        <v>1062691000</v>
      </c>
      <c r="T2345" s="741">
        <v>1099726057.6496601</v>
      </c>
    </row>
    <row r="2346" spans="1:20">
      <c r="A2346" s="675">
        <v>4</v>
      </c>
      <c r="B2346" s="675" t="s">
        <v>1481</v>
      </c>
      <c r="C2346" s="675">
        <v>2016</v>
      </c>
      <c r="D2346" s="675">
        <v>127</v>
      </c>
      <c r="E2346" s="675" t="s">
        <v>162</v>
      </c>
      <c r="F2346" s="675">
        <v>1</v>
      </c>
      <c r="G2346" s="675" t="s">
        <v>1050</v>
      </c>
      <c r="H2346" s="675">
        <v>86</v>
      </c>
      <c r="I2346" s="675" t="s">
        <v>1088</v>
      </c>
      <c r="J2346" s="675" t="s">
        <v>1052</v>
      </c>
      <c r="K2346" s="741">
        <v>16500000000</v>
      </c>
      <c r="L2346" s="741">
        <v>17075029290</v>
      </c>
      <c r="M2346" s="675">
        <v>3</v>
      </c>
      <c r="N2346" s="675" t="s">
        <v>1482</v>
      </c>
      <c r="O2346" s="675">
        <v>32</v>
      </c>
      <c r="P2346" s="675" t="s">
        <v>1504</v>
      </c>
      <c r="Q2346" s="675">
        <v>734</v>
      </c>
      <c r="R2346" s="675" t="s">
        <v>1662</v>
      </c>
      <c r="S2346" s="741">
        <v>4784869000</v>
      </c>
      <c r="T2346" s="741">
        <v>4951622928.7159405</v>
      </c>
    </row>
    <row r="2347" spans="1:20">
      <c r="A2347" s="675">
        <v>4</v>
      </c>
      <c r="B2347" s="675" t="s">
        <v>1481</v>
      </c>
      <c r="C2347" s="675">
        <v>2016</v>
      </c>
      <c r="D2347" s="675">
        <v>131</v>
      </c>
      <c r="E2347" s="675" t="s">
        <v>1293</v>
      </c>
      <c r="F2347" s="675">
        <v>1</v>
      </c>
      <c r="G2347" s="675" t="s">
        <v>1050</v>
      </c>
      <c r="H2347" s="675">
        <v>86</v>
      </c>
      <c r="I2347" s="675" t="s">
        <v>1088</v>
      </c>
      <c r="J2347" s="675" t="s">
        <v>1052</v>
      </c>
      <c r="K2347" s="741">
        <v>40454000000</v>
      </c>
      <c r="L2347" s="741">
        <v>41863832418.040001</v>
      </c>
      <c r="M2347" s="675">
        <v>2</v>
      </c>
      <c r="N2347" s="675" t="s">
        <v>1561</v>
      </c>
      <c r="O2347" s="675">
        <v>20</v>
      </c>
      <c r="P2347" s="675" t="s">
        <v>1638</v>
      </c>
      <c r="Q2347" s="675">
        <v>412</v>
      </c>
      <c r="R2347" s="675" t="s">
        <v>1294</v>
      </c>
      <c r="S2347" s="741">
        <v>35468924000</v>
      </c>
      <c r="T2347" s="741">
        <v>36705025223.320244</v>
      </c>
    </row>
    <row r="2348" spans="1:20">
      <c r="A2348" s="675">
        <v>4</v>
      </c>
      <c r="B2348" s="675" t="s">
        <v>1481</v>
      </c>
      <c r="C2348" s="675">
        <v>2016</v>
      </c>
      <c r="D2348" s="675">
        <v>131</v>
      </c>
      <c r="E2348" s="675" t="s">
        <v>1293</v>
      </c>
      <c r="F2348" s="675">
        <v>1</v>
      </c>
      <c r="G2348" s="675" t="s">
        <v>1050</v>
      </c>
      <c r="H2348" s="675">
        <v>86</v>
      </c>
      <c r="I2348" s="675" t="s">
        <v>1088</v>
      </c>
      <c r="J2348" s="675" t="s">
        <v>1052</v>
      </c>
      <c r="K2348" s="741">
        <v>40454000000</v>
      </c>
      <c r="L2348" s="741">
        <v>41863832418.040001</v>
      </c>
      <c r="M2348" s="675">
        <v>3</v>
      </c>
      <c r="N2348" s="675" t="s">
        <v>1482</v>
      </c>
      <c r="O2348" s="675">
        <v>31</v>
      </c>
      <c r="P2348" s="675" t="s">
        <v>1487</v>
      </c>
      <c r="Q2348" s="675">
        <v>908</v>
      </c>
      <c r="R2348" s="675" t="s">
        <v>1663</v>
      </c>
      <c r="S2348" s="741">
        <v>4985076000</v>
      </c>
      <c r="T2348" s="741">
        <v>5158807194.7197599</v>
      </c>
    </row>
    <row r="2349" spans="1:20">
      <c r="A2349" s="675">
        <v>4</v>
      </c>
      <c r="B2349" s="675" t="s">
        <v>1481</v>
      </c>
      <c r="C2349" s="675">
        <v>2016</v>
      </c>
      <c r="D2349" s="675">
        <v>200</v>
      </c>
      <c r="E2349" s="675" t="s">
        <v>1295</v>
      </c>
      <c r="F2349" s="675">
        <v>2</v>
      </c>
      <c r="G2349" s="675" t="s">
        <v>1296</v>
      </c>
      <c r="H2349" s="675">
        <v>89</v>
      </c>
      <c r="I2349" s="675" t="s">
        <v>1182</v>
      </c>
      <c r="J2349" s="675" t="s">
        <v>1052</v>
      </c>
      <c r="K2349" s="741">
        <v>37509000000</v>
      </c>
      <c r="L2349" s="741">
        <v>38816198402.340004</v>
      </c>
      <c r="M2349" s="675">
        <v>1</v>
      </c>
      <c r="N2349" s="675" t="s">
        <v>1489</v>
      </c>
      <c r="O2349" s="675">
        <v>9</v>
      </c>
      <c r="P2349" s="675" t="s">
        <v>1563</v>
      </c>
      <c r="Q2349" s="675">
        <v>431</v>
      </c>
      <c r="R2349" s="675" t="s">
        <v>1664</v>
      </c>
      <c r="S2349" s="741">
        <v>12939899000</v>
      </c>
      <c r="T2349" s="741">
        <v>13390857844.523741</v>
      </c>
    </row>
    <row r="2350" spans="1:20">
      <c r="A2350" s="675">
        <v>4</v>
      </c>
      <c r="B2350" s="675" t="s">
        <v>1481</v>
      </c>
      <c r="C2350" s="675">
        <v>2016</v>
      </c>
      <c r="D2350" s="675">
        <v>200</v>
      </c>
      <c r="E2350" s="675" t="s">
        <v>1295</v>
      </c>
      <c r="F2350" s="675">
        <v>2</v>
      </c>
      <c r="G2350" s="675" t="s">
        <v>1296</v>
      </c>
      <c r="H2350" s="675">
        <v>89</v>
      </c>
      <c r="I2350" s="675" t="s">
        <v>1182</v>
      </c>
      <c r="J2350" s="675" t="s">
        <v>1052</v>
      </c>
      <c r="K2350" s="741">
        <v>37509000000</v>
      </c>
      <c r="L2350" s="741">
        <v>38816198402.340004</v>
      </c>
      <c r="M2350" s="675">
        <v>1</v>
      </c>
      <c r="N2350" s="675" t="s">
        <v>1489</v>
      </c>
      <c r="O2350" s="675">
        <v>12</v>
      </c>
      <c r="P2350" s="675" t="s">
        <v>1569</v>
      </c>
      <c r="Q2350" s="675">
        <v>725</v>
      </c>
      <c r="R2350" s="675" t="s">
        <v>1665</v>
      </c>
      <c r="S2350" s="741">
        <v>20807400000</v>
      </c>
      <c r="T2350" s="741">
        <v>21532543299.924</v>
      </c>
    </row>
    <row r="2351" spans="1:20">
      <c r="A2351" s="675">
        <v>4</v>
      </c>
      <c r="B2351" s="675" t="s">
        <v>1481</v>
      </c>
      <c r="C2351" s="675">
        <v>2016</v>
      </c>
      <c r="D2351" s="675">
        <v>200</v>
      </c>
      <c r="E2351" s="675" t="s">
        <v>1295</v>
      </c>
      <c r="F2351" s="675">
        <v>2</v>
      </c>
      <c r="G2351" s="675" t="s">
        <v>1296</v>
      </c>
      <c r="H2351" s="675">
        <v>89</v>
      </c>
      <c r="I2351" s="675" t="s">
        <v>1182</v>
      </c>
      <c r="J2351" s="675" t="s">
        <v>1052</v>
      </c>
      <c r="K2351" s="741">
        <v>37509000000</v>
      </c>
      <c r="L2351" s="741">
        <v>38816198402.340004</v>
      </c>
      <c r="M2351" s="675">
        <v>1</v>
      </c>
      <c r="N2351" s="675" t="s">
        <v>1489</v>
      </c>
      <c r="O2351" s="675">
        <v>13</v>
      </c>
      <c r="P2351" s="675" t="s">
        <v>1574</v>
      </c>
      <c r="Q2351" s="675">
        <v>604</v>
      </c>
      <c r="R2351" s="675" t="s">
        <v>1667</v>
      </c>
      <c r="S2351" s="741">
        <v>959000000</v>
      </c>
      <c r="T2351" s="741">
        <v>992421399.34000003</v>
      </c>
    </row>
    <row r="2352" spans="1:20">
      <c r="A2352" s="675">
        <v>4</v>
      </c>
      <c r="B2352" s="675" t="s">
        <v>1481</v>
      </c>
      <c r="C2352" s="675">
        <v>2016</v>
      </c>
      <c r="D2352" s="675">
        <v>200</v>
      </c>
      <c r="E2352" s="675" t="s">
        <v>1295</v>
      </c>
      <c r="F2352" s="675">
        <v>2</v>
      </c>
      <c r="G2352" s="675" t="s">
        <v>1296</v>
      </c>
      <c r="H2352" s="675">
        <v>89</v>
      </c>
      <c r="I2352" s="675" t="s">
        <v>1182</v>
      </c>
      <c r="J2352" s="675" t="s">
        <v>1052</v>
      </c>
      <c r="K2352" s="741">
        <v>37509000000</v>
      </c>
      <c r="L2352" s="741">
        <v>38816198402.340004</v>
      </c>
      <c r="M2352" s="675">
        <v>3</v>
      </c>
      <c r="N2352" s="675" t="s">
        <v>1482</v>
      </c>
      <c r="O2352" s="675">
        <v>26</v>
      </c>
      <c r="P2352" s="675" t="s">
        <v>1483</v>
      </c>
      <c r="Q2352" s="675">
        <v>947</v>
      </c>
      <c r="R2352" s="675" t="s">
        <v>1793</v>
      </c>
      <c r="S2352" s="741">
        <v>103450000</v>
      </c>
      <c r="T2352" s="741">
        <v>107055259.397</v>
      </c>
    </row>
    <row r="2353" spans="1:20">
      <c r="A2353" s="675">
        <v>4</v>
      </c>
      <c r="B2353" s="675" t="s">
        <v>1481</v>
      </c>
      <c r="C2353" s="675">
        <v>2016</v>
      </c>
      <c r="D2353" s="675">
        <v>200</v>
      </c>
      <c r="E2353" s="675" t="s">
        <v>1295</v>
      </c>
      <c r="F2353" s="675">
        <v>2</v>
      </c>
      <c r="G2353" s="675" t="s">
        <v>1296</v>
      </c>
      <c r="H2353" s="675">
        <v>89</v>
      </c>
      <c r="I2353" s="675" t="s">
        <v>1182</v>
      </c>
      <c r="J2353" s="675" t="s">
        <v>1052</v>
      </c>
      <c r="K2353" s="741">
        <v>37509000000</v>
      </c>
      <c r="L2353" s="741">
        <v>38816198402.340004</v>
      </c>
      <c r="M2353" s="675">
        <v>3</v>
      </c>
      <c r="N2353" s="675" t="s">
        <v>1482</v>
      </c>
      <c r="O2353" s="675">
        <v>31</v>
      </c>
      <c r="P2353" s="675" t="s">
        <v>1487</v>
      </c>
      <c r="Q2353" s="675">
        <v>611</v>
      </c>
      <c r="R2353" s="675" t="s">
        <v>994</v>
      </c>
      <c r="S2353" s="741">
        <v>2699251000</v>
      </c>
      <c r="T2353" s="741">
        <v>2793320599.1552601</v>
      </c>
    </row>
    <row r="2354" spans="1:20">
      <c r="A2354" s="675">
        <v>4</v>
      </c>
      <c r="B2354" s="675" t="s">
        <v>1481</v>
      </c>
      <c r="C2354" s="675">
        <v>2016</v>
      </c>
      <c r="D2354" s="675">
        <v>201</v>
      </c>
      <c r="E2354" s="675" t="s">
        <v>1303</v>
      </c>
      <c r="F2354" s="675">
        <v>2</v>
      </c>
      <c r="G2354" s="675" t="s">
        <v>1296</v>
      </c>
      <c r="H2354" s="675">
        <v>91</v>
      </c>
      <c r="I2354" s="675" t="s">
        <v>1304</v>
      </c>
      <c r="J2354" s="675" t="s">
        <v>1052</v>
      </c>
      <c r="K2354" s="741">
        <v>1939977935000</v>
      </c>
      <c r="L2354" s="741">
        <v>2007586670429.0132</v>
      </c>
      <c r="M2354" s="675">
        <v>1</v>
      </c>
      <c r="N2354" s="675" t="s">
        <v>1489</v>
      </c>
      <c r="O2354" s="675">
        <v>2</v>
      </c>
      <c r="P2354" s="675" t="s">
        <v>1669</v>
      </c>
      <c r="Q2354" s="675">
        <v>869</v>
      </c>
      <c r="R2354" s="675" t="s">
        <v>1670</v>
      </c>
      <c r="S2354" s="741">
        <v>291965943000</v>
      </c>
      <c r="T2354" s="741">
        <v>302141032024.69519</v>
      </c>
    </row>
    <row r="2355" spans="1:20">
      <c r="A2355" s="675">
        <v>4</v>
      </c>
      <c r="B2355" s="675" t="s">
        <v>1481</v>
      </c>
      <c r="C2355" s="675">
        <v>2016</v>
      </c>
      <c r="D2355" s="675">
        <v>201</v>
      </c>
      <c r="E2355" s="675" t="s">
        <v>1303</v>
      </c>
      <c r="F2355" s="675">
        <v>2</v>
      </c>
      <c r="G2355" s="675" t="s">
        <v>1296</v>
      </c>
      <c r="H2355" s="675">
        <v>91</v>
      </c>
      <c r="I2355" s="675" t="s">
        <v>1304</v>
      </c>
      <c r="J2355" s="675" t="s">
        <v>1052</v>
      </c>
      <c r="K2355" s="741">
        <v>1939977935000</v>
      </c>
      <c r="L2355" s="741">
        <v>2007586670429.0132</v>
      </c>
      <c r="M2355" s="675">
        <v>1</v>
      </c>
      <c r="N2355" s="675" t="s">
        <v>1489</v>
      </c>
      <c r="O2355" s="675">
        <v>2</v>
      </c>
      <c r="P2355" s="675" t="s">
        <v>1669</v>
      </c>
      <c r="Q2355" s="675">
        <v>872</v>
      </c>
      <c r="R2355" s="675" t="s">
        <v>1671</v>
      </c>
      <c r="S2355" s="741">
        <v>100000000</v>
      </c>
      <c r="T2355" s="741">
        <v>103485026</v>
      </c>
    </row>
    <row r="2356" spans="1:20">
      <c r="A2356" s="675">
        <v>4</v>
      </c>
      <c r="B2356" s="675" t="s">
        <v>1481</v>
      </c>
      <c r="C2356" s="675">
        <v>2016</v>
      </c>
      <c r="D2356" s="675">
        <v>201</v>
      </c>
      <c r="E2356" s="675" t="s">
        <v>1303</v>
      </c>
      <c r="F2356" s="675">
        <v>2</v>
      </c>
      <c r="G2356" s="675" t="s">
        <v>1296</v>
      </c>
      <c r="H2356" s="675">
        <v>91</v>
      </c>
      <c r="I2356" s="675" t="s">
        <v>1304</v>
      </c>
      <c r="J2356" s="675" t="s">
        <v>1052</v>
      </c>
      <c r="K2356" s="741">
        <v>1939977935000</v>
      </c>
      <c r="L2356" s="741">
        <v>2007586670429.0132</v>
      </c>
      <c r="M2356" s="675">
        <v>1</v>
      </c>
      <c r="N2356" s="675" t="s">
        <v>1489</v>
      </c>
      <c r="O2356" s="675">
        <v>2</v>
      </c>
      <c r="P2356" s="675" t="s">
        <v>1669</v>
      </c>
      <c r="Q2356" s="675">
        <v>874</v>
      </c>
      <c r="R2356" s="675" t="s">
        <v>1672</v>
      </c>
      <c r="S2356" s="741">
        <v>1126221146000</v>
      </c>
      <c r="T2356" s="741">
        <v>1165470245755.5979</v>
      </c>
    </row>
    <row r="2357" spans="1:20">
      <c r="A2357" s="675">
        <v>4</v>
      </c>
      <c r="B2357" s="675" t="s">
        <v>1481</v>
      </c>
      <c r="C2357" s="675">
        <v>2016</v>
      </c>
      <c r="D2357" s="675">
        <v>201</v>
      </c>
      <c r="E2357" s="675" t="s">
        <v>1303</v>
      </c>
      <c r="F2357" s="675">
        <v>2</v>
      </c>
      <c r="G2357" s="675" t="s">
        <v>1296</v>
      </c>
      <c r="H2357" s="675">
        <v>91</v>
      </c>
      <c r="I2357" s="675" t="s">
        <v>1304</v>
      </c>
      <c r="J2357" s="675" t="s">
        <v>1052</v>
      </c>
      <c r="K2357" s="741">
        <v>1939977935000</v>
      </c>
      <c r="L2357" s="741">
        <v>2007586670429.0132</v>
      </c>
      <c r="M2357" s="675">
        <v>1</v>
      </c>
      <c r="N2357" s="675" t="s">
        <v>1489</v>
      </c>
      <c r="O2357" s="675">
        <v>2</v>
      </c>
      <c r="P2357" s="675" t="s">
        <v>1669</v>
      </c>
      <c r="Q2357" s="675">
        <v>875</v>
      </c>
      <c r="R2357" s="675" t="s">
        <v>1794</v>
      </c>
      <c r="S2357" s="741">
        <v>196298403000</v>
      </c>
      <c r="T2357" s="741">
        <v>203139453382.1348</v>
      </c>
    </row>
    <row r="2358" spans="1:20">
      <c r="A2358" s="675">
        <v>4</v>
      </c>
      <c r="B2358" s="675" t="s">
        <v>1481</v>
      </c>
      <c r="C2358" s="675">
        <v>2016</v>
      </c>
      <c r="D2358" s="675">
        <v>201</v>
      </c>
      <c r="E2358" s="675" t="s">
        <v>1303</v>
      </c>
      <c r="F2358" s="675">
        <v>2</v>
      </c>
      <c r="G2358" s="675" t="s">
        <v>1296</v>
      </c>
      <c r="H2358" s="675">
        <v>91</v>
      </c>
      <c r="I2358" s="675" t="s">
        <v>1304</v>
      </c>
      <c r="J2358" s="675" t="s">
        <v>1052</v>
      </c>
      <c r="K2358" s="741">
        <v>1939977935000</v>
      </c>
      <c r="L2358" s="741">
        <v>2007586670429.0132</v>
      </c>
      <c r="M2358" s="675">
        <v>1</v>
      </c>
      <c r="N2358" s="675" t="s">
        <v>1489</v>
      </c>
      <c r="O2358" s="675">
        <v>2</v>
      </c>
      <c r="P2358" s="675" t="s">
        <v>1669</v>
      </c>
      <c r="Q2358" s="675">
        <v>876</v>
      </c>
      <c r="R2358" s="675" t="s">
        <v>1795</v>
      </c>
      <c r="S2358" s="741">
        <v>96813495000</v>
      </c>
      <c r="T2358" s="741">
        <v>100187470472.2587</v>
      </c>
    </row>
    <row r="2359" spans="1:20">
      <c r="A2359" s="675">
        <v>4</v>
      </c>
      <c r="B2359" s="675" t="s">
        <v>1481</v>
      </c>
      <c r="C2359" s="675">
        <v>2016</v>
      </c>
      <c r="D2359" s="675">
        <v>201</v>
      </c>
      <c r="E2359" s="675" t="s">
        <v>1303</v>
      </c>
      <c r="F2359" s="675">
        <v>2</v>
      </c>
      <c r="G2359" s="675" t="s">
        <v>1296</v>
      </c>
      <c r="H2359" s="675">
        <v>91</v>
      </c>
      <c r="I2359" s="675" t="s">
        <v>1304</v>
      </c>
      <c r="J2359" s="675" t="s">
        <v>1052</v>
      </c>
      <c r="K2359" s="741">
        <v>1939977935000</v>
      </c>
      <c r="L2359" s="741">
        <v>2007586670429.0132</v>
      </c>
      <c r="M2359" s="675">
        <v>1</v>
      </c>
      <c r="N2359" s="675" t="s">
        <v>1489</v>
      </c>
      <c r="O2359" s="675">
        <v>2</v>
      </c>
      <c r="P2359" s="675" t="s">
        <v>1669</v>
      </c>
      <c r="Q2359" s="675">
        <v>877</v>
      </c>
      <c r="R2359" s="675" t="s">
        <v>1675</v>
      </c>
      <c r="S2359" s="741">
        <v>6800000000</v>
      </c>
      <c r="T2359" s="741">
        <v>7036981768</v>
      </c>
    </row>
    <row r="2360" spans="1:20">
      <c r="A2360" s="675">
        <v>4</v>
      </c>
      <c r="B2360" s="675" t="s">
        <v>1481</v>
      </c>
      <c r="C2360" s="675">
        <v>2016</v>
      </c>
      <c r="D2360" s="675">
        <v>201</v>
      </c>
      <c r="E2360" s="675" t="s">
        <v>1303</v>
      </c>
      <c r="F2360" s="675">
        <v>2</v>
      </c>
      <c r="G2360" s="675" t="s">
        <v>1296</v>
      </c>
      <c r="H2360" s="675">
        <v>91</v>
      </c>
      <c r="I2360" s="675" t="s">
        <v>1304</v>
      </c>
      <c r="J2360" s="675" t="s">
        <v>1052</v>
      </c>
      <c r="K2360" s="741">
        <v>1939977935000</v>
      </c>
      <c r="L2360" s="741">
        <v>2007586670429.0132</v>
      </c>
      <c r="M2360" s="675">
        <v>1</v>
      </c>
      <c r="N2360" s="675" t="s">
        <v>1489</v>
      </c>
      <c r="O2360" s="675">
        <v>2</v>
      </c>
      <c r="P2360" s="675" t="s">
        <v>1669</v>
      </c>
      <c r="Q2360" s="675">
        <v>878</v>
      </c>
      <c r="R2360" s="675" t="s">
        <v>1676</v>
      </c>
      <c r="S2360" s="741">
        <v>171006000</v>
      </c>
      <c r="T2360" s="741">
        <v>176965603.56156</v>
      </c>
    </row>
    <row r="2361" spans="1:20">
      <c r="A2361" s="675">
        <v>4</v>
      </c>
      <c r="B2361" s="675" t="s">
        <v>1481</v>
      </c>
      <c r="C2361" s="675">
        <v>2016</v>
      </c>
      <c r="D2361" s="675">
        <v>201</v>
      </c>
      <c r="E2361" s="675" t="s">
        <v>1303</v>
      </c>
      <c r="F2361" s="675">
        <v>2</v>
      </c>
      <c r="G2361" s="675" t="s">
        <v>1296</v>
      </c>
      <c r="H2361" s="675">
        <v>91</v>
      </c>
      <c r="I2361" s="675" t="s">
        <v>1304</v>
      </c>
      <c r="J2361" s="675" t="s">
        <v>1052</v>
      </c>
      <c r="K2361" s="741">
        <v>1939977935000</v>
      </c>
      <c r="L2361" s="741">
        <v>2007586670429.0132</v>
      </c>
      <c r="M2361" s="675">
        <v>1</v>
      </c>
      <c r="N2361" s="675" t="s">
        <v>1489</v>
      </c>
      <c r="O2361" s="675">
        <v>2</v>
      </c>
      <c r="P2361" s="675" t="s">
        <v>1669</v>
      </c>
      <c r="Q2361" s="675">
        <v>879</v>
      </c>
      <c r="R2361" s="675" t="s">
        <v>1677</v>
      </c>
      <c r="S2361" s="741">
        <v>69869000</v>
      </c>
      <c r="T2361" s="741">
        <v>72303952.815940008</v>
      </c>
    </row>
    <row r="2362" spans="1:20">
      <c r="A2362" s="675">
        <v>4</v>
      </c>
      <c r="B2362" s="675" t="s">
        <v>1481</v>
      </c>
      <c r="C2362" s="675">
        <v>2016</v>
      </c>
      <c r="D2362" s="675">
        <v>201</v>
      </c>
      <c r="E2362" s="675" t="s">
        <v>1303</v>
      </c>
      <c r="F2362" s="675">
        <v>2</v>
      </c>
      <c r="G2362" s="675" t="s">
        <v>1296</v>
      </c>
      <c r="H2362" s="675">
        <v>91</v>
      </c>
      <c r="I2362" s="675" t="s">
        <v>1304</v>
      </c>
      <c r="J2362" s="675" t="s">
        <v>1052</v>
      </c>
      <c r="K2362" s="741">
        <v>1939977935000</v>
      </c>
      <c r="L2362" s="741">
        <v>2007586670429.0132</v>
      </c>
      <c r="M2362" s="675">
        <v>1</v>
      </c>
      <c r="N2362" s="675" t="s">
        <v>1489</v>
      </c>
      <c r="O2362" s="675">
        <v>2</v>
      </c>
      <c r="P2362" s="675" t="s">
        <v>1669</v>
      </c>
      <c r="Q2362" s="675">
        <v>880</v>
      </c>
      <c r="R2362" s="675" t="s">
        <v>1678</v>
      </c>
      <c r="S2362" s="741">
        <v>131385780000</v>
      </c>
      <c r="T2362" s="741">
        <v>135964608593.3028</v>
      </c>
    </row>
    <row r="2363" spans="1:20">
      <c r="A2363" s="675">
        <v>4</v>
      </c>
      <c r="B2363" s="675" t="s">
        <v>1481</v>
      </c>
      <c r="C2363" s="675">
        <v>2016</v>
      </c>
      <c r="D2363" s="675">
        <v>201</v>
      </c>
      <c r="E2363" s="675" t="s">
        <v>1303</v>
      </c>
      <c r="F2363" s="675">
        <v>2</v>
      </c>
      <c r="G2363" s="675" t="s">
        <v>1296</v>
      </c>
      <c r="H2363" s="675">
        <v>91</v>
      </c>
      <c r="I2363" s="675" t="s">
        <v>1304</v>
      </c>
      <c r="J2363" s="675" t="s">
        <v>1052</v>
      </c>
      <c r="K2363" s="741">
        <v>1939977935000</v>
      </c>
      <c r="L2363" s="741">
        <v>2007586670429.0132</v>
      </c>
      <c r="M2363" s="675">
        <v>1</v>
      </c>
      <c r="N2363" s="675" t="s">
        <v>1489</v>
      </c>
      <c r="O2363" s="675">
        <v>2</v>
      </c>
      <c r="P2363" s="675" t="s">
        <v>1669</v>
      </c>
      <c r="Q2363" s="675">
        <v>881</v>
      </c>
      <c r="R2363" s="675" t="s">
        <v>1322</v>
      </c>
      <c r="S2363" s="741">
        <v>20415000000</v>
      </c>
      <c r="T2363" s="741">
        <v>21126468057.900002</v>
      </c>
    </row>
    <row r="2364" spans="1:20">
      <c r="A2364" s="675">
        <v>4</v>
      </c>
      <c r="B2364" s="675" t="s">
        <v>1481</v>
      </c>
      <c r="C2364" s="675">
        <v>2016</v>
      </c>
      <c r="D2364" s="675">
        <v>201</v>
      </c>
      <c r="E2364" s="675" t="s">
        <v>1303</v>
      </c>
      <c r="F2364" s="675">
        <v>2</v>
      </c>
      <c r="G2364" s="675" t="s">
        <v>1296</v>
      </c>
      <c r="H2364" s="675">
        <v>91</v>
      </c>
      <c r="I2364" s="675" t="s">
        <v>1304</v>
      </c>
      <c r="J2364" s="675" t="s">
        <v>1052</v>
      </c>
      <c r="K2364" s="741">
        <v>1939977935000</v>
      </c>
      <c r="L2364" s="741">
        <v>2007586670429.0132</v>
      </c>
      <c r="M2364" s="675">
        <v>1</v>
      </c>
      <c r="N2364" s="675" t="s">
        <v>1489</v>
      </c>
      <c r="O2364" s="675">
        <v>2</v>
      </c>
      <c r="P2364" s="675" t="s">
        <v>1669</v>
      </c>
      <c r="Q2364" s="675">
        <v>882</v>
      </c>
      <c r="R2364" s="675" t="s">
        <v>1679</v>
      </c>
      <c r="S2364" s="741">
        <v>7545700000</v>
      </c>
      <c r="T2364" s="741">
        <v>7808669606.882</v>
      </c>
    </row>
    <row r="2365" spans="1:20">
      <c r="A2365" s="675">
        <v>4</v>
      </c>
      <c r="B2365" s="675" t="s">
        <v>1481</v>
      </c>
      <c r="C2365" s="675">
        <v>2016</v>
      </c>
      <c r="D2365" s="675">
        <v>201</v>
      </c>
      <c r="E2365" s="675" t="s">
        <v>1303</v>
      </c>
      <c r="F2365" s="675">
        <v>2</v>
      </c>
      <c r="G2365" s="675" t="s">
        <v>1296</v>
      </c>
      <c r="H2365" s="675">
        <v>91</v>
      </c>
      <c r="I2365" s="675" t="s">
        <v>1304</v>
      </c>
      <c r="J2365" s="675" t="s">
        <v>1052</v>
      </c>
      <c r="K2365" s="741">
        <v>1939977935000</v>
      </c>
      <c r="L2365" s="741">
        <v>2007586670429.0132</v>
      </c>
      <c r="M2365" s="675">
        <v>1</v>
      </c>
      <c r="N2365" s="675" t="s">
        <v>1489</v>
      </c>
      <c r="O2365" s="675">
        <v>2</v>
      </c>
      <c r="P2365" s="675" t="s">
        <v>1669</v>
      </c>
      <c r="Q2365" s="675">
        <v>883</v>
      </c>
      <c r="R2365" s="675" t="s">
        <v>1680</v>
      </c>
      <c r="S2365" s="741">
        <v>6297271000</v>
      </c>
      <c r="T2365" s="741">
        <v>6516732531.64046</v>
      </c>
    </row>
    <row r="2366" spans="1:20">
      <c r="A2366" s="675">
        <v>4</v>
      </c>
      <c r="B2366" s="675" t="s">
        <v>1481</v>
      </c>
      <c r="C2366" s="675">
        <v>2016</v>
      </c>
      <c r="D2366" s="675">
        <v>201</v>
      </c>
      <c r="E2366" s="675" t="s">
        <v>1303</v>
      </c>
      <c r="F2366" s="675">
        <v>2</v>
      </c>
      <c r="G2366" s="675" t="s">
        <v>1296</v>
      </c>
      <c r="H2366" s="675">
        <v>91</v>
      </c>
      <c r="I2366" s="675" t="s">
        <v>1304</v>
      </c>
      <c r="J2366" s="675" t="s">
        <v>1052</v>
      </c>
      <c r="K2366" s="741">
        <v>1939977935000</v>
      </c>
      <c r="L2366" s="741">
        <v>2007586670429.0132</v>
      </c>
      <c r="M2366" s="675">
        <v>1</v>
      </c>
      <c r="N2366" s="675" t="s">
        <v>1489</v>
      </c>
      <c r="O2366" s="675">
        <v>2</v>
      </c>
      <c r="P2366" s="675" t="s">
        <v>1669</v>
      </c>
      <c r="Q2366" s="675">
        <v>948</v>
      </c>
      <c r="R2366" s="675" t="s">
        <v>1681</v>
      </c>
      <c r="S2366" s="741">
        <v>100000000</v>
      </c>
      <c r="T2366" s="741">
        <v>103485026</v>
      </c>
    </row>
    <row r="2367" spans="1:20">
      <c r="A2367" s="675">
        <v>4</v>
      </c>
      <c r="B2367" s="675" t="s">
        <v>1481</v>
      </c>
      <c r="C2367" s="675">
        <v>2016</v>
      </c>
      <c r="D2367" s="675">
        <v>201</v>
      </c>
      <c r="E2367" s="675" t="s">
        <v>1303</v>
      </c>
      <c r="F2367" s="675">
        <v>2</v>
      </c>
      <c r="G2367" s="675" t="s">
        <v>1296</v>
      </c>
      <c r="H2367" s="675">
        <v>91</v>
      </c>
      <c r="I2367" s="675" t="s">
        <v>1304</v>
      </c>
      <c r="J2367" s="675" t="s">
        <v>1052</v>
      </c>
      <c r="K2367" s="741">
        <v>1939977935000</v>
      </c>
      <c r="L2367" s="741">
        <v>2007586670429.0132</v>
      </c>
      <c r="M2367" s="675">
        <v>1</v>
      </c>
      <c r="N2367" s="675" t="s">
        <v>1489</v>
      </c>
      <c r="O2367" s="675">
        <v>13</v>
      </c>
      <c r="P2367" s="675" t="s">
        <v>1574</v>
      </c>
      <c r="Q2367" s="675">
        <v>884</v>
      </c>
      <c r="R2367" s="675" t="s">
        <v>1682</v>
      </c>
      <c r="S2367" s="741">
        <v>500000000</v>
      </c>
      <c r="T2367" s="741">
        <v>517425130</v>
      </c>
    </row>
    <row r="2368" spans="1:20">
      <c r="A2368" s="675">
        <v>4</v>
      </c>
      <c r="B2368" s="675" t="s">
        <v>1481</v>
      </c>
      <c r="C2368" s="675">
        <v>2016</v>
      </c>
      <c r="D2368" s="675">
        <v>201</v>
      </c>
      <c r="E2368" s="675" t="s">
        <v>1303</v>
      </c>
      <c r="F2368" s="675">
        <v>2</v>
      </c>
      <c r="G2368" s="675" t="s">
        <v>1296</v>
      </c>
      <c r="H2368" s="675">
        <v>91</v>
      </c>
      <c r="I2368" s="675" t="s">
        <v>1304</v>
      </c>
      <c r="J2368" s="675" t="s">
        <v>1052</v>
      </c>
      <c r="K2368" s="741">
        <v>1939977935000</v>
      </c>
      <c r="L2368" s="741">
        <v>2007586670429.0132</v>
      </c>
      <c r="M2368" s="675">
        <v>2</v>
      </c>
      <c r="N2368" s="675" t="s">
        <v>1561</v>
      </c>
      <c r="O2368" s="675">
        <v>22</v>
      </c>
      <c r="P2368" s="675" t="s">
        <v>1654</v>
      </c>
      <c r="Q2368" s="675">
        <v>885</v>
      </c>
      <c r="R2368" s="675" t="s">
        <v>1796</v>
      </c>
      <c r="S2368" s="741">
        <v>45921464000</v>
      </c>
      <c r="T2368" s="741">
        <v>47521838959.980644</v>
      </c>
    </row>
    <row r="2369" spans="1:20">
      <c r="A2369" s="675">
        <v>4</v>
      </c>
      <c r="B2369" s="675" t="s">
        <v>1481</v>
      </c>
      <c r="C2369" s="675">
        <v>2016</v>
      </c>
      <c r="D2369" s="675">
        <v>201</v>
      </c>
      <c r="E2369" s="675" t="s">
        <v>1303</v>
      </c>
      <c r="F2369" s="675">
        <v>2</v>
      </c>
      <c r="G2369" s="675" t="s">
        <v>1296</v>
      </c>
      <c r="H2369" s="675">
        <v>91</v>
      </c>
      <c r="I2369" s="675" t="s">
        <v>1304</v>
      </c>
      <c r="J2369" s="675" t="s">
        <v>1052</v>
      </c>
      <c r="K2369" s="741">
        <v>1939977935000</v>
      </c>
      <c r="L2369" s="741">
        <v>2007586670429.0132</v>
      </c>
      <c r="M2369" s="675">
        <v>3</v>
      </c>
      <c r="N2369" s="675" t="s">
        <v>1482</v>
      </c>
      <c r="O2369" s="675">
        <v>26</v>
      </c>
      <c r="P2369" s="675" t="s">
        <v>1483</v>
      </c>
      <c r="Q2369" s="675">
        <v>946</v>
      </c>
      <c r="R2369" s="675" t="s">
        <v>1684</v>
      </c>
      <c r="S2369" s="741">
        <v>100000000</v>
      </c>
      <c r="T2369" s="741">
        <v>103485026</v>
      </c>
    </row>
    <row r="2370" spans="1:20">
      <c r="A2370" s="675">
        <v>4</v>
      </c>
      <c r="B2370" s="675" t="s">
        <v>1481</v>
      </c>
      <c r="C2370" s="675">
        <v>2016</v>
      </c>
      <c r="D2370" s="675">
        <v>201</v>
      </c>
      <c r="E2370" s="675" t="s">
        <v>1303</v>
      </c>
      <c r="F2370" s="675">
        <v>2</v>
      </c>
      <c r="G2370" s="675" t="s">
        <v>1296</v>
      </c>
      <c r="H2370" s="675">
        <v>91</v>
      </c>
      <c r="I2370" s="675" t="s">
        <v>1304</v>
      </c>
      <c r="J2370" s="675" t="s">
        <v>1052</v>
      </c>
      <c r="K2370" s="741">
        <v>1939977935000</v>
      </c>
      <c r="L2370" s="741">
        <v>2007586670429.0132</v>
      </c>
      <c r="M2370" s="675">
        <v>3</v>
      </c>
      <c r="N2370" s="675" t="s">
        <v>1482</v>
      </c>
      <c r="O2370" s="675">
        <v>30</v>
      </c>
      <c r="P2370" s="675" t="s">
        <v>1685</v>
      </c>
      <c r="Q2370" s="675">
        <v>886</v>
      </c>
      <c r="R2370" s="675" t="s">
        <v>1797</v>
      </c>
      <c r="S2370" s="741">
        <v>5000000000</v>
      </c>
      <c r="T2370" s="741">
        <v>5174251300</v>
      </c>
    </row>
    <row r="2371" spans="1:20">
      <c r="A2371" s="675">
        <v>4</v>
      </c>
      <c r="B2371" s="675" t="s">
        <v>1481</v>
      </c>
      <c r="C2371" s="675">
        <v>2016</v>
      </c>
      <c r="D2371" s="675">
        <v>201</v>
      </c>
      <c r="E2371" s="675" t="s">
        <v>1303</v>
      </c>
      <c r="F2371" s="675">
        <v>2</v>
      </c>
      <c r="G2371" s="675" t="s">
        <v>1296</v>
      </c>
      <c r="H2371" s="675">
        <v>91</v>
      </c>
      <c r="I2371" s="675" t="s">
        <v>1304</v>
      </c>
      <c r="J2371" s="675" t="s">
        <v>1052</v>
      </c>
      <c r="K2371" s="741">
        <v>1939977935000</v>
      </c>
      <c r="L2371" s="741">
        <v>2007586670429.0132</v>
      </c>
      <c r="M2371" s="675">
        <v>3</v>
      </c>
      <c r="N2371" s="675" t="s">
        <v>1482</v>
      </c>
      <c r="O2371" s="675">
        <v>30</v>
      </c>
      <c r="P2371" s="675" t="s">
        <v>1685</v>
      </c>
      <c r="Q2371" s="675">
        <v>887</v>
      </c>
      <c r="R2371" s="675" t="s">
        <v>1687</v>
      </c>
      <c r="S2371" s="741">
        <v>4272858000</v>
      </c>
      <c r="T2371" s="741">
        <v>4421768212.2430801</v>
      </c>
    </row>
    <row r="2372" spans="1:20">
      <c r="A2372" s="675">
        <v>4</v>
      </c>
      <c r="B2372" s="675" t="s">
        <v>1481</v>
      </c>
      <c r="C2372" s="675">
        <v>2016</v>
      </c>
      <c r="D2372" s="675">
        <v>203</v>
      </c>
      <c r="E2372" s="675" t="s">
        <v>773</v>
      </c>
      <c r="F2372" s="675">
        <v>2</v>
      </c>
      <c r="G2372" s="675" t="s">
        <v>1296</v>
      </c>
      <c r="H2372" s="675">
        <v>94</v>
      </c>
      <c r="I2372" s="675" t="s">
        <v>1264</v>
      </c>
      <c r="J2372" s="675" t="s">
        <v>1052</v>
      </c>
      <c r="K2372" s="741">
        <v>14001976000</v>
      </c>
      <c r="L2372" s="741">
        <v>14489948504.11376</v>
      </c>
      <c r="M2372" s="675">
        <v>2</v>
      </c>
      <c r="N2372" s="675" t="s">
        <v>1561</v>
      </c>
      <c r="O2372" s="675">
        <v>20</v>
      </c>
      <c r="P2372" s="675" t="s">
        <v>1638</v>
      </c>
      <c r="Q2372" s="675">
        <v>729</v>
      </c>
      <c r="R2372" s="675" t="s">
        <v>1688</v>
      </c>
      <c r="S2372" s="741">
        <v>1280689000</v>
      </c>
      <c r="T2372" s="741">
        <v>1325321344.6291401</v>
      </c>
    </row>
    <row r="2373" spans="1:20">
      <c r="A2373" s="675">
        <v>4</v>
      </c>
      <c r="B2373" s="675" t="s">
        <v>1481</v>
      </c>
      <c r="C2373" s="675">
        <v>2016</v>
      </c>
      <c r="D2373" s="675">
        <v>203</v>
      </c>
      <c r="E2373" s="675" t="s">
        <v>773</v>
      </c>
      <c r="F2373" s="675">
        <v>2</v>
      </c>
      <c r="G2373" s="675" t="s">
        <v>1296</v>
      </c>
      <c r="H2373" s="675">
        <v>94</v>
      </c>
      <c r="I2373" s="675" t="s">
        <v>1264</v>
      </c>
      <c r="J2373" s="675" t="s">
        <v>1052</v>
      </c>
      <c r="K2373" s="741">
        <v>14001976000</v>
      </c>
      <c r="L2373" s="741">
        <v>14489948504.11376</v>
      </c>
      <c r="M2373" s="675">
        <v>2</v>
      </c>
      <c r="N2373" s="675" t="s">
        <v>1561</v>
      </c>
      <c r="O2373" s="675">
        <v>20</v>
      </c>
      <c r="P2373" s="675" t="s">
        <v>1638</v>
      </c>
      <c r="Q2373" s="675">
        <v>780</v>
      </c>
      <c r="R2373" s="675" t="s">
        <v>1689</v>
      </c>
      <c r="S2373" s="741">
        <v>1088016000</v>
      </c>
      <c r="T2373" s="741">
        <v>1125933640.4841599</v>
      </c>
    </row>
    <row r="2374" spans="1:20">
      <c r="A2374" s="675">
        <v>4</v>
      </c>
      <c r="B2374" s="675" t="s">
        <v>1481</v>
      </c>
      <c r="C2374" s="675">
        <v>2016</v>
      </c>
      <c r="D2374" s="675">
        <v>203</v>
      </c>
      <c r="E2374" s="675" t="s">
        <v>773</v>
      </c>
      <c r="F2374" s="675">
        <v>2</v>
      </c>
      <c r="G2374" s="675" t="s">
        <v>1296</v>
      </c>
      <c r="H2374" s="675">
        <v>94</v>
      </c>
      <c r="I2374" s="675" t="s">
        <v>1264</v>
      </c>
      <c r="J2374" s="675" t="s">
        <v>1052</v>
      </c>
      <c r="K2374" s="741">
        <v>14001976000</v>
      </c>
      <c r="L2374" s="741">
        <v>14489948504.11376</v>
      </c>
      <c r="M2374" s="675">
        <v>2</v>
      </c>
      <c r="N2374" s="675" t="s">
        <v>1561</v>
      </c>
      <c r="O2374" s="675">
        <v>20</v>
      </c>
      <c r="P2374" s="675" t="s">
        <v>1638</v>
      </c>
      <c r="Q2374" s="675">
        <v>785</v>
      </c>
      <c r="R2374" s="675" t="s">
        <v>1798</v>
      </c>
      <c r="S2374" s="741">
        <v>1514050000</v>
      </c>
      <c r="T2374" s="741">
        <v>1566815036.1530001</v>
      </c>
    </row>
    <row r="2375" spans="1:20">
      <c r="A2375" s="675">
        <v>4</v>
      </c>
      <c r="B2375" s="675" t="s">
        <v>1481</v>
      </c>
      <c r="C2375" s="675">
        <v>2016</v>
      </c>
      <c r="D2375" s="675">
        <v>203</v>
      </c>
      <c r="E2375" s="675" t="s">
        <v>773</v>
      </c>
      <c r="F2375" s="675">
        <v>2</v>
      </c>
      <c r="G2375" s="675" t="s">
        <v>1296</v>
      </c>
      <c r="H2375" s="675">
        <v>94</v>
      </c>
      <c r="I2375" s="675" t="s">
        <v>1264</v>
      </c>
      <c r="J2375" s="675" t="s">
        <v>1052</v>
      </c>
      <c r="K2375" s="741">
        <v>14001976000</v>
      </c>
      <c r="L2375" s="741">
        <v>14489948504.11376</v>
      </c>
      <c r="M2375" s="675">
        <v>2</v>
      </c>
      <c r="N2375" s="675" t="s">
        <v>1561</v>
      </c>
      <c r="O2375" s="675">
        <v>20</v>
      </c>
      <c r="P2375" s="675" t="s">
        <v>1638</v>
      </c>
      <c r="Q2375" s="675">
        <v>788</v>
      </c>
      <c r="R2375" s="675" t="s">
        <v>1691</v>
      </c>
      <c r="S2375" s="741">
        <v>438000000</v>
      </c>
      <c r="T2375" s="741">
        <v>453264413.88</v>
      </c>
    </row>
    <row r="2376" spans="1:20">
      <c r="A2376" s="675">
        <v>4</v>
      </c>
      <c r="B2376" s="675" t="s">
        <v>1481</v>
      </c>
      <c r="C2376" s="675">
        <v>2016</v>
      </c>
      <c r="D2376" s="675">
        <v>203</v>
      </c>
      <c r="E2376" s="675" t="s">
        <v>773</v>
      </c>
      <c r="F2376" s="675">
        <v>2</v>
      </c>
      <c r="G2376" s="675" t="s">
        <v>1296</v>
      </c>
      <c r="H2376" s="675">
        <v>94</v>
      </c>
      <c r="I2376" s="675" t="s">
        <v>1264</v>
      </c>
      <c r="J2376" s="675" t="s">
        <v>1052</v>
      </c>
      <c r="K2376" s="741">
        <v>14001976000</v>
      </c>
      <c r="L2376" s="741">
        <v>14489948504.11376</v>
      </c>
      <c r="M2376" s="675">
        <v>2</v>
      </c>
      <c r="N2376" s="675" t="s">
        <v>1561</v>
      </c>
      <c r="O2376" s="675">
        <v>20</v>
      </c>
      <c r="P2376" s="675" t="s">
        <v>1638</v>
      </c>
      <c r="Q2376" s="675">
        <v>789</v>
      </c>
      <c r="R2376" s="675" t="s">
        <v>1692</v>
      </c>
      <c r="S2376" s="741">
        <v>2115000000</v>
      </c>
      <c r="T2376" s="741">
        <v>2188708299.9000001</v>
      </c>
    </row>
    <row r="2377" spans="1:20">
      <c r="A2377" s="675">
        <v>4</v>
      </c>
      <c r="B2377" s="675" t="s">
        <v>1481</v>
      </c>
      <c r="C2377" s="675">
        <v>2016</v>
      </c>
      <c r="D2377" s="675">
        <v>203</v>
      </c>
      <c r="E2377" s="675" t="s">
        <v>773</v>
      </c>
      <c r="F2377" s="675">
        <v>2</v>
      </c>
      <c r="G2377" s="675" t="s">
        <v>1296</v>
      </c>
      <c r="H2377" s="675">
        <v>94</v>
      </c>
      <c r="I2377" s="675" t="s">
        <v>1264</v>
      </c>
      <c r="J2377" s="675" t="s">
        <v>1052</v>
      </c>
      <c r="K2377" s="741">
        <v>14001976000</v>
      </c>
      <c r="L2377" s="741">
        <v>14489948504.11376</v>
      </c>
      <c r="M2377" s="675">
        <v>2</v>
      </c>
      <c r="N2377" s="675" t="s">
        <v>1561</v>
      </c>
      <c r="O2377" s="675">
        <v>20</v>
      </c>
      <c r="P2377" s="675" t="s">
        <v>1638</v>
      </c>
      <c r="Q2377" s="675">
        <v>790</v>
      </c>
      <c r="R2377" s="675" t="s">
        <v>1693</v>
      </c>
      <c r="S2377" s="741">
        <v>2912651000</v>
      </c>
      <c r="T2377" s="741">
        <v>3014157644.6392603</v>
      </c>
    </row>
    <row r="2378" spans="1:20">
      <c r="A2378" s="675">
        <v>4</v>
      </c>
      <c r="B2378" s="675" t="s">
        <v>1481</v>
      </c>
      <c r="C2378" s="675">
        <v>2016</v>
      </c>
      <c r="D2378" s="675">
        <v>203</v>
      </c>
      <c r="E2378" s="675" t="s">
        <v>773</v>
      </c>
      <c r="F2378" s="675">
        <v>2</v>
      </c>
      <c r="G2378" s="675" t="s">
        <v>1296</v>
      </c>
      <c r="H2378" s="675">
        <v>94</v>
      </c>
      <c r="I2378" s="675" t="s">
        <v>1264</v>
      </c>
      <c r="J2378" s="675" t="s">
        <v>1052</v>
      </c>
      <c r="K2378" s="741">
        <v>14001976000</v>
      </c>
      <c r="L2378" s="741">
        <v>14489948504.11376</v>
      </c>
      <c r="M2378" s="675">
        <v>2</v>
      </c>
      <c r="N2378" s="675" t="s">
        <v>1561</v>
      </c>
      <c r="O2378" s="675">
        <v>20</v>
      </c>
      <c r="P2378" s="675" t="s">
        <v>1638</v>
      </c>
      <c r="Q2378" s="675">
        <v>793</v>
      </c>
      <c r="R2378" s="675" t="s">
        <v>1694</v>
      </c>
      <c r="S2378" s="741">
        <v>650000000</v>
      </c>
      <c r="T2378" s="741">
        <v>672652669</v>
      </c>
    </row>
    <row r="2379" spans="1:20">
      <c r="A2379" s="675">
        <v>4</v>
      </c>
      <c r="B2379" s="675" t="s">
        <v>1481</v>
      </c>
      <c r="C2379" s="675">
        <v>2016</v>
      </c>
      <c r="D2379" s="675">
        <v>203</v>
      </c>
      <c r="E2379" s="675" t="s">
        <v>773</v>
      </c>
      <c r="F2379" s="675">
        <v>2</v>
      </c>
      <c r="G2379" s="675" t="s">
        <v>1296</v>
      </c>
      <c r="H2379" s="675">
        <v>94</v>
      </c>
      <c r="I2379" s="675" t="s">
        <v>1264</v>
      </c>
      <c r="J2379" s="675" t="s">
        <v>1052</v>
      </c>
      <c r="K2379" s="741">
        <v>14001976000</v>
      </c>
      <c r="L2379" s="741">
        <v>14489948504.11376</v>
      </c>
      <c r="M2379" s="675">
        <v>2</v>
      </c>
      <c r="N2379" s="675" t="s">
        <v>1561</v>
      </c>
      <c r="O2379" s="675">
        <v>20</v>
      </c>
      <c r="P2379" s="675" t="s">
        <v>1638</v>
      </c>
      <c r="Q2379" s="675">
        <v>970</v>
      </c>
      <c r="R2379" s="675" t="s">
        <v>1799</v>
      </c>
      <c r="S2379" s="741">
        <v>300000000</v>
      </c>
      <c r="T2379" s="741">
        <v>310455078</v>
      </c>
    </row>
    <row r="2380" spans="1:20">
      <c r="A2380" s="675">
        <v>4</v>
      </c>
      <c r="B2380" s="675" t="s">
        <v>1481</v>
      </c>
      <c r="C2380" s="675">
        <v>2016</v>
      </c>
      <c r="D2380" s="675">
        <v>203</v>
      </c>
      <c r="E2380" s="675" t="s">
        <v>773</v>
      </c>
      <c r="F2380" s="675">
        <v>2</v>
      </c>
      <c r="G2380" s="675" t="s">
        <v>1296</v>
      </c>
      <c r="H2380" s="675">
        <v>94</v>
      </c>
      <c r="I2380" s="675" t="s">
        <v>1264</v>
      </c>
      <c r="J2380" s="675" t="s">
        <v>1052</v>
      </c>
      <c r="K2380" s="741">
        <v>14001976000</v>
      </c>
      <c r="L2380" s="741">
        <v>14489948504.11376</v>
      </c>
      <c r="M2380" s="675">
        <v>3</v>
      </c>
      <c r="N2380" s="675" t="s">
        <v>1482</v>
      </c>
      <c r="O2380" s="675">
        <v>31</v>
      </c>
      <c r="P2380" s="675" t="s">
        <v>1487</v>
      </c>
      <c r="Q2380" s="675">
        <v>906</v>
      </c>
      <c r="R2380" s="675" t="s">
        <v>1830</v>
      </c>
      <c r="S2380" s="741">
        <v>3703570000</v>
      </c>
      <c r="T2380" s="741">
        <v>3832640377.4282002</v>
      </c>
    </row>
    <row r="2381" spans="1:20">
      <c r="A2381" s="675">
        <v>4</v>
      </c>
      <c r="B2381" s="675" t="s">
        <v>1481</v>
      </c>
      <c r="C2381" s="675">
        <v>2016</v>
      </c>
      <c r="D2381" s="675">
        <v>204</v>
      </c>
      <c r="E2381" s="675" t="s">
        <v>781</v>
      </c>
      <c r="F2381" s="675">
        <v>2</v>
      </c>
      <c r="G2381" s="675" t="s">
        <v>1296</v>
      </c>
      <c r="H2381" s="675">
        <v>95</v>
      </c>
      <c r="I2381" s="675" t="s">
        <v>1170</v>
      </c>
      <c r="J2381" s="675" t="s">
        <v>1052</v>
      </c>
      <c r="K2381" s="741">
        <v>1092183320000</v>
      </c>
      <c r="L2381" s="741">
        <v>1130246192669.6633</v>
      </c>
      <c r="M2381" s="675">
        <v>2</v>
      </c>
      <c r="N2381" s="675" t="s">
        <v>1561</v>
      </c>
      <c r="O2381" s="675">
        <v>19</v>
      </c>
      <c r="P2381" s="675" t="s">
        <v>1562</v>
      </c>
      <c r="Q2381" s="675">
        <v>543</v>
      </c>
      <c r="R2381" s="675" t="s">
        <v>1341</v>
      </c>
      <c r="S2381" s="741">
        <v>44439834000</v>
      </c>
      <c r="T2381" s="741">
        <v>45988573769.256844</v>
      </c>
    </row>
    <row r="2382" spans="1:20">
      <c r="A2382" s="675">
        <v>4</v>
      </c>
      <c r="B2382" s="675" t="s">
        <v>1481</v>
      </c>
      <c r="C2382" s="675">
        <v>2016</v>
      </c>
      <c r="D2382" s="675">
        <v>204</v>
      </c>
      <c r="E2382" s="675" t="s">
        <v>781</v>
      </c>
      <c r="F2382" s="675">
        <v>2</v>
      </c>
      <c r="G2382" s="675" t="s">
        <v>1296</v>
      </c>
      <c r="H2382" s="675">
        <v>95</v>
      </c>
      <c r="I2382" s="675" t="s">
        <v>1170</v>
      </c>
      <c r="J2382" s="675" t="s">
        <v>1052</v>
      </c>
      <c r="K2382" s="741">
        <v>1092183320000</v>
      </c>
      <c r="L2382" s="741">
        <v>1130246192669.6633</v>
      </c>
      <c r="M2382" s="675">
        <v>2</v>
      </c>
      <c r="N2382" s="675" t="s">
        <v>1561</v>
      </c>
      <c r="O2382" s="675">
        <v>19</v>
      </c>
      <c r="P2382" s="675" t="s">
        <v>1562</v>
      </c>
      <c r="Q2382" s="675">
        <v>809</v>
      </c>
      <c r="R2382" s="675" t="s">
        <v>1697</v>
      </c>
      <c r="S2382" s="741">
        <v>877567805000</v>
      </c>
      <c r="T2382" s="741">
        <v>908151271171.87927</v>
      </c>
    </row>
    <row r="2383" spans="1:20">
      <c r="A2383" s="675">
        <v>4</v>
      </c>
      <c r="B2383" s="675" t="s">
        <v>1481</v>
      </c>
      <c r="C2383" s="675">
        <v>2016</v>
      </c>
      <c r="D2383" s="675">
        <v>204</v>
      </c>
      <c r="E2383" s="675" t="s">
        <v>781</v>
      </c>
      <c r="F2383" s="675">
        <v>2</v>
      </c>
      <c r="G2383" s="675" t="s">
        <v>1296</v>
      </c>
      <c r="H2383" s="675">
        <v>95</v>
      </c>
      <c r="I2383" s="675" t="s">
        <v>1170</v>
      </c>
      <c r="J2383" s="675" t="s">
        <v>1052</v>
      </c>
      <c r="K2383" s="741">
        <v>1092183320000</v>
      </c>
      <c r="L2383" s="741">
        <v>1130246192669.6633</v>
      </c>
      <c r="M2383" s="675">
        <v>2</v>
      </c>
      <c r="N2383" s="675" t="s">
        <v>1561</v>
      </c>
      <c r="O2383" s="675">
        <v>19</v>
      </c>
      <c r="P2383" s="675" t="s">
        <v>1562</v>
      </c>
      <c r="Q2383" s="675">
        <v>810</v>
      </c>
      <c r="R2383" s="675" t="s">
        <v>1698</v>
      </c>
      <c r="S2383" s="741">
        <v>95681783000</v>
      </c>
      <c r="T2383" s="741">
        <v>99016318014.813583</v>
      </c>
    </row>
    <row r="2384" spans="1:20">
      <c r="A2384" s="675">
        <v>4</v>
      </c>
      <c r="B2384" s="675" t="s">
        <v>1481</v>
      </c>
      <c r="C2384" s="675">
        <v>2016</v>
      </c>
      <c r="D2384" s="675">
        <v>204</v>
      </c>
      <c r="E2384" s="675" t="s">
        <v>781</v>
      </c>
      <c r="F2384" s="675">
        <v>2</v>
      </c>
      <c r="G2384" s="675" t="s">
        <v>1296</v>
      </c>
      <c r="H2384" s="675">
        <v>95</v>
      </c>
      <c r="I2384" s="675" t="s">
        <v>1170</v>
      </c>
      <c r="J2384" s="675" t="s">
        <v>1052</v>
      </c>
      <c r="K2384" s="741">
        <v>1092183320000</v>
      </c>
      <c r="L2384" s="741">
        <v>1130246192669.6633</v>
      </c>
      <c r="M2384" s="675">
        <v>2</v>
      </c>
      <c r="N2384" s="675" t="s">
        <v>1561</v>
      </c>
      <c r="O2384" s="675">
        <v>20</v>
      </c>
      <c r="P2384" s="675" t="s">
        <v>1638</v>
      </c>
      <c r="Q2384" s="675">
        <v>762</v>
      </c>
      <c r="R2384" s="675" t="s">
        <v>1699</v>
      </c>
      <c r="S2384" s="741">
        <v>2200000000</v>
      </c>
      <c r="T2384" s="741">
        <v>2276670572</v>
      </c>
    </row>
    <row r="2385" spans="1:20">
      <c r="A2385" s="675">
        <v>4</v>
      </c>
      <c r="B2385" s="675" t="s">
        <v>1481</v>
      </c>
      <c r="C2385" s="675">
        <v>2016</v>
      </c>
      <c r="D2385" s="675">
        <v>204</v>
      </c>
      <c r="E2385" s="675" t="s">
        <v>781</v>
      </c>
      <c r="F2385" s="675">
        <v>2</v>
      </c>
      <c r="G2385" s="675" t="s">
        <v>1296</v>
      </c>
      <c r="H2385" s="675">
        <v>95</v>
      </c>
      <c r="I2385" s="675" t="s">
        <v>1170</v>
      </c>
      <c r="J2385" s="675" t="s">
        <v>1052</v>
      </c>
      <c r="K2385" s="741">
        <v>1092183320000</v>
      </c>
      <c r="L2385" s="741">
        <v>1130246192669.6633</v>
      </c>
      <c r="M2385" s="675">
        <v>3</v>
      </c>
      <c r="N2385" s="675" t="s">
        <v>1482</v>
      </c>
      <c r="O2385" s="675">
        <v>26</v>
      </c>
      <c r="P2385" s="675" t="s">
        <v>1483</v>
      </c>
      <c r="Q2385" s="675">
        <v>955</v>
      </c>
      <c r="R2385" s="675" t="s">
        <v>1700</v>
      </c>
      <c r="S2385" s="741">
        <v>312000000</v>
      </c>
      <c r="T2385" s="741">
        <v>322873281.12</v>
      </c>
    </row>
    <row r="2386" spans="1:20">
      <c r="A2386" s="675">
        <v>4</v>
      </c>
      <c r="B2386" s="675" t="s">
        <v>1481</v>
      </c>
      <c r="C2386" s="675">
        <v>2016</v>
      </c>
      <c r="D2386" s="675">
        <v>204</v>
      </c>
      <c r="E2386" s="675" t="s">
        <v>781</v>
      </c>
      <c r="F2386" s="675">
        <v>2</v>
      </c>
      <c r="G2386" s="675" t="s">
        <v>1296</v>
      </c>
      <c r="H2386" s="675">
        <v>95</v>
      </c>
      <c r="I2386" s="675" t="s">
        <v>1170</v>
      </c>
      <c r="J2386" s="675" t="s">
        <v>1052</v>
      </c>
      <c r="K2386" s="741">
        <v>1092183320000</v>
      </c>
      <c r="L2386" s="741">
        <v>1130246192669.6633</v>
      </c>
      <c r="M2386" s="675">
        <v>3</v>
      </c>
      <c r="N2386" s="675" t="s">
        <v>1482</v>
      </c>
      <c r="O2386" s="675">
        <v>31</v>
      </c>
      <c r="P2386" s="675" t="s">
        <v>1487</v>
      </c>
      <c r="Q2386" s="675">
        <v>232</v>
      </c>
      <c r="R2386" s="675" t="s">
        <v>1347</v>
      </c>
      <c r="S2386" s="741">
        <v>60941898000</v>
      </c>
      <c r="T2386" s="741">
        <v>63065738990.193481</v>
      </c>
    </row>
    <row r="2387" spans="1:20">
      <c r="A2387" s="675">
        <v>4</v>
      </c>
      <c r="B2387" s="675" t="s">
        <v>1481</v>
      </c>
      <c r="C2387" s="675">
        <v>2016</v>
      </c>
      <c r="D2387" s="675">
        <v>204</v>
      </c>
      <c r="E2387" s="675" t="s">
        <v>781</v>
      </c>
      <c r="F2387" s="675">
        <v>2</v>
      </c>
      <c r="G2387" s="675" t="s">
        <v>1296</v>
      </c>
      <c r="H2387" s="675">
        <v>95</v>
      </c>
      <c r="I2387" s="675" t="s">
        <v>1170</v>
      </c>
      <c r="J2387" s="675" t="s">
        <v>1052</v>
      </c>
      <c r="K2387" s="741">
        <v>1092183320000</v>
      </c>
      <c r="L2387" s="741">
        <v>1130246192669.6633</v>
      </c>
      <c r="M2387" s="675">
        <v>3</v>
      </c>
      <c r="N2387" s="675" t="s">
        <v>1482</v>
      </c>
      <c r="O2387" s="675">
        <v>32</v>
      </c>
      <c r="P2387" s="675" t="s">
        <v>1504</v>
      </c>
      <c r="Q2387" s="675">
        <v>954</v>
      </c>
      <c r="R2387" s="675" t="s">
        <v>1701</v>
      </c>
      <c r="S2387" s="741">
        <v>11040000000</v>
      </c>
      <c r="T2387" s="741">
        <v>11424746870.4</v>
      </c>
    </row>
    <row r="2388" spans="1:20">
      <c r="A2388" s="675">
        <v>4</v>
      </c>
      <c r="B2388" s="675" t="s">
        <v>1481</v>
      </c>
      <c r="C2388" s="675">
        <v>2016</v>
      </c>
      <c r="D2388" s="675">
        <v>206</v>
      </c>
      <c r="E2388" s="675" t="s">
        <v>1348</v>
      </c>
      <c r="F2388" s="675">
        <v>2</v>
      </c>
      <c r="G2388" s="675" t="s">
        <v>1296</v>
      </c>
      <c r="H2388" s="675">
        <v>87</v>
      </c>
      <c r="I2388" s="675" t="s">
        <v>1131</v>
      </c>
      <c r="J2388" s="675" t="s">
        <v>1052</v>
      </c>
      <c r="K2388" s="741">
        <v>5000000000</v>
      </c>
      <c r="L2388" s="741">
        <v>5174251300</v>
      </c>
      <c r="M2388" s="675">
        <v>3</v>
      </c>
      <c r="N2388" s="675" t="s">
        <v>1482</v>
      </c>
      <c r="O2388" s="675">
        <v>31</v>
      </c>
      <c r="P2388" s="675" t="s">
        <v>1487</v>
      </c>
      <c r="Q2388" s="675">
        <v>710</v>
      </c>
      <c r="R2388" s="675" t="s">
        <v>1702</v>
      </c>
      <c r="S2388" s="741">
        <v>5000000000</v>
      </c>
      <c r="T2388" s="741">
        <v>5174251300</v>
      </c>
    </row>
    <row r="2389" spans="1:20">
      <c r="A2389" s="675">
        <v>4</v>
      </c>
      <c r="B2389" s="675" t="s">
        <v>1481</v>
      </c>
      <c r="C2389" s="675">
        <v>2016</v>
      </c>
      <c r="D2389" s="675">
        <v>208</v>
      </c>
      <c r="E2389" s="675" t="s">
        <v>83</v>
      </c>
      <c r="F2389" s="675">
        <v>2</v>
      </c>
      <c r="G2389" s="675" t="s">
        <v>1296</v>
      </c>
      <c r="H2389" s="675">
        <v>96</v>
      </c>
      <c r="I2389" s="675" t="s">
        <v>1199</v>
      </c>
      <c r="J2389" s="675" t="s">
        <v>1052</v>
      </c>
      <c r="K2389" s="741">
        <v>73118000000</v>
      </c>
      <c r="L2389" s="741">
        <v>75666181310.680008</v>
      </c>
      <c r="M2389" s="675">
        <v>1</v>
      </c>
      <c r="N2389" s="675" t="s">
        <v>1489</v>
      </c>
      <c r="O2389" s="675">
        <v>10</v>
      </c>
      <c r="P2389" s="675" t="s">
        <v>1565</v>
      </c>
      <c r="Q2389" s="675">
        <v>962</v>
      </c>
      <c r="R2389" s="675" t="s">
        <v>1800</v>
      </c>
      <c r="S2389" s="741">
        <v>626992000</v>
      </c>
      <c r="T2389" s="741">
        <v>648842834.21792006</v>
      </c>
    </row>
    <row r="2390" spans="1:20">
      <c r="A2390" s="675">
        <v>4</v>
      </c>
      <c r="B2390" s="675" t="s">
        <v>1481</v>
      </c>
      <c r="C2390" s="675">
        <v>2016</v>
      </c>
      <c r="D2390" s="675">
        <v>208</v>
      </c>
      <c r="E2390" s="675" t="s">
        <v>83</v>
      </c>
      <c r="F2390" s="675">
        <v>2</v>
      </c>
      <c r="G2390" s="675" t="s">
        <v>1296</v>
      </c>
      <c r="H2390" s="675">
        <v>96</v>
      </c>
      <c r="I2390" s="675" t="s">
        <v>1199</v>
      </c>
      <c r="J2390" s="675" t="s">
        <v>1052</v>
      </c>
      <c r="K2390" s="741">
        <v>73118000000</v>
      </c>
      <c r="L2390" s="741">
        <v>75666181310.680008</v>
      </c>
      <c r="M2390" s="675">
        <v>1</v>
      </c>
      <c r="N2390" s="675" t="s">
        <v>1489</v>
      </c>
      <c r="O2390" s="675">
        <v>15</v>
      </c>
      <c r="P2390" s="675" t="s">
        <v>1578</v>
      </c>
      <c r="Q2390" s="675">
        <v>208</v>
      </c>
      <c r="R2390" s="675" t="s">
        <v>1703</v>
      </c>
      <c r="S2390" s="741">
        <v>7793535000</v>
      </c>
      <c r="T2390" s="741">
        <v>8065141721.0691004</v>
      </c>
    </row>
    <row r="2391" spans="1:20">
      <c r="A2391" s="675">
        <v>4</v>
      </c>
      <c r="B2391" s="675" t="s">
        <v>1481</v>
      </c>
      <c r="C2391" s="675">
        <v>2016</v>
      </c>
      <c r="D2391" s="675">
        <v>208</v>
      </c>
      <c r="E2391" s="675" t="s">
        <v>83</v>
      </c>
      <c r="F2391" s="675">
        <v>2</v>
      </c>
      <c r="G2391" s="675" t="s">
        <v>1296</v>
      </c>
      <c r="H2391" s="675">
        <v>96</v>
      </c>
      <c r="I2391" s="675" t="s">
        <v>1199</v>
      </c>
      <c r="J2391" s="675" t="s">
        <v>1052</v>
      </c>
      <c r="K2391" s="741">
        <v>73118000000</v>
      </c>
      <c r="L2391" s="741">
        <v>75666181310.680008</v>
      </c>
      <c r="M2391" s="675">
        <v>1</v>
      </c>
      <c r="N2391" s="675" t="s">
        <v>1489</v>
      </c>
      <c r="O2391" s="675">
        <v>15</v>
      </c>
      <c r="P2391" s="675" t="s">
        <v>1578</v>
      </c>
      <c r="Q2391" s="675">
        <v>471</v>
      </c>
      <c r="R2391" s="675" t="s">
        <v>1704</v>
      </c>
      <c r="S2391" s="741">
        <v>3323132000</v>
      </c>
      <c r="T2391" s="741">
        <v>3438944014.2143202</v>
      </c>
    </row>
    <row r="2392" spans="1:20">
      <c r="A2392" s="675">
        <v>4</v>
      </c>
      <c r="B2392" s="675" t="s">
        <v>1481</v>
      </c>
      <c r="C2392" s="675">
        <v>2016</v>
      </c>
      <c r="D2392" s="675">
        <v>208</v>
      </c>
      <c r="E2392" s="675" t="s">
        <v>83</v>
      </c>
      <c r="F2392" s="675">
        <v>2</v>
      </c>
      <c r="G2392" s="675" t="s">
        <v>1296</v>
      </c>
      <c r="H2392" s="675">
        <v>96</v>
      </c>
      <c r="I2392" s="675" t="s">
        <v>1199</v>
      </c>
      <c r="J2392" s="675" t="s">
        <v>1052</v>
      </c>
      <c r="K2392" s="741">
        <v>73118000000</v>
      </c>
      <c r="L2392" s="741">
        <v>75666181310.680008</v>
      </c>
      <c r="M2392" s="675">
        <v>1</v>
      </c>
      <c r="N2392" s="675" t="s">
        <v>1489</v>
      </c>
      <c r="O2392" s="675">
        <v>15</v>
      </c>
      <c r="P2392" s="675" t="s">
        <v>1578</v>
      </c>
      <c r="Q2392" s="675">
        <v>691</v>
      </c>
      <c r="R2392" s="675" t="s">
        <v>1705</v>
      </c>
      <c r="S2392" s="741">
        <v>2853512000</v>
      </c>
      <c r="T2392" s="741">
        <v>2952957635.1131201</v>
      </c>
    </row>
    <row r="2393" spans="1:20">
      <c r="A2393" s="675">
        <v>4</v>
      </c>
      <c r="B2393" s="675" t="s">
        <v>1481</v>
      </c>
      <c r="C2393" s="675">
        <v>2016</v>
      </c>
      <c r="D2393" s="675">
        <v>208</v>
      </c>
      <c r="E2393" s="675" t="s">
        <v>83</v>
      </c>
      <c r="F2393" s="675">
        <v>2</v>
      </c>
      <c r="G2393" s="675" t="s">
        <v>1296</v>
      </c>
      <c r="H2393" s="675">
        <v>96</v>
      </c>
      <c r="I2393" s="675" t="s">
        <v>1199</v>
      </c>
      <c r="J2393" s="675" t="s">
        <v>1052</v>
      </c>
      <c r="K2393" s="741">
        <v>73118000000</v>
      </c>
      <c r="L2393" s="741">
        <v>75666181310.680008</v>
      </c>
      <c r="M2393" s="675">
        <v>1</v>
      </c>
      <c r="N2393" s="675" t="s">
        <v>1489</v>
      </c>
      <c r="O2393" s="675">
        <v>15</v>
      </c>
      <c r="P2393" s="675" t="s">
        <v>1578</v>
      </c>
      <c r="Q2393" s="675">
        <v>7328</v>
      </c>
      <c r="R2393" s="675" t="s">
        <v>1463</v>
      </c>
      <c r="S2393" s="741">
        <v>4103563000</v>
      </c>
      <c r="T2393" s="741">
        <v>4246573237.4763799</v>
      </c>
    </row>
    <row r="2394" spans="1:20">
      <c r="A2394" s="675">
        <v>4</v>
      </c>
      <c r="B2394" s="675" t="s">
        <v>1481</v>
      </c>
      <c r="C2394" s="675">
        <v>2016</v>
      </c>
      <c r="D2394" s="675">
        <v>208</v>
      </c>
      <c r="E2394" s="675" t="s">
        <v>83</v>
      </c>
      <c r="F2394" s="675">
        <v>2</v>
      </c>
      <c r="G2394" s="675" t="s">
        <v>1296</v>
      </c>
      <c r="H2394" s="675">
        <v>96</v>
      </c>
      <c r="I2394" s="675" t="s">
        <v>1199</v>
      </c>
      <c r="J2394" s="675" t="s">
        <v>1052</v>
      </c>
      <c r="K2394" s="741">
        <v>73118000000</v>
      </c>
      <c r="L2394" s="741">
        <v>75666181310.680008</v>
      </c>
      <c r="M2394" s="675">
        <v>2</v>
      </c>
      <c r="N2394" s="675" t="s">
        <v>1561</v>
      </c>
      <c r="O2394" s="675">
        <v>20</v>
      </c>
      <c r="P2394" s="675" t="s">
        <v>1638</v>
      </c>
      <c r="Q2394" s="675">
        <v>3075</v>
      </c>
      <c r="R2394" s="675" t="s">
        <v>1351</v>
      </c>
      <c r="S2394" s="741">
        <v>48446151000</v>
      </c>
      <c r="T2394" s="741">
        <v>50134511958.349258</v>
      </c>
    </row>
    <row r="2395" spans="1:20">
      <c r="A2395" s="675">
        <v>4</v>
      </c>
      <c r="B2395" s="675" t="s">
        <v>1481</v>
      </c>
      <c r="C2395" s="675">
        <v>2016</v>
      </c>
      <c r="D2395" s="675">
        <v>208</v>
      </c>
      <c r="E2395" s="675" t="s">
        <v>83</v>
      </c>
      <c r="F2395" s="675">
        <v>2</v>
      </c>
      <c r="G2395" s="675" t="s">
        <v>1296</v>
      </c>
      <c r="H2395" s="675">
        <v>96</v>
      </c>
      <c r="I2395" s="675" t="s">
        <v>1199</v>
      </c>
      <c r="J2395" s="675" t="s">
        <v>1052</v>
      </c>
      <c r="K2395" s="741">
        <v>73118000000</v>
      </c>
      <c r="L2395" s="741">
        <v>75666181310.680008</v>
      </c>
      <c r="M2395" s="675">
        <v>3</v>
      </c>
      <c r="N2395" s="675" t="s">
        <v>1482</v>
      </c>
      <c r="O2395" s="675">
        <v>26</v>
      </c>
      <c r="P2395" s="675" t="s">
        <v>1483</v>
      </c>
      <c r="Q2395" s="675">
        <v>943</v>
      </c>
      <c r="R2395" s="675" t="s">
        <v>1706</v>
      </c>
      <c r="S2395" s="741">
        <v>193080000</v>
      </c>
      <c r="T2395" s="741">
        <v>199808888.2008</v>
      </c>
    </row>
    <row r="2396" spans="1:20">
      <c r="A2396" s="675">
        <v>4</v>
      </c>
      <c r="B2396" s="675" t="s">
        <v>1481</v>
      </c>
      <c r="C2396" s="675">
        <v>2016</v>
      </c>
      <c r="D2396" s="675">
        <v>208</v>
      </c>
      <c r="E2396" s="675" t="s">
        <v>83</v>
      </c>
      <c r="F2396" s="675">
        <v>2</v>
      </c>
      <c r="G2396" s="675" t="s">
        <v>1296</v>
      </c>
      <c r="H2396" s="675">
        <v>96</v>
      </c>
      <c r="I2396" s="675" t="s">
        <v>1199</v>
      </c>
      <c r="J2396" s="675" t="s">
        <v>1052</v>
      </c>
      <c r="K2396" s="741">
        <v>73118000000</v>
      </c>
      <c r="L2396" s="741">
        <v>75666181310.680008</v>
      </c>
      <c r="M2396" s="675">
        <v>3</v>
      </c>
      <c r="N2396" s="675" t="s">
        <v>1482</v>
      </c>
      <c r="O2396" s="675">
        <v>31</v>
      </c>
      <c r="P2396" s="675" t="s">
        <v>1487</v>
      </c>
      <c r="Q2396" s="675">
        <v>404</v>
      </c>
      <c r="R2396" s="675" t="s">
        <v>1354</v>
      </c>
      <c r="S2396" s="741">
        <v>5778035000</v>
      </c>
      <c r="T2396" s="741">
        <v>5979401022.0390997</v>
      </c>
    </row>
    <row r="2397" spans="1:20">
      <c r="A2397" s="675">
        <v>4</v>
      </c>
      <c r="B2397" s="675" t="s">
        <v>1481</v>
      </c>
      <c r="C2397" s="675">
        <v>2016</v>
      </c>
      <c r="D2397" s="675">
        <v>211</v>
      </c>
      <c r="E2397" s="675" t="s">
        <v>1355</v>
      </c>
      <c r="F2397" s="675">
        <v>2</v>
      </c>
      <c r="G2397" s="675" t="s">
        <v>1296</v>
      </c>
      <c r="H2397" s="675">
        <v>93</v>
      </c>
      <c r="I2397" s="675" t="s">
        <v>1211</v>
      </c>
      <c r="J2397" s="675" t="s">
        <v>1052</v>
      </c>
      <c r="K2397" s="741">
        <v>266225150000</v>
      </c>
      <c r="L2397" s="741">
        <v>275503165696.039</v>
      </c>
      <c r="M2397" s="675">
        <v>1</v>
      </c>
      <c r="N2397" s="675" t="s">
        <v>1489</v>
      </c>
      <c r="O2397" s="675">
        <v>3</v>
      </c>
      <c r="P2397" s="675" t="s">
        <v>1545</v>
      </c>
      <c r="Q2397" s="675">
        <v>928</v>
      </c>
      <c r="R2397" s="675" t="s">
        <v>1801</v>
      </c>
      <c r="S2397" s="741">
        <v>32221069000</v>
      </c>
      <c r="T2397" s="741">
        <v>33343981632.127941</v>
      </c>
    </row>
    <row r="2398" spans="1:20">
      <c r="A2398" s="675">
        <v>4</v>
      </c>
      <c r="B2398" s="675" t="s">
        <v>1481</v>
      </c>
      <c r="C2398" s="675">
        <v>2016</v>
      </c>
      <c r="D2398" s="675">
        <v>211</v>
      </c>
      <c r="E2398" s="675" t="s">
        <v>1355</v>
      </c>
      <c r="F2398" s="675">
        <v>2</v>
      </c>
      <c r="G2398" s="675" t="s">
        <v>1296</v>
      </c>
      <c r="H2398" s="675">
        <v>93</v>
      </c>
      <c r="I2398" s="675" t="s">
        <v>1211</v>
      </c>
      <c r="J2398" s="675" t="s">
        <v>1052</v>
      </c>
      <c r="K2398" s="741">
        <v>266225150000</v>
      </c>
      <c r="L2398" s="741">
        <v>275503165696.039</v>
      </c>
      <c r="M2398" s="675">
        <v>1</v>
      </c>
      <c r="N2398" s="675" t="s">
        <v>1489</v>
      </c>
      <c r="O2398" s="675">
        <v>5</v>
      </c>
      <c r="P2398" s="675" t="s">
        <v>1511</v>
      </c>
      <c r="Q2398" s="675">
        <v>847</v>
      </c>
      <c r="R2398" s="675" t="s">
        <v>1802</v>
      </c>
      <c r="S2398" s="741">
        <v>4028795000</v>
      </c>
      <c r="T2398" s="741">
        <v>4169199553.2367001</v>
      </c>
    </row>
    <row r="2399" spans="1:20">
      <c r="A2399" s="675">
        <v>4</v>
      </c>
      <c r="B2399" s="675" t="s">
        <v>1481</v>
      </c>
      <c r="C2399" s="675">
        <v>2016</v>
      </c>
      <c r="D2399" s="675">
        <v>211</v>
      </c>
      <c r="E2399" s="675" t="s">
        <v>1355</v>
      </c>
      <c r="F2399" s="675">
        <v>2</v>
      </c>
      <c r="G2399" s="675" t="s">
        <v>1296</v>
      </c>
      <c r="H2399" s="675">
        <v>93</v>
      </c>
      <c r="I2399" s="675" t="s">
        <v>1211</v>
      </c>
      <c r="J2399" s="675" t="s">
        <v>1052</v>
      </c>
      <c r="K2399" s="741">
        <v>266225150000</v>
      </c>
      <c r="L2399" s="741">
        <v>275503165696.039</v>
      </c>
      <c r="M2399" s="675">
        <v>1</v>
      </c>
      <c r="N2399" s="675" t="s">
        <v>1489</v>
      </c>
      <c r="O2399" s="675">
        <v>8</v>
      </c>
      <c r="P2399" s="675" t="s">
        <v>1597</v>
      </c>
      <c r="Q2399" s="675">
        <v>708</v>
      </c>
      <c r="R2399" s="675" t="s">
        <v>1709</v>
      </c>
      <c r="S2399" s="741">
        <v>126331508000</v>
      </c>
      <c r="T2399" s="741">
        <v>130734193899.99208</v>
      </c>
    </row>
    <row r="2400" spans="1:20">
      <c r="A2400" s="675">
        <v>4</v>
      </c>
      <c r="B2400" s="675" t="s">
        <v>1481</v>
      </c>
      <c r="C2400" s="675">
        <v>2016</v>
      </c>
      <c r="D2400" s="675">
        <v>211</v>
      </c>
      <c r="E2400" s="675" t="s">
        <v>1355</v>
      </c>
      <c r="F2400" s="675">
        <v>2</v>
      </c>
      <c r="G2400" s="675" t="s">
        <v>1296</v>
      </c>
      <c r="H2400" s="675">
        <v>93</v>
      </c>
      <c r="I2400" s="675" t="s">
        <v>1211</v>
      </c>
      <c r="J2400" s="675" t="s">
        <v>1052</v>
      </c>
      <c r="K2400" s="741">
        <v>266225150000</v>
      </c>
      <c r="L2400" s="741">
        <v>275503165696.039</v>
      </c>
      <c r="M2400" s="675">
        <v>1</v>
      </c>
      <c r="N2400" s="675" t="s">
        <v>1489</v>
      </c>
      <c r="O2400" s="675">
        <v>8</v>
      </c>
      <c r="P2400" s="675" t="s">
        <v>1597</v>
      </c>
      <c r="Q2400" s="675">
        <v>814</v>
      </c>
      <c r="R2400" s="675" t="s">
        <v>1710</v>
      </c>
      <c r="S2400" s="741">
        <v>4290012000</v>
      </c>
      <c r="T2400" s="741">
        <v>4439520033.6031199</v>
      </c>
    </row>
    <row r="2401" spans="1:20">
      <c r="A2401" s="675">
        <v>4</v>
      </c>
      <c r="B2401" s="675" t="s">
        <v>1481</v>
      </c>
      <c r="C2401" s="675">
        <v>2016</v>
      </c>
      <c r="D2401" s="675">
        <v>211</v>
      </c>
      <c r="E2401" s="675" t="s">
        <v>1355</v>
      </c>
      <c r="F2401" s="675">
        <v>2</v>
      </c>
      <c r="G2401" s="675" t="s">
        <v>1296</v>
      </c>
      <c r="H2401" s="675">
        <v>93</v>
      </c>
      <c r="I2401" s="675" t="s">
        <v>1211</v>
      </c>
      <c r="J2401" s="675" t="s">
        <v>1052</v>
      </c>
      <c r="K2401" s="741">
        <v>266225150000</v>
      </c>
      <c r="L2401" s="741">
        <v>275503165696.039</v>
      </c>
      <c r="M2401" s="675">
        <v>1</v>
      </c>
      <c r="N2401" s="675" t="s">
        <v>1489</v>
      </c>
      <c r="O2401" s="675">
        <v>8</v>
      </c>
      <c r="P2401" s="675" t="s">
        <v>1597</v>
      </c>
      <c r="Q2401" s="675">
        <v>816</v>
      </c>
      <c r="R2401" s="675" t="s">
        <v>1803</v>
      </c>
      <c r="S2401" s="741">
        <v>13210171000</v>
      </c>
      <c r="T2401" s="741">
        <v>13670548893.994461</v>
      </c>
    </row>
    <row r="2402" spans="1:20">
      <c r="A2402" s="675">
        <v>4</v>
      </c>
      <c r="B2402" s="675" t="s">
        <v>1481</v>
      </c>
      <c r="C2402" s="675">
        <v>2016</v>
      </c>
      <c r="D2402" s="675">
        <v>211</v>
      </c>
      <c r="E2402" s="675" t="s">
        <v>1355</v>
      </c>
      <c r="F2402" s="675">
        <v>2</v>
      </c>
      <c r="G2402" s="675" t="s">
        <v>1296</v>
      </c>
      <c r="H2402" s="675">
        <v>93</v>
      </c>
      <c r="I2402" s="675" t="s">
        <v>1211</v>
      </c>
      <c r="J2402" s="675" t="s">
        <v>1052</v>
      </c>
      <c r="K2402" s="741">
        <v>266225150000</v>
      </c>
      <c r="L2402" s="741">
        <v>275503165696.039</v>
      </c>
      <c r="M2402" s="675">
        <v>1</v>
      </c>
      <c r="N2402" s="675" t="s">
        <v>1489</v>
      </c>
      <c r="O2402" s="675">
        <v>8</v>
      </c>
      <c r="P2402" s="675" t="s">
        <v>1597</v>
      </c>
      <c r="Q2402" s="675">
        <v>842</v>
      </c>
      <c r="R2402" s="675" t="s">
        <v>1712</v>
      </c>
      <c r="S2402" s="741">
        <v>55326595000</v>
      </c>
      <c r="T2402" s="741">
        <v>57254741220.664703</v>
      </c>
    </row>
    <row r="2403" spans="1:20">
      <c r="A2403" s="675">
        <v>4</v>
      </c>
      <c r="B2403" s="675" t="s">
        <v>1481</v>
      </c>
      <c r="C2403" s="675">
        <v>2016</v>
      </c>
      <c r="D2403" s="675">
        <v>211</v>
      </c>
      <c r="E2403" s="675" t="s">
        <v>1355</v>
      </c>
      <c r="F2403" s="675">
        <v>2</v>
      </c>
      <c r="G2403" s="675" t="s">
        <v>1296</v>
      </c>
      <c r="H2403" s="675">
        <v>93</v>
      </c>
      <c r="I2403" s="675" t="s">
        <v>1211</v>
      </c>
      <c r="J2403" s="675" t="s">
        <v>1052</v>
      </c>
      <c r="K2403" s="741">
        <v>266225150000</v>
      </c>
      <c r="L2403" s="741">
        <v>275503165696.039</v>
      </c>
      <c r="M2403" s="675">
        <v>1</v>
      </c>
      <c r="N2403" s="675" t="s">
        <v>1489</v>
      </c>
      <c r="O2403" s="675">
        <v>8</v>
      </c>
      <c r="P2403" s="675" t="s">
        <v>1597</v>
      </c>
      <c r="Q2403" s="675">
        <v>846</v>
      </c>
      <c r="R2403" s="675" t="s">
        <v>1804</v>
      </c>
      <c r="S2403" s="741">
        <v>8541000000</v>
      </c>
      <c r="T2403" s="741">
        <v>8838656070.6599998</v>
      </c>
    </row>
    <row r="2404" spans="1:20">
      <c r="A2404" s="675">
        <v>4</v>
      </c>
      <c r="B2404" s="675" t="s">
        <v>1481</v>
      </c>
      <c r="C2404" s="675">
        <v>2016</v>
      </c>
      <c r="D2404" s="675">
        <v>211</v>
      </c>
      <c r="E2404" s="675" t="s">
        <v>1355</v>
      </c>
      <c r="F2404" s="675">
        <v>2</v>
      </c>
      <c r="G2404" s="675" t="s">
        <v>1296</v>
      </c>
      <c r="H2404" s="675">
        <v>93</v>
      </c>
      <c r="I2404" s="675" t="s">
        <v>1211</v>
      </c>
      <c r="J2404" s="675" t="s">
        <v>1052</v>
      </c>
      <c r="K2404" s="741">
        <v>266225150000</v>
      </c>
      <c r="L2404" s="741">
        <v>275503165696.039</v>
      </c>
      <c r="M2404" s="675">
        <v>1</v>
      </c>
      <c r="N2404" s="675" t="s">
        <v>1489</v>
      </c>
      <c r="O2404" s="675">
        <v>8</v>
      </c>
      <c r="P2404" s="675" t="s">
        <v>1597</v>
      </c>
      <c r="Q2404" s="675">
        <v>862</v>
      </c>
      <c r="R2404" s="675" t="s">
        <v>1714</v>
      </c>
      <c r="S2404" s="741">
        <v>100000000</v>
      </c>
      <c r="T2404" s="741">
        <v>103485026</v>
      </c>
    </row>
    <row r="2405" spans="1:20">
      <c r="A2405" s="675">
        <v>4</v>
      </c>
      <c r="B2405" s="675" t="s">
        <v>1481</v>
      </c>
      <c r="C2405" s="675">
        <v>2016</v>
      </c>
      <c r="D2405" s="675">
        <v>211</v>
      </c>
      <c r="E2405" s="675" t="s">
        <v>1355</v>
      </c>
      <c r="F2405" s="675">
        <v>2</v>
      </c>
      <c r="G2405" s="675" t="s">
        <v>1296</v>
      </c>
      <c r="H2405" s="675">
        <v>93</v>
      </c>
      <c r="I2405" s="675" t="s">
        <v>1211</v>
      </c>
      <c r="J2405" s="675" t="s">
        <v>1052</v>
      </c>
      <c r="K2405" s="741">
        <v>266225150000</v>
      </c>
      <c r="L2405" s="741">
        <v>275503165696.039</v>
      </c>
      <c r="M2405" s="675">
        <v>1</v>
      </c>
      <c r="N2405" s="675" t="s">
        <v>1489</v>
      </c>
      <c r="O2405" s="675">
        <v>8</v>
      </c>
      <c r="P2405" s="675" t="s">
        <v>1597</v>
      </c>
      <c r="Q2405" s="675">
        <v>867</v>
      </c>
      <c r="R2405" s="675" t="s">
        <v>1805</v>
      </c>
      <c r="S2405" s="741">
        <v>100000000</v>
      </c>
      <c r="T2405" s="741">
        <v>103485026</v>
      </c>
    </row>
    <row r="2406" spans="1:20">
      <c r="A2406" s="675">
        <v>4</v>
      </c>
      <c r="B2406" s="675" t="s">
        <v>1481</v>
      </c>
      <c r="C2406" s="675">
        <v>2016</v>
      </c>
      <c r="D2406" s="675">
        <v>211</v>
      </c>
      <c r="E2406" s="675" t="s">
        <v>1355</v>
      </c>
      <c r="F2406" s="675">
        <v>2</v>
      </c>
      <c r="G2406" s="675" t="s">
        <v>1296</v>
      </c>
      <c r="H2406" s="675">
        <v>93</v>
      </c>
      <c r="I2406" s="675" t="s">
        <v>1211</v>
      </c>
      <c r="J2406" s="675" t="s">
        <v>1052</v>
      </c>
      <c r="K2406" s="741">
        <v>266225150000</v>
      </c>
      <c r="L2406" s="741">
        <v>275503165696.039</v>
      </c>
      <c r="M2406" s="675">
        <v>2</v>
      </c>
      <c r="N2406" s="675" t="s">
        <v>1561</v>
      </c>
      <c r="O2406" s="675">
        <v>19</v>
      </c>
      <c r="P2406" s="675" t="s">
        <v>1562</v>
      </c>
      <c r="Q2406" s="675">
        <v>845</v>
      </c>
      <c r="R2406" s="675" t="s">
        <v>1716</v>
      </c>
      <c r="S2406" s="741">
        <v>1221000000</v>
      </c>
      <c r="T2406" s="741">
        <v>1263552167.46</v>
      </c>
    </row>
    <row r="2407" spans="1:20">
      <c r="A2407" s="675">
        <v>4</v>
      </c>
      <c r="B2407" s="675" t="s">
        <v>1481</v>
      </c>
      <c r="C2407" s="675">
        <v>2016</v>
      </c>
      <c r="D2407" s="675">
        <v>211</v>
      </c>
      <c r="E2407" s="675" t="s">
        <v>1355</v>
      </c>
      <c r="F2407" s="675">
        <v>2</v>
      </c>
      <c r="G2407" s="675" t="s">
        <v>1296</v>
      </c>
      <c r="H2407" s="675">
        <v>93</v>
      </c>
      <c r="I2407" s="675" t="s">
        <v>1211</v>
      </c>
      <c r="J2407" s="675" t="s">
        <v>1052</v>
      </c>
      <c r="K2407" s="741">
        <v>266225150000</v>
      </c>
      <c r="L2407" s="741">
        <v>275503165696.039</v>
      </c>
      <c r="M2407" s="675">
        <v>3</v>
      </c>
      <c r="N2407" s="675" t="s">
        <v>1482</v>
      </c>
      <c r="O2407" s="675">
        <v>26</v>
      </c>
      <c r="P2407" s="675" t="s">
        <v>1483</v>
      </c>
      <c r="Q2407" s="675">
        <v>949</v>
      </c>
      <c r="R2407" s="675" t="s">
        <v>1717</v>
      </c>
      <c r="S2407" s="741">
        <v>20000000</v>
      </c>
      <c r="T2407" s="741">
        <v>20697005.199999999</v>
      </c>
    </row>
    <row r="2408" spans="1:20">
      <c r="A2408" s="675">
        <v>4</v>
      </c>
      <c r="B2408" s="675" t="s">
        <v>1481</v>
      </c>
      <c r="C2408" s="675">
        <v>2016</v>
      </c>
      <c r="D2408" s="675">
        <v>211</v>
      </c>
      <c r="E2408" s="675" t="s">
        <v>1355</v>
      </c>
      <c r="F2408" s="675">
        <v>2</v>
      </c>
      <c r="G2408" s="675" t="s">
        <v>1296</v>
      </c>
      <c r="H2408" s="675">
        <v>93</v>
      </c>
      <c r="I2408" s="675" t="s">
        <v>1211</v>
      </c>
      <c r="J2408" s="675" t="s">
        <v>1052</v>
      </c>
      <c r="K2408" s="741">
        <v>266225150000</v>
      </c>
      <c r="L2408" s="741">
        <v>275503165696.039</v>
      </c>
      <c r="M2408" s="675">
        <v>3</v>
      </c>
      <c r="N2408" s="675" t="s">
        <v>1482</v>
      </c>
      <c r="O2408" s="675">
        <v>31</v>
      </c>
      <c r="P2408" s="675" t="s">
        <v>1487</v>
      </c>
      <c r="Q2408" s="675">
        <v>818</v>
      </c>
      <c r="R2408" s="675" t="s">
        <v>1718</v>
      </c>
      <c r="S2408" s="741">
        <v>20835000000</v>
      </c>
      <c r="T2408" s="741">
        <v>21561105167.100002</v>
      </c>
    </row>
    <row r="2409" spans="1:20">
      <c r="A2409" s="675">
        <v>4</v>
      </c>
      <c r="B2409" s="675" t="s">
        <v>1481</v>
      </c>
      <c r="C2409" s="675">
        <v>2016</v>
      </c>
      <c r="D2409" s="675">
        <v>213</v>
      </c>
      <c r="E2409" s="675" t="s">
        <v>1362</v>
      </c>
      <c r="F2409" s="675">
        <v>2</v>
      </c>
      <c r="G2409" s="675" t="s">
        <v>1296</v>
      </c>
      <c r="H2409" s="675">
        <v>93</v>
      </c>
      <c r="I2409" s="675" t="s">
        <v>1211</v>
      </c>
      <c r="J2409" s="675" t="s">
        <v>1052</v>
      </c>
      <c r="K2409" s="741">
        <v>17336099000</v>
      </c>
      <c r="L2409" s="741">
        <v>17940266557.53574</v>
      </c>
      <c r="M2409" s="675">
        <v>1</v>
      </c>
      <c r="N2409" s="675" t="s">
        <v>1489</v>
      </c>
      <c r="O2409" s="675">
        <v>3</v>
      </c>
      <c r="P2409" s="675" t="s">
        <v>1545</v>
      </c>
      <c r="Q2409" s="675">
        <v>911</v>
      </c>
      <c r="R2409" s="675" t="s">
        <v>1719</v>
      </c>
      <c r="S2409" s="741">
        <v>700000000</v>
      </c>
      <c r="T2409" s="741">
        <v>724395182</v>
      </c>
    </row>
    <row r="2410" spans="1:20">
      <c r="A2410" s="675">
        <v>4</v>
      </c>
      <c r="B2410" s="675" t="s">
        <v>1481</v>
      </c>
      <c r="C2410" s="675">
        <v>2016</v>
      </c>
      <c r="D2410" s="675">
        <v>213</v>
      </c>
      <c r="E2410" s="675" t="s">
        <v>1362</v>
      </c>
      <c r="F2410" s="675">
        <v>2</v>
      </c>
      <c r="G2410" s="675" t="s">
        <v>1296</v>
      </c>
      <c r="H2410" s="675">
        <v>93</v>
      </c>
      <c r="I2410" s="675" t="s">
        <v>1211</v>
      </c>
      <c r="J2410" s="675" t="s">
        <v>1052</v>
      </c>
      <c r="K2410" s="741">
        <v>17336099000</v>
      </c>
      <c r="L2410" s="741">
        <v>17940266557.53574</v>
      </c>
      <c r="M2410" s="675">
        <v>1</v>
      </c>
      <c r="N2410" s="675" t="s">
        <v>1489</v>
      </c>
      <c r="O2410" s="675">
        <v>5</v>
      </c>
      <c r="P2410" s="675" t="s">
        <v>1511</v>
      </c>
      <c r="Q2410" s="675">
        <v>439</v>
      </c>
      <c r="R2410" s="675" t="s">
        <v>1806</v>
      </c>
      <c r="S2410" s="741">
        <v>75000000</v>
      </c>
      <c r="T2410" s="741">
        <v>77613769.5</v>
      </c>
    </row>
    <row r="2411" spans="1:20">
      <c r="A2411" s="675">
        <v>4</v>
      </c>
      <c r="B2411" s="675" t="s">
        <v>1481</v>
      </c>
      <c r="C2411" s="675">
        <v>2016</v>
      </c>
      <c r="D2411" s="675">
        <v>213</v>
      </c>
      <c r="E2411" s="675" t="s">
        <v>1362</v>
      </c>
      <c r="F2411" s="675">
        <v>2</v>
      </c>
      <c r="G2411" s="675" t="s">
        <v>1296</v>
      </c>
      <c r="H2411" s="675">
        <v>93</v>
      </c>
      <c r="I2411" s="675" t="s">
        <v>1211</v>
      </c>
      <c r="J2411" s="675" t="s">
        <v>1052</v>
      </c>
      <c r="K2411" s="741">
        <v>17336099000</v>
      </c>
      <c r="L2411" s="741">
        <v>17940266557.53574</v>
      </c>
      <c r="M2411" s="675">
        <v>1</v>
      </c>
      <c r="N2411" s="675" t="s">
        <v>1489</v>
      </c>
      <c r="O2411" s="675">
        <v>8</v>
      </c>
      <c r="P2411" s="675" t="s">
        <v>1597</v>
      </c>
      <c r="Q2411" s="675">
        <v>498</v>
      </c>
      <c r="R2411" s="675" t="s">
        <v>1721</v>
      </c>
      <c r="S2411" s="741">
        <v>1963422000</v>
      </c>
      <c r="T2411" s="741">
        <v>2031847767.1897202</v>
      </c>
    </row>
    <row r="2412" spans="1:20">
      <c r="A2412" s="675">
        <v>4</v>
      </c>
      <c r="B2412" s="675" t="s">
        <v>1481</v>
      </c>
      <c r="C2412" s="675">
        <v>2016</v>
      </c>
      <c r="D2412" s="675">
        <v>213</v>
      </c>
      <c r="E2412" s="675" t="s">
        <v>1362</v>
      </c>
      <c r="F2412" s="675">
        <v>2</v>
      </c>
      <c r="G2412" s="675" t="s">
        <v>1296</v>
      </c>
      <c r="H2412" s="675">
        <v>93</v>
      </c>
      <c r="I2412" s="675" t="s">
        <v>1211</v>
      </c>
      <c r="J2412" s="675" t="s">
        <v>1052</v>
      </c>
      <c r="K2412" s="741">
        <v>17336099000</v>
      </c>
      <c r="L2412" s="741">
        <v>17940266557.53574</v>
      </c>
      <c r="M2412" s="675">
        <v>1</v>
      </c>
      <c r="N2412" s="675" t="s">
        <v>1489</v>
      </c>
      <c r="O2412" s="675">
        <v>8</v>
      </c>
      <c r="P2412" s="675" t="s">
        <v>1597</v>
      </c>
      <c r="Q2412" s="675">
        <v>746</v>
      </c>
      <c r="R2412" s="675" t="s">
        <v>1722</v>
      </c>
      <c r="S2412" s="741">
        <v>1300000000</v>
      </c>
      <c r="T2412" s="741">
        <v>1345305338</v>
      </c>
    </row>
    <row r="2413" spans="1:20">
      <c r="A2413" s="675">
        <v>4</v>
      </c>
      <c r="B2413" s="675" t="s">
        <v>1481</v>
      </c>
      <c r="C2413" s="675">
        <v>2016</v>
      </c>
      <c r="D2413" s="675">
        <v>213</v>
      </c>
      <c r="E2413" s="675" t="s">
        <v>1362</v>
      </c>
      <c r="F2413" s="675">
        <v>2</v>
      </c>
      <c r="G2413" s="675" t="s">
        <v>1296</v>
      </c>
      <c r="H2413" s="675">
        <v>93</v>
      </c>
      <c r="I2413" s="675" t="s">
        <v>1211</v>
      </c>
      <c r="J2413" s="675" t="s">
        <v>1052</v>
      </c>
      <c r="K2413" s="741">
        <v>17336099000</v>
      </c>
      <c r="L2413" s="741">
        <v>17940266557.53574</v>
      </c>
      <c r="M2413" s="675">
        <v>1</v>
      </c>
      <c r="N2413" s="675" t="s">
        <v>1489</v>
      </c>
      <c r="O2413" s="675">
        <v>16</v>
      </c>
      <c r="P2413" s="675" t="s">
        <v>1583</v>
      </c>
      <c r="Q2413" s="675">
        <v>440</v>
      </c>
      <c r="R2413" s="675" t="s">
        <v>1827</v>
      </c>
      <c r="S2413" s="741">
        <v>12236578000</v>
      </c>
      <c r="T2413" s="741">
        <v>12663025924.81028</v>
      </c>
    </row>
    <row r="2414" spans="1:20">
      <c r="A2414" s="675">
        <v>4</v>
      </c>
      <c r="B2414" s="675" t="s">
        <v>1481</v>
      </c>
      <c r="C2414" s="675">
        <v>2016</v>
      </c>
      <c r="D2414" s="675">
        <v>213</v>
      </c>
      <c r="E2414" s="675" t="s">
        <v>1362</v>
      </c>
      <c r="F2414" s="675">
        <v>2</v>
      </c>
      <c r="G2414" s="675" t="s">
        <v>1296</v>
      </c>
      <c r="H2414" s="675">
        <v>93</v>
      </c>
      <c r="I2414" s="675" t="s">
        <v>1211</v>
      </c>
      <c r="J2414" s="675" t="s">
        <v>1052</v>
      </c>
      <c r="K2414" s="741">
        <v>17336099000</v>
      </c>
      <c r="L2414" s="741">
        <v>17940266557.53574</v>
      </c>
      <c r="M2414" s="675">
        <v>3</v>
      </c>
      <c r="N2414" s="675" t="s">
        <v>1482</v>
      </c>
      <c r="O2414" s="675">
        <v>26</v>
      </c>
      <c r="P2414" s="675" t="s">
        <v>1483</v>
      </c>
      <c r="Q2414" s="675">
        <v>942</v>
      </c>
      <c r="R2414" s="675" t="s">
        <v>1807</v>
      </c>
      <c r="S2414" s="741">
        <v>150000000</v>
      </c>
      <c r="T2414" s="741">
        <v>155227539</v>
      </c>
    </row>
    <row r="2415" spans="1:20">
      <c r="A2415" s="675">
        <v>4</v>
      </c>
      <c r="B2415" s="675" t="s">
        <v>1481</v>
      </c>
      <c r="C2415" s="675">
        <v>2016</v>
      </c>
      <c r="D2415" s="675">
        <v>213</v>
      </c>
      <c r="E2415" s="675" t="s">
        <v>1362</v>
      </c>
      <c r="F2415" s="675">
        <v>2</v>
      </c>
      <c r="G2415" s="675" t="s">
        <v>1296</v>
      </c>
      <c r="H2415" s="675">
        <v>93</v>
      </c>
      <c r="I2415" s="675" t="s">
        <v>1211</v>
      </c>
      <c r="J2415" s="675" t="s">
        <v>1052</v>
      </c>
      <c r="K2415" s="741">
        <v>17336099000</v>
      </c>
      <c r="L2415" s="741">
        <v>17940266557.53574</v>
      </c>
      <c r="M2415" s="675">
        <v>3</v>
      </c>
      <c r="N2415" s="675" t="s">
        <v>1482</v>
      </c>
      <c r="O2415" s="675">
        <v>31</v>
      </c>
      <c r="P2415" s="675" t="s">
        <v>1487</v>
      </c>
      <c r="Q2415" s="675">
        <v>733</v>
      </c>
      <c r="R2415" s="675" t="s">
        <v>1808</v>
      </c>
      <c r="S2415" s="741">
        <v>911099000</v>
      </c>
      <c r="T2415" s="741">
        <v>942851037.03574002</v>
      </c>
    </row>
    <row r="2416" spans="1:20">
      <c r="A2416" s="675">
        <v>4</v>
      </c>
      <c r="B2416" s="675" t="s">
        <v>1481</v>
      </c>
      <c r="C2416" s="675">
        <v>2016</v>
      </c>
      <c r="D2416" s="675">
        <v>214</v>
      </c>
      <c r="E2416" s="675" t="s">
        <v>1366</v>
      </c>
      <c r="F2416" s="675">
        <v>2</v>
      </c>
      <c r="G2416" s="675" t="s">
        <v>1296</v>
      </c>
      <c r="H2416" s="675">
        <v>92</v>
      </c>
      <c r="I2416" s="675" t="s">
        <v>1248</v>
      </c>
      <c r="J2416" s="675" t="s">
        <v>1052</v>
      </c>
      <c r="K2416" s="741">
        <v>112004327000</v>
      </c>
      <c r="L2416" s="741">
        <v>115907706917.07503</v>
      </c>
      <c r="M2416" s="675">
        <v>1</v>
      </c>
      <c r="N2416" s="675" t="s">
        <v>1489</v>
      </c>
      <c r="O2416" s="675">
        <v>5</v>
      </c>
      <c r="P2416" s="675" t="s">
        <v>1511</v>
      </c>
      <c r="Q2416" s="675">
        <v>640</v>
      </c>
      <c r="R2416" s="675" t="s">
        <v>1374</v>
      </c>
      <c r="S2416" s="741">
        <v>1350000000</v>
      </c>
      <c r="T2416" s="741">
        <v>1397047851</v>
      </c>
    </row>
    <row r="2417" spans="1:20">
      <c r="A2417" s="675">
        <v>4</v>
      </c>
      <c r="B2417" s="675" t="s">
        <v>1481</v>
      </c>
      <c r="C2417" s="675">
        <v>2016</v>
      </c>
      <c r="D2417" s="675">
        <v>214</v>
      </c>
      <c r="E2417" s="675" t="s">
        <v>1366</v>
      </c>
      <c r="F2417" s="675">
        <v>2</v>
      </c>
      <c r="G2417" s="675" t="s">
        <v>1296</v>
      </c>
      <c r="H2417" s="675">
        <v>92</v>
      </c>
      <c r="I2417" s="675" t="s">
        <v>1248</v>
      </c>
      <c r="J2417" s="675" t="s">
        <v>1052</v>
      </c>
      <c r="K2417" s="741">
        <v>112004327000</v>
      </c>
      <c r="L2417" s="741">
        <v>115907706917.07503</v>
      </c>
      <c r="M2417" s="675">
        <v>1</v>
      </c>
      <c r="N2417" s="675" t="s">
        <v>1489</v>
      </c>
      <c r="O2417" s="675">
        <v>5</v>
      </c>
      <c r="P2417" s="675" t="s">
        <v>1511</v>
      </c>
      <c r="Q2417" s="675">
        <v>722</v>
      </c>
      <c r="R2417" s="675" t="s">
        <v>1809</v>
      </c>
      <c r="S2417" s="741">
        <v>20938935000</v>
      </c>
      <c r="T2417" s="741">
        <v>21668662328.8731</v>
      </c>
    </row>
    <row r="2418" spans="1:20">
      <c r="A2418" s="675">
        <v>4</v>
      </c>
      <c r="B2418" s="675" t="s">
        <v>1481</v>
      </c>
      <c r="C2418" s="675">
        <v>2016</v>
      </c>
      <c r="D2418" s="675">
        <v>214</v>
      </c>
      <c r="E2418" s="675" t="s">
        <v>1366</v>
      </c>
      <c r="F2418" s="675">
        <v>2</v>
      </c>
      <c r="G2418" s="675" t="s">
        <v>1296</v>
      </c>
      <c r="H2418" s="675">
        <v>92</v>
      </c>
      <c r="I2418" s="675" t="s">
        <v>1248</v>
      </c>
      <c r="J2418" s="675" t="s">
        <v>1052</v>
      </c>
      <c r="K2418" s="741">
        <v>112004327000</v>
      </c>
      <c r="L2418" s="741">
        <v>115907706917.07503</v>
      </c>
      <c r="M2418" s="675">
        <v>1</v>
      </c>
      <c r="N2418" s="675" t="s">
        <v>1489</v>
      </c>
      <c r="O2418" s="675">
        <v>5</v>
      </c>
      <c r="P2418" s="675" t="s">
        <v>1511</v>
      </c>
      <c r="Q2418" s="675">
        <v>959</v>
      </c>
      <c r="R2418" s="675" t="s">
        <v>1811</v>
      </c>
      <c r="S2418" s="741">
        <v>18850000000</v>
      </c>
      <c r="T2418" s="741">
        <v>19506927401</v>
      </c>
    </row>
    <row r="2419" spans="1:20">
      <c r="A2419" s="675">
        <v>4</v>
      </c>
      <c r="B2419" s="675" t="s">
        <v>1481</v>
      </c>
      <c r="C2419" s="675">
        <v>2016</v>
      </c>
      <c r="D2419" s="675">
        <v>214</v>
      </c>
      <c r="E2419" s="675" t="s">
        <v>1366</v>
      </c>
      <c r="F2419" s="675">
        <v>2</v>
      </c>
      <c r="G2419" s="675" t="s">
        <v>1296</v>
      </c>
      <c r="H2419" s="675">
        <v>92</v>
      </c>
      <c r="I2419" s="675" t="s">
        <v>1248</v>
      </c>
      <c r="J2419" s="675" t="s">
        <v>1052</v>
      </c>
      <c r="K2419" s="741">
        <v>112004327000</v>
      </c>
      <c r="L2419" s="741">
        <v>115907706917.07503</v>
      </c>
      <c r="M2419" s="675">
        <v>1</v>
      </c>
      <c r="N2419" s="675" t="s">
        <v>1489</v>
      </c>
      <c r="O2419" s="675">
        <v>5</v>
      </c>
      <c r="P2419" s="675" t="s">
        <v>1511</v>
      </c>
      <c r="Q2419" s="675">
        <v>960</v>
      </c>
      <c r="R2419" s="675" t="s">
        <v>1812</v>
      </c>
      <c r="S2419" s="741">
        <v>4277080000</v>
      </c>
      <c r="T2419" s="741">
        <v>4426137350.0408001</v>
      </c>
    </row>
    <row r="2420" spans="1:20">
      <c r="A2420" s="675">
        <v>4</v>
      </c>
      <c r="B2420" s="675" t="s">
        <v>1481</v>
      </c>
      <c r="C2420" s="675">
        <v>2016</v>
      </c>
      <c r="D2420" s="675">
        <v>214</v>
      </c>
      <c r="E2420" s="675" t="s">
        <v>1366</v>
      </c>
      <c r="F2420" s="675">
        <v>2</v>
      </c>
      <c r="G2420" s="675" t="s">
        <v>1296</v>
      </c>
      <c r="H2420" s="675">
        <v>92</v>
      </c>
      <c r="I2420" s="675" t="s">
        <v>1248</v>
      </c>
      <c r="J2420" s="675" t="s">
        <v>1052</v>
      </c>
      <c r="K2420" s="741">
        <v>112004327000</v>
      </c>
      <c r="L2420" s="741">
        <v>115907706917.07503</v>
      </c>
      <c r="M2420" s="675">
        <v>1</v>
      </c>
      <c r="N2420" s="675" t="s">
        <v>1489</v>
      </c>
      <c r="O2420" s="675">
        <v>7</v>
      </c>
      <c r="P2420" s="675" t="s">
        <v>1514</v>
      </c>
      <c r="Q2420" s="675">
        <v>969</v>
      </c>
      <c r="R2420" s="675" t="s">
        <v>1828</v>
      </c>
      <c r="S2420" s="741">
        <v>2396000000</v>
      </c>
      <c r="T2420" s="741">
        <v>2479501222.96</v>
      </c>
    </row>
    <row r="2421" spans="1:20">
      <c r="A2421" s="675">
        <v>4</v>
      </c>
      <c r="B2421" s="675" t="s">
        <v>1481</v>
      </c>
      <c r="C2421" s="675">
        <v>2016</v>
      </c>
      <c r="D2421" s="675">
        <v>214</v>
      </c>
      <c r="E2421" s="675" t="s">
        <v>1366</v>
      </c>
      <c r="F2421" s="675">
        <v>2</v>
      </c>
      <c r="G2421" s="675" t="s">
        <v>1296</v>
      </c>
      <c r="H2421" s="675">
        <v>92</v>
      </c>
      <c r="I2421" s="675" t="s">
        <v>1248</v>
      </c>
      <c r="J2421" s="675" t="s">
        <v>1052</v>
      </c>
      <c r="K2421" s="741">
        <v>112004327000</v>
      </c>
      <c r="L2421" s="741">
        <v>115907706917.07503</v>
      </c>
      <c r="M2421" s="675">
        <v>1</v>
      </c>
      <c r="N2421" s="675" t="s">
        <v>1489</v>
      </c>
      <c r="O2421" s="675">
        <v>13</v>
      </c>
      <c r="P2421" s="675" t="s">
        <v>1574</v>
      </c>
      <c r="Q2421" s="675">
        <v>968</v>
      </c>
      <c r="R2421" s="675" t="s">
        <v>1814</v>
      </c>
      <c r="S2421" s="741">
        <v>64192312000</v>
      </c>
      <c r="T2421" s="741">
        <v>66429430763.201118</v>
      </c>
    </row>
    <row r="2422" spans="1:20">
      <c r="A2422" s="675">
        <v>4</v>
      </c>
      <c r="B2422" s="675" t="s">
        <v>1481</v>
      </c>
      <c r="C2422" s="675">
        <v>2016</v>
      </c>
      <c r="D2422" s="675">
        <v>215</v>
      </c>
      <c r="E2422" s="675" t="s">
        <v>66</v>
      </c>
      <c r="F2422" s="675">
        <v>2</v>
      </c>
      <c r="G2422" s="675" t="s">
        <v>1296</v>
      </c>
      <c r="H2422" s="675">
        <v>93</v>
      </c>
      <c r="I2422" s="675" t="s">
        <v>1211</v>
      </c>
      <c r="J2422" s="675" t="s">
        <v>1052</v>
      </c>
      <c r="K2422" s="741">
        <v>3486694000</v>
      </c>
      <c r="L2422" s="741">
        <v>3608206192.4404402</v>
      </c>
      <c r="M2422" s="675">
        <v>1</v>
      </c>
      <c r="N2422" s="675" t="s">
        <v>1489</v>
      </c>
      <c r="O2422" s="675">
        <v>5</v>
      </c>
      <c r="P2422" s="675" t="s">
        <v>1511</v>
      </c>
      <c r="Q2422" s="675">
        <v>912</v>
      </c>
      <c r="R2422" s="675" t="s">
        <v>1729</v>
      </c>
      <c r="S2422" s="741">
        <v>1029000000</v>
      </c>
      <c r="T2422" s="741">
        <v>1064860917.5400001</v>
      </c>
    </row>
    <row r="2423" spans="1:20">
      <c r="A2423" s="675">
        <v>4</v>
      </c>
      <c r="B2423" s="675" t="s">
        <v>1481</v>
      </c>
      <c r="C2423" s="675">
        <v>2016</v>
      </c>
      <c r="D2423" s="675">
        <v>215</v>
      </c>
      <c r="E2423" s="675" t="s">
        <v>66</v>
      </c>
      <c r="F2423" s="675">
        <v>2</v>
      </c>
      <c r="G2423" s="675" t="s">
        <v>1296</v>
      </c>
      <c r="H2423" s="675">
        <v>93</v>
      </c>
      <c r="I2423" s="675" t="s">
        <v>1211</v>
      </c>
      <c r="J2423" s="675" t="s">
        <v>1052</v>
      </c>
      <c r="K2423" s="741">
        <v>3486694000</v>
      </c>
      <c r="L2423" s="741">
        <v>3608206192.4404402</v>
      </c>
      <c r="M2423" s="675">
        <v>1</v>
      </c>
      <c r="N2423" s="675" t="s">
        <v>1489</v>
      </c>
      <c r="O2423" s="675">
        <v>8</v>
      </c>
      <c r="P2423" s="675" t="s">
        <v>1597</v>
      </c>
      <c r="Q2423" s="675">
        <v>477</v>
      </c>
      <c r="R2423" s="675" t="s">
        <v>1379</v>
      </c>
      <c r="S2423" s="741">
        <v>120000000</v>
      </c>
      <c r="T2423" s="741">
        <v>124182031.2</v>
      </c>
    </row>
    <row r="2424" spans="1:20">
      <c r="A2424" s="675">
        <v>4</v>
      </c>
      <c r="B2424" s="675" t="s">
        <v>1481</v>
      </c>
      <c r="C2424" s="675">
        <v>2016</v>
      </c>
      <c r="D2424" s="675">
        <v>215</v>
      </c>
      <c r="E2424" s="675" t="s">
        <v>66</v>
      </c>
      <c r="F2424" s="675">
        <v>2</v>
      </c>
      <c r="G2424" s="675" t="s">
        <v>1296</v>
      </c>
      <c r="H2424" s="675">
        <v>93</v>
      </c>
      <c r="I2424" s="675" t="s">
        <v>1211</v>
      </c>
      <c r="J2424" s="675" t="s">
        <v>1052</v>
      </c>
      <c r="K2424" s="741">
        <v>3486694000</v>
      </c>
      <c r="L2424" s="741">
        <v>3608206192.4404402</v>
      </c>
      <c r="M2424" s="675">
        <v>1</v>
      </c>
      <c r="N2424" s="675" t="s">
        <v>1489</v>
      </c>
      <c r="O2424" s="675">
        <v>8</v>
      </c>
      <c r="P2424" s="675" t="s">
        <v>1597</v>
      </c>
      <c r="Q2424" s="675">
        <v>656</v>
      </c>
      <c r="R2424" s="675" t="s">
        <v>1465</v>
      </c>
      <c r="S2424" s="741">
        <v>1642694000</v>
      </c>
      <c r="T2424" s="741">
        <v>1699942313.0004401</v>
      </c>
    </row>
    <row r="2425" spans="1:20">
      <c r="A2425" s="675">
        <v>4</v>
      </c>
      <c r="B2425" s="675" t="s">
        <v>1481</v>
      </c>
      <c r="C2425" s="675">
        <v>2016</v>
      </c>
      <c r="D2425" s="675">
        <v>215</v>
      </c>
      <c r="E2425" s="675" t="s">
        <v>66</v>
      </c>
      <c r="F2425" s="675">
        <v>2</v>
      </c>
      <c r="G2425" s="675" t="s">
        <v>1296</v>
      </c>
      <c r="H2425" s="675">
        <v>93</v>
      </c>
      <c r="I2425" s="675" t="s">
        <v>1211</v>
      </c>
      <c r="J2425" s="675" t="s">
        <v>1052</v>
      </c>
      <c r="K2425" s="741">
        <v>3486694000</v>
      </c>
      <c r="L2425" s="741">
        <v>3608206192.4404402</v>
      </c>
      <c r="M2425" s="675">
        <v>3</v>
      </c>
      <c r="N2425" s="675" t="s">
        <v>1482</v>
      </c>
      <c r="O2425" s="675">
        <v>26</v>
      </c>
      <c r="P2425" s="675" t="s">
        <v>1483</v>
      </c>
      <c r="Q2425" s="675">
        <v>958</v>
      </c>
      <c r="R2425" s="675" t="s">
        <v>1815</v>
      </c>
      <c r="S2425" s="741">
        <v>26000000</v>
      </c>
      <c r="T2425" s="741">
        <v>26906106.760000002</v>
      </c>
    </row>
    <row r="2426" spans="1:20">
      <c r="A2426" s="675">
        <v>4</v>
      </c>
      <c r="B2426" s="675" t="s">
        <v>1481</v>
      </c>
      <c r="C2426" s="675">
        <v>2016</v>
      </c>
      <c r="D2426" s="675">
        <v>215</v>
      </c>
      <c r="E2426" s="675" t="s">
        <v>66</v>
      </c>
      <c r="F2426" s="675">
        <v>2</v>
      </c>
      <c r="G2426" s="675" t="s">
        <v>1296</v>
      </c>
      <c r="H2426" s="675">
        <v>93</v>
      </c>
      <c r="I2426" s="675" t="s">
        <v>1211</v>
      </c>
      <c r="J2426" s="675" t="s">
        <v>1052</v>
      </c>
      <c r="K2426" s="741">
        <v>3486694000</v>
      </c>
      <c r="L2426" s="741">
        <v>3608206192.4404402</v>
      </c>
      <c r="M2426" s="675">
        <v>3</v>
      </c>
      <c r="N2426" s="675" t="s">
        <v>1482</v>
      </c>
      <c r="O2426" s="675">
        <v>31</v>
      </c>
      <c r="P2426" s="675" t="s">
        <v>1487</v>
      </c>
      <c r="Q2426" s="675">
        <v>475</v>
      </c>
      <c r="R2426" s="675" t="s">
        <v>994</v>
      </c>
      <c r="S2426" s="741">
        <v>99000000</v>
      </c>
      <c r="T2426" s="741">
        <v>102450175.74000001</v>
      </c>
    </row>
    <row r="2427" spans="1:20">
      <c r="A2427" s="675">
        <v>4</v>
      </c>
      <c r="B2427" s="675" t="s">
        <v>1481</v>
      </c>
      <c r="C2427" s="675">
        <v>2016</v>
      </c>
      <c r="D2427" s="675">
        <v>215</v>
      </c>
      <c r="E2427" s="675" t="s">
        <v>66</v>
      </c>
      <c r="F2427" s="675">
        <v>2</v>
      </c>
      <c r="G2427" s="675" t="s">
        <v>1296</v>
      </c>
      <c r="H2427" s="675">
        <v>93</v>
      </c>
      <c r="I2427" s="675" t="s">
        <v>1211</v>
      </c>
      <c r="J2427" s="675" t="s">
        <v>1052</v>
      </c>
      <c r="K2427" s="741">
        <v>3486694000</v>
      </c>
      <c r="L2427" s="741">
        <v>3608206192.4404402</v>
      </c>
      <c r="M2427" s="675">
        <v>3</v>
      </c>
      <c r="N2427" s="675" t="s">
        <v>1482</v>
      </c>
      <c r="O2427" s="675">
        <v>31</v>
      </c>
      <c r="P2427" s="675" t="s">
        <v>1487</v>
      </c>
      <c r="Q2427" s="675">
        <v>7032</v>
      </c>
      <c r="R2427" s="675" t="s">
        <v>1378</v>
      </c>
      <c r="S2427" s="741">
        <v>570000000</v>
      </c>
      <c r="T2427" s="741">
        <v>589864648.20000005</v>
      </c>
    </row>
    <row r="2428" spans="1:20">
      <c r="A2428" s="675">
        <v>4</v>
      </c>
      <c r="B2428" s="675" t="s">
        <v>1481</v>
      </c>
      <c r="C2428" s="675">
        <v>2016</v>
      </c>
      <c r="D2428" s="675">
        <v>216</v>
      </c>
      <c r="E2428" s="675" t="s">
        <v>63</v>
      </c>
      <c r="F2428" s="675">
        <v>2</v>
      </c>
      <c r="G2428" s="675" t="s">
        <v>1296</v>
      </c>
      <c r="H2428" s="675">
        <v>93</v>
      </c>
      <c r="I2428" s="675" t="s">
        <v>1211</v>
      </c>
      <c r="J2428" s="675" t="s">
        <v>1052</v>
      </c>
      <c r="K2428" s="741">
        <v>49836922000</v>
      </c>
      <c r="L2428" s="741">
        <v>51573751689.299721</v>
      </c>
      <c r="M2428" s="675">
        <v>1</v>
      </c>
      <c r="N2428" s="675" t="s">
        <v>1489</v>
      </c>
      <c r="O2428" s="675">
        <v>3</v>
      </c>
      <c r="P2428" s="675" t="s">
        <v>1545</v>
      </c>
      <c r="Q2428" s="675">
        <v>919</v>
      </c>
      <c r="R2428" s="675" t="s">
        <v>1730</v>
      </c>
      <c r="S2428" s="741">
        <v>17212079000</v>
      </c>
      <c r="T2428" s="741">
        <v>17811924428.290539</v>
      </c>
    </row>
    <row r="2429" spans="1:20">
      <c r="A2429" s="675">
        <v>4</v>
      </c>
      <c r="B2429" s="675" t="s">
        <v>1481</v>
      </c>
      <c r="C2429" s="675">
        <v>2016</v>
      </c>
      <c r="D2429" s="675">
        <v>216</v>
      </c>
      <c r="E2429" s="675" t="s">
        <v>63</v>
      </c>
      <c r="F2429" s="675">
        <v>2</v>
      </c>
      <c r="G2429" s="675" t="s">
        <v>1296</v>
      </c>
      <c r="H2429" s="675">
        <v>93</v>
      </c>
      <c r="I2429" s="675" t="s">
        <v>1211</v>
      </c>
      <c r="J2429" s="675" t="s">
        <v>1052</v>
      </c>
      <c r="K2429" s="741">
        <v>49836922000</v>
      </c>
      <c r="L2429" s="741">
        <v>51573751689.299721</v>
      </c>
      <c r="M2429" s="675">
        <v>1</v>
      </c>
      <c r="N2429" s="675" t="s">
        <v>1489</v>
      </c>
      <c r="O2429" s="675">
        <v>5</v>
      </c>
      <c r="P2429" s="675" t="s">
        <v>1511</v>
      </c>
      <c r="Q2429" s="675">
        <v>920</v>
      </c>
      <c r="R2429" s="675" t="s">
        <v>1731</v>
      </c>
      <c r="S2429" s="741">
        <v>1073726000</v>
      </c>
      <c r="T2429" s="741">
        <v>1111145630.26876</v>
      </c>
    </row>
    <row r="2430" spans="1:20">
      <c r="A2430" s="675">
        <v>4</v>
      </c>
      <c r="B2430" s="675" t="s">
        <v>1481</v>
      </c>
      <c r="C2430" s="675">
        <v>2016</v>
      </c>
      <c r="D2430" s="675">
        <v>216</v>
      </c>
      <c r="E2430" s="675" t="s">
        <v>63</v>
      </c>
      <c r="F2430" s="675">
        <v>2</v>
      </c>
      <c r="G2430" s="675" t="s">
        <v>1296</v>
      </c>
      <c r="H2430" s="675">
        <v>93</v>
      </c>
      <c r="I2430" s="675" t="s">
        <v>1211</v>
      </c>
      <c r="J2430" s="675" t="s">
        <v>1052</v>
      </c>
      <c r="K2430" s="741">
        <v>49836922000</v>
      </c>
      <c r="L2430" s="741">
        <v>51573751689.299721</v>
      </c>
      <c r="M2430" s="675">
        <v>1</v>
      </c>
      <c r="N2430" s="675" t="s">
        <v>1489</v>
      </c>
      <c r="O2430" s="675">
        <v>8</v>
      </c>
      <c r="P2430" s="675" t="s">
        <v>1597</v>
      </c>
      <c r="Q2430" s="675">
        <v>450</v>
      </c>
      <c r="R2430" s="675" t="s">
        <v>1382</v>
      </c>
      <c r="S2430" s="741">
        <v>15677203000</v>
      </c>
      <c r="T2430" s="741">
        <v>16223557600.62278</v>
      </c>
    </row>
    <row r="2431" spans="1:20">
      <c r="A2431" s="675">
        <v>4</v>
      </c>
      <c r="B2431" s="675" t="s">
        <v>1481</v>
      </c>
      <c r="C2431" s="675">
        <v>2016</v>
      </c>
      <c r="D2431" s="675">
        <v>216</v>
      </c>
      <c r="E2431" s="675" t="s">
        <v>63</v>
      </c>
      <c r="F2431" s="675">
        <v>2</v>
      </c>
      <c r="G2431" s="675" t="s">
        <v>1296</v>
      </c>
      <c r="H2431" s="675">
        <v>93</v>
      </c>
      <c r="I2431" s="675" t="s">
        <v>1211</v>
      </c>
      <c r="J2431" s="675" t="s">
        <v>1052</v>
      </c>
      <c r="K2431" s="741">
        <v>49836922000</v>
      </c>
      <c r="L2431" s="741">
        <v>51573751689.299721</v>
      </c>
      <c r="M2431" s="675">
        <v>1</v>
      </c>
      <c r="N2431" s="675" t="s">
        <v>1489</v>
      </c>
      <c r="O2431" s="675">
        <v>8</v>
      </c>
      <c r="P2431" s="675" t="s">
        <v>1597</v>
      </c>
      <c r="Q2431" s="675">
        <v>513</v>
      </c>
      <c r="R2431" s="675" t="s">
        <v>1381</v>
      </c>
      <c r="S2431" s="741">
        <v>14597750000</v>
      </c>
      <c r="T2431" s="741">
        <v>15106485382.915001</v>
      </c>
    </row>
    <row r="2432" spans="1:20">
      <c r="A2432" s="675">
        <v>4</v>
      </c>
      <c r="B2432" s="675" t="s">
        <v>1481</v>
      </c>
      <c r="C2432" s="675">
        <v>2016</v>
      </c>
      <c r="D2432" s="675">
        <v>216</v>
      </c>
      <c r="E2432" s="675" t="s">
        <v>63</v>
      </c>
      <c r="F2432" s="675">
        <v>2</v>
      </c>
      <c r="G2432" s="675" t="s">
        <v>1296</v>
      </c>
      <c r="H2432" s="675">
        <v>93</v>
      </c>
      <c r="I2432" s="675" t="s">
        <v>1211</v>
      </c>
      <c r="J2432" s="675" t="s">
        <v>1052</v>
      </c>
      <c r="K2432" s="741">
        <v>49836922000</v>
      </c>
      <c r="L2432" s="741">
        <v>51573751689.299721</v>
      </c>
      <c r="M2432" s="675">
        <v>3</v>
      </c>
      <c r="N2432" s="675" t="s">
        <v>1482</v>
      </c>
      <c r="O2432" s="675">
        <v>26</v>
      </c>
      <c r="P2432" s="675" t="s">
        <v>1483</v>
      </c>
      <c r="Q2432" s="675">
        <v>952</v>
      </c>
      <c r="R2432" s="675" t="s">
        <v>1732</v>
      </c>
      <c r="S2432" s="741">
        <v>20600000</v>
      </c>
      <c r="T2432" s="741">
        <v>21317915.355999999</v>
      </c>
    </row>
    <row r="2433" spans="1:20">
      <c r="A2433" s="675">
        <v>4</v>
      </c>
      <c r="B2433" s="675" t="s">
        <v>1481</v>
      </c>
      <c r="C2433" s="675">
        <v>2016</v>
      </c>
      <c r="D2433" s="675">
        <v>216</v>
      </c>
      <c r="E2433" s="675" t="s">
        <v>63</v>
      </c>
      <c r="F2433" s="675">
        <v>2</v>
      </c>
      <c r="G2433" s="675" t="s">
        <v>1296</v>
      </c>
      <c r="H2433" s="675">
        <v>93</v>
      </c>
      <c r="I2433" s="675" t="s">
        <v>1211</v>
      </c>
      <c r="J2433" s="675" t="s">
        <v>1052</v>
      </c>
      <c r="K2433" s="741">
        <v>49836922000</v>
      </c>
      <c r="L2433" s="741">
        <v>51573751689.299721</v>
      </c>
      <c r="M2433" s="675">
        <v>3</v>
      </c>
      <c r="N2433" s="675" t="s">
        <v>1482</v>
      </c>
      <c r="O2433" s="675">
        <v>31</v>
      </c>
      <c r="P2433" s="675" t="s">
        <v>1487</v>
      </c>
      <c r="Q2433" s="675">
        <v>518</v>
      </c>
      <c r="R2433" s="675" t="s">
        <v>994</v>
      </c>
      <c r="S2433" s="741">
        <v>1255564000</v>
      </c>
      <c r="T2433" s="741">
        <v>1299320731.8466401</v>
      </c>
    </row>
    <row r="2434" spans="1:20">
      <c r="A2434" s="675">
        <v>4</v>
      </c>
      <c r="B2434" s="675" t="s">
        <v>1481</v>
      </c>
      <c r="C2434" s="675">
        <v>2016</v>
      </c>
      <c r="D2434" s="675">
        <v>217</v>
      </c>
      <c r="E2434" s="675" t="s">
        <v>1383</v>
      </c>
      <c r="F2434" s="675">
        <v>2</v>
      </c>
      <c r="G2434" s="675" t="s">
        <v>1296</v>
      </c>
      <c r="H2434" s="675">
        <v>86</v>
      </c>
      <c r="I2434" s="675" t="s">
        <v>1088</v>
      </c>
      <c r="J2434" s="675" t="s">
        <v>1052</v>
      </c>
      <c r="K2434" s="741">
        <v>190190713000</v>
      </c>
      <c r="L2434" s="741">
        <v>196818908797.63538</v>
      </c>
      <c r="M2434" s="675">
        <v>3</v>
      </c>
      <c r="N2434" s="675" t="s">
        <v>1482</v>
      </c>
      <c r="O2434" s="675">
        <v>26</v>
      </c>
      <c r="P2434" s="675" t="s">
        <v>1483</v>
      </c>
      <c r="Q2434" s="675">
        <v>937</v>
      </c>
      <c r="R2434" s="675" t="s">
        <v>1733</v>
      </c>
      <c r="S2434" s="741">
        <v>131000000</v>
      </c>
      <c r="T2434" s="741">
        <v>135565384.06</v>
      </c>
    </row>
    <row r="2435" spans="1:20">
      <c r="A2435" s="675">
        <v>4</v>
      </c>
      <c r="B2435" s="675" t="s">
        <v>1481</v>
      </c>
      <c r="C2435" s="675">
        <v>2016</v>
      </c>
      <c r="D2435" s="675">
        <v>217</v>
      </c>
      <c r="E2435" s="675" t="s">
        <v>1383</v>
      </c>
      <c r="F2435" s="675">
        <v>2</v>
      </c>
      <c r="G2435" s="675" t="s">
        <v>1296</v>
      </c>
      <c r="H2435" s="675">
        <v>86</v>
      </c>
      <c r="I2435" s="675" t="s">
        <v>1088</v>
      </c>
      <c r="J2435" s="675" t="s">
        <v>1052</v>
      </c>
      <c r="K2435" s="741">
        <v>190190713000</v>
      </c>
      <c r="L2435" s="741">
        <v>196818908797.63538</v>
      </c>
      <c r="M2435" s="675">
        <v>3</v>
      </c>
      <c r="N2435" s="675" t="s">
        <v>1482</v>
      </c>
      <c r="O2435" s="675">
        <v>28</v>
      </c>
      <c r="P2435" s="675" t="s">
        <v>1527</v>
      </c>
      <c r="Q2435" s="675">
        <v>383</v>
      </c>
      <c r="R2435" s="675" t="s">
        <v>1398</v>
      </c>
      <c r="S2435" s="741">
        <v>40359000000</v>
      </c>
      <c r="T2435" s="741">
        <v>41765521643.340004</v>
      </c>
    </row>
    <row r="2436" spans="1:20">
      <c r="A2436" s="675">
        <v>4</v>
      </c>
      <c r="B2436" s="675" t="s">
        <v>1481</v>
      </c>
      <c r="C2436" s="675">
        <v>2016</v>
      </c>
      <c r="D2436" s="675">
        <v>217</v>
      </c>
      <c r="E2436" s="675" t="s">
        <v>1383</v>
      </c>
      <c r="F2436" s="675">
        <v>2</v>
      </c>
      <c r="G2436" s="675" t="s">
        <v>1296</v>
      </c>
      <c r="H2436" s="675">
        <v>86</v>
      </c>
      <c r="I2436" s="675" t="s">
        <v>1088</v>
      </c>
      <c r="J2436" s="675" t="s">
        <v>1052</v>
      </c>
      <c r="K2436" s="741">
        <v>190190713000</v>
      </c>
      <c r="L2436" s="741">
        <v>196818908797.63538</v>
      </c>
      <c r="M2436" s="675">
        <v>3</v>
      </c>
      <c r="N2436" s="675" t="s">
        <v>1482</v>
      </c>
      <c r="O2436" s="675">
        <v>28</v>
      </c>
      <c r="P2436" s="675" t="s">
        <v>1527</v>
      </c>
      <c r="Q2436" s="675">
        <v>681</v>
      </c>
      <c r="R2436" s="675" t="s">
        <v>1735</v>
      </c>
      <c r="S2436" s="741">
        <v>40926000000</v>
      </c>
      <c r="T2436" s="741">
        <v>42352281740.760002</v>
      </c>
    </row>
    <row r="2437" spans="1:20">
      <c r="A2437" s="675">
        <v>4</v>
      </c>
      <c r="B2437" s="675" t="s">
        <v>1481</v>
      </c>
      <c r="C2437" s="675">
        <v>2016</v>
      </c>
      <c r="D2437" s="675">
        <v>217</v>
      </c>
      <c r="E2437" s="675" t="s">
        <v>1383</v>
      </c>
      <c r="F2437" s="675">
        <v>2</v>
      </c>
      <c r="G2437" s="675" t="s">
        <v>1296</v>
      </c>
      <c r="H2437" s="675">
        <v>86</v>
      </c>
      <c r="I2437" s="675" t="s">
        <v>1088</v>
      </c>
      <c r="J2437" s="675" t="s">
        <v>1052</v>
      </c>
      <c r="K2437" s="741">
        <v>190190713000</v>
      </c>
      <c r="L2437" s="741">
        <v>196818908797.63538</v>
      </c>
      <c r="M2437" s="675">
        <v>3</v>
      </c>
      <c r="N2437" s="675" t="s">
        <v>1482</v>
      </c>
      <c r="O2437" s="675">
        <v>28</v>
      </c>
      <c r="P2437" s="675" t="s">
        <v>1527</v>
      </c>
      <c r="Q2437" s="675">
        <v>682</v>
      </c>
      <c r="R2437" s="675" t="s">
        <v>1736</v>
      </c>
      <c r="S2437" s="741">
        <v>86621413000</v>
      </c>
      <c r="T2437" s="741">
        <v>89640191764.617386</v>
      </c>
    </row>
    <row r="2438" spans="1:20">
      <c r="A2438" s="675">
        <v>4</v>
      </c>
      <c r="B2438" s="675" t="s">
        <v>1481</v>
      </c>
      <c r="C2438" s="675">
        <v>2016</v>
      </c>
      <c r="D2438" s="675">
        <v>217</v>
      </c>
      <c r="E2438" s="675" t="s">
        <v>1383</v>
      </c>
      <c r="F2438" s="675">
        <v>2</v>
      </c>
      <c r="G2438" s="675" t="s">
        <v>1296</v>
      </c>
      <c r="H2438" s="675">
        <v>86</v>
      </c>
      <c r="I2438" s="675" t="s">
        <v>1088</v>
      </c>
      <c r="J2438" s="675" t="s">
        <v>1052</v>
      </c>
      <c r="K2438" s="741">
        <v>190190713000</v>
      </c>
      <c r="L2438" s="741">
        <v>196818908797.63538</v>
      </c>
      <c r="M2438" s="675">
        <v>3</v>
      </c>
      <c r="N2438" s="675" t="s">
        <v>1482</v>
      </c>
      <c r="O2438" s="675">
        <v>28</v>
      </c>
      <c r="P2438" s="675" t="s">
        <v>1527</v>
      </c>
      <c r="Q2438" s="675">
        <v>683</v>
      </c>
      <c r="R2438" s="675" t="s">
        <v>1737</v>
      </c>
      <c r="S2438" s="741">
        <v>12827280000</v>
      </c>
      <c r="T2438" s="741">
        <v>13274314043.0928</v>
      </c>
    </row>
    <row r="2439" spans="1:20">
      <c r="A2439" s="675">
        <v>4</v>
      </c>
      <c r="B2439" s="675" t="s">
        <v>1481</v>
      </c>
      <c r="C2439" s="675">
        <v>2016</v>
      </c>
      <c r="D2439" s="675">
        <v>217</v>
      </c>
      <c r="E2439" s="675" t="s">
        <v>1383</v>
      </c>
      <c r="F2439" s="675">
        <v>2</v>
      </c>
      <c r="G2439" s="675" t="s">
        <v>1296</v>
      </c>
      <c r="H2439" s="675">
        <v>86</v>
      </c>
      <c r="I2439" s="675" t="s">
        <v>1088</v>
      </c>
      <c r="J2439" s="675" t="s">
        <v>1052</v>
      </c>
      <c r="K2439" s="741">
        <v>190190713000</v>
      </c>
      <c r="L2439" s="741">
        <v>196818908797.63538</v>
      </c>
      <c r="M2439" s="675">
        <v>3</v>
      </c>
      <c r="N2439" s="675" t="s">
        <v>1482</v>
      </c>
      <c r="O2439" s="675">
        <v>31</v>
      </c>
      <c r="P2439" s="675" t="s">
        <v>1487</v>
      </c>
      <c r="Q2439" s="675">
        <v>684</v>
      </c>
      <c r="R2439" s="675" t="s">
        <v>1738</v>
      </c>
      <c r="S2439" s="741">
        <v>9326020000</v>
      </c>
      <c r="T2439" s="741">
        <v>9651034221.7651997</v>
      </c>
    </row>
    <row r="2440" spans="1:20">
      <c r="A2440" s="675">
        <v>4</v>
      </c>
      <c r="B2440" s="675" t="s">
        <v>1481</v>
      </c>
      <c r="C2440" s="675">
        <v>2016</v>
      </c>
      <c r="D2440" s="675">
        <v>218</v>
      </c>
      <c r="E2440" s="675" t="s">
        <v>1401</v>
      </c>
      <c r="F2440" s="675">
        <v>2</v>
      </c>
      <c r="G2440" s="675" t="s">
        <v>1296</v>
      </c>
      <c r="H2440" s="675">
        <v>94</v>
      </c>
      <c r="I2440" s="675" t="s">
        <v>1264</v>
      </c>
      <c r="J2440" s="675" t="s">
        <v>1052</v>
      </c>
      <c r="K2440" s="741">
        <v>39922393000</v>
      </c>
      <c r="L2440" s="741">
        <v>41313698775.872177</v>
      </c>
      <c r="M2440" s="675">
        <v>2</v>
      </c>
      <c r="N2440" s="675" t="s">
        <v>1561</v>
      </c>
      <c r="O2440" s="675">
        <v>17</v>
      </c>
      <c r="P2440" s="675" t="s">
        <v>1585</v>
      </c>
      <c r="Q2440" s="675">
        <v>863</v>
      </c>
      <c r="R2440" s="675" t="s">
        <v>1739</v>
      </c>
      <c r="S2440" s="741">
        <v>15500000000</v>
      </c>
      <c r="T2440" s="741">
        <v>16040179030</v>
      </c>
    </row>
    <row r="2441" spans="1:20">
      <c r="A2441" s="675">
        <v>4</v>
      </c>
      <c r="B2441" s="675" t="s">
        <v>1481</v>
      </c>
      <c r="C2441" s="675">
        <v>2016</v>
      </c>
      <c r="D2441" s="675">
        <v>218</v>
      </c>
      <c r="E2441" s="675" t="s">
        <v>1401</v>
      </c>
      <c r="F2441" s="675">
        <v>2</v>
      </c>
      <c r="G2441" s="675" t="s">
        <v>1296</v>
      </c>
      <c r="H2441" s="675">
        <v>94</v>
      </c>
      <c r="I2441" s="675" t="s">
        <v>1264</v>
      </c>
      <c r="J2441" s="675" t="s">
        <v>1052</v>
      </c>
      <c r="K2441" s="741">
        <v>39922393000</v>
      </c>
      <c r="L2441" s="741">
        <v>41313698775.872177</v>
      </c>
      <c r="M2441" s="675">
        <v>2</v>
      </c>
      <c r="N2441" s="675" t="s">
        <v>1561</v>
      </c>
      <c r="O2441" s="675">
        <v>17</v>
      </c>
      <c r="P2441" s="675" t="s">
        <v>1585</v>
      </c>
      <c r="Q2441" s="675">
        <v>864</v>
      </c>
      <c r="R2441" s="675" t="s">
        <v>1740</v>
      </c>
      <c r="S2441" s="741">
        <v>13000000000</v>
      </c>
      <c r="T2441" s="741">
        <v>13453053380</v>
      </c>
    </row>
    <row r="2442" spans="1:20">
      <c r="A2442" s="675">
        <v>4</v>
      </c>
      <c r="B2442" s="675" t="s">
        <v>1481</v>
      </c>
      <c r="C2442" s="675">
        <v>2016</v>
      </c>
      <c r="D2442" s="675">
        <v>218</v>
      </c>
      <c r="E2442" s="675" t="s">
        <v>1401</v>
      </c>
      <c r="F2442" s="675">
        <v>2</v>
      </c>
      <c r="G2442" s="675" t="s">
        <v>1296</v>
      </c>
      <c r="H2442" s="675">
        <v>94</v>
      </c>
      <c r="I2442" s="675" t="s">
        <v>1264</v>
      </c>
      <c r="J2442" s="675" t="s">
        <v>1052</v>
      </c>
      <c r="K2442" s="741">
        <v>39922393000</v>
      </c>
      <c r="L2442" s="741">
        <v>41313698775.872177</v>
      </c>
      <c r="M2442" s="675">
        <v>2</v>
      </c>
      <c r="N2442" s="675" t="s">
        <v>1561</v>
      </c>
      <c r="O2442" s="675">
        <v>17</v>
      </c>
      <c r="P2442" s="675" t="s">
        <v>1585</v>
      </c>
      <c r="Q2442" s="675">
        <v>865</v>
      </c>
      <c r="R2442" s="675" t="s">
        <v>1816</v>
      </c>
      <c r="S2442" s="741">
        <v>5434393000</v>
      </c>
      <c r="T2442" s="741">
        <v>5623783008.9921799</v>
      </c>
    </row>
    <row r="2443" spans="1:20">
      <c r="A2443" s="675">
        <v>4</v>
      </c>
      <c r="B2443" s="675" t="s">
        <v>1481</v>
      </c>
      <c r="C2443" s="675">
        <v>2016</v>
      </c>
      <c r="D2443" s="675">
        <v>218</v>
      </c>
      <c r="E2443" s="675" t="s">
        <v>1401</v>
      </c>
      <c r="F2443" s="675">
        <v>2</v>
      </c>
      <c r="G2443" s="675" t="s">
        <v>1296</v>
      </c>
      <c r="H2443" s="675">
        <v>94</v>
      </c>
      <c r="I2443" s="675" t="s">
        <v>1264</v>
      </c>
      <c r="J2443" s="675" t="s">
        <v>1052</v>
      </c>
      <c r="K2443" s="741">
        <v>39922393000</v>
      </c>
      <c r="L2443" s="741">
        <v>41313698775.872177</v>
      </c>
      <c r="M2443" s="675">
        <v>3</v>
      </c>
      <c r="N2443" s="675" t="s">
        <v>1482</v>
      </c>
      <c r="O2443" s="675">
        <v>31</v>
      </c>
      <c r="P2443" s="675" t="s">
        <v>1487</v>
      </c>
      <c r="Q2443" s="675">
        <v>866</v>
      </c>
      <c r="R2443" s="675" t="s">
        <v>1817</v>
      </c>
      <c r="S2443" s="741">
        <v>5988000000</v>
      </c>
      <c r="T2443" s="741">
        <v>6196683356.8800001</v>
      </c>
    </row>
    <row r="2444" spans="1:20">
      <c r="A2444" s="675">
        <v>4</v>
      </c>
      <c r="B2444" s="675" t="s">
        <v>1481</v>
      </c>
      <c r="C2444" s="675">
        <v>2016</v>
      </c>
      <c r="D2444" s="675">
        <v>219</v>
      </c>
      <c r="E2444" s="675" t="s">
        <v>1410</v>
      </c>
      <c r="F2444" s="675">
        <v>2</v>
      </c>
      <c r="G2444" s="675" t="s">
        <v>1296</v>
      </c>
      <c r="H2444" s="675">
        <v>90</v>
      </c>
      <c r="I2444" s="675" t="s">
        <v>1147</v>
      </c>
      <c r="J2444" s="675" t="s">
        <v>1052</v>
      </c>
      <c r="K2444" s="741">
        <v>3892000000</v>
      </c>
      <c r="L2444" s="741">
        <v>4027637211.9200001</v>
      </c>
      <c r="M2444" s="675">
        <v>1</v>
      </c>
      <c r="N2444" s="675" t="s">
        <v>1489</v>
      </c>
      <c r="O2444" s="675">
        <v>3</v>
      </c>
      <c r="P2444" s="675" t="s">
        <v>1545</v>
      </c>
      <c r="Q2444" s="675">
        <v>702</v>
      </c>
      <c r="R2444" s="675" t="s">
        <v>1743</v>
      </c>
      <c r="S2444" s="741">
        <v>3168000000</v>
      </c>
      <c r="T2444" s="741">
        <v>3278405623.6800003</v>
      </c>
    </row>
    <row r="2445" spans="1:20">
      <c r="A2445" s="675">
        <v>4</v>
      </c>
      <c r="B2445" s="675" t="s">
        <v>1481</v>
      </c>
      <c r="C2445" s="675">
        <v>2016</v>
      </c>
      <c r="D2445" s="675">
        <v>219</v>
      </c>
      <c r="E2445" s="675" t="s">
        <v>1410</v>
      </c>
      <c r="F2445" s="675">
        <v>2</v>
      </c>
      <c r="G2445" s="675" t="s">
        <v>1296</v>
      </c>
      <c r="H2445" s="675">
        <v>90</v>
      </c>
      <c r="I2445" s="675" t="s">
        <v>1147</v>
      </c>
      <c r="J2445" s="675" t="s">
        <v>1052</v>
      </c>
      <c r="K2445" s="741">
        <v>3892000000</v>
      </c>
      <c r="L2445" s="741">
        <v>4027637211.9200001</v>
      </c>
      <c r="M2445" s="675">
        <v>3</v>
      </c>
      <c r="N2445" s="675" t="s">
        <v>1482</v>
      </c>
      <c r="O2445" s="675">
        <v>31</v>
      </c>
      <c r="P2445" s="675" t="s">
        <v>1487</v>
      </c>
      <c r="Q2445" s="675">
        <v>907</v>
      </c>
      <c r="R2445" s="675" t="s">
        <v>994</v>
      </c>
      <c r="S2445" s="741">
        <v>724000000</v>
      </c>
      <c r="T2445" s="741">
        <v>749231588.24000001</v>
      </c>
    </row>
    <row r="2446" spans="1:20">
      <c r="A2446" s="675">
        <v>4</v>
      </c>
      <c r="B2446" s="675" t="s">
        <v>1481</v>
      </c>
      <c r="C2446" s="675">
        <v>2016</v>
      </c>
      <c r="D2446" s="675">
        <v>220</v>
      </c>
      <c r="E2446" s="675" t="s">
        <v>1412</v>
      </c>
      <c r="F2446" s="675">
        <v>2</v>
      </c>
      <c r="G2446" s="675" t="s">
        <v>1296</v>
      </c>
      <c r="H2446" s="675">
        <v>86</v>
      </c>
      <c r="I2446" s="675" t="s">
        <v>1088</v>
      </c>
      <c r="J2446" s="675" t="s">
        <v>1052</v>
      </c>
      <c r="K2446" s="741">
        <v>15431000000</v>
      </c>
      <c r="L2446" s="741">
        <v>15968774362.059999</v>
      </c>
      <c r="M2446" s="675">
        <v>3</v>
      </c>
      <c r="N2446" s="675" t="s">
        <v>1482</v>
      </c>
      <c r="O2446" s="675">
        <v>24</v>
      </c>
      <c r="P2446" s="675" t="s">
        <v>1604</v>
      </c>
      <c r="Q2446" s="675">
        <v>853</v>
      </c>
      <c r="R2446" s="675" t="s">
        <v>1744</v>
      </c>
      <c r="S2446" s="741">
        <v>2861000000</v>
      </c>
      <c r="T2446" s="741">
        <v>2960706593.8600001</v>
      </c>
    </row>
    <row r="2447" spans="1:20">
      <c r="A2447" s="675">
        <v>4</v>
      </c>
      <c r="B2447" s="675" t="s">
        <v>1481</v>
      </c>
      <c r="C2447" s="675">
        <v>2016</v>
      </c>
      <c r="D2447" s="675">
        <v>220</v>
      </c>
      <c r="E2447" s="675" t="s">
        <v>1412</v>
      </c>
      <c r="F2447" s="675">
        <v>2</v>
      </c>
      <c r="G2447" s="675" t="s">
        <v>1296</v>
      </c>
      <c r="H2447" s="675">
        <v>86</v>
      </c>
      <c r="I2447" s="675" t="s">
        <v>1088</v>
      </c>
      <c r="J2447" s="675" t="s">
        <v>1052</v>
      </c>
      <c r="K2447" s="741">
        <v>15431000000</v>
      </c>
      <c r="L2447" s="741">
        <v>15968774362.059999</v>
      </c>
      <c r="M2447" s="675">
        <v>3</v>
      </c>
      <c r="N2447" s="675" t="s">
        <v>1482</v>
      </c>
      <c r="O2447" s="675">
        <v>24</v>
      </c>
      <c r="P2447" s="675" t="s">
        <v>1604</v>
      </c>
      <c r="Q2447" s="675">
        <v>857</v>
      </c>
      <c r="R2447" s="675" t="s">
        <v>1745</v>
      </c>
      <c r="S2447" s="741">
        <v>915000000</v>
      </c>
      <c r="T2447" s="741">
        <v>946887987.89999998</v>
      </c>
    </row>
    <row r="2448" spans="1:20">
      <c r="A2448" s="675">
        <v>4</v>
      </c>
      <c r="B2448" s="675" t="s">
        <v>1481</v>
      </c>
      <c r="C2448" s="675">
        <v>2016</v>
      </c>
      <c r="D2448" s="675">
        <v>220</v>
      </c>
      <c r="E2448" s="675" t="s">
        <v>1412</v>
      </c>
      <c r="F2448" s="675">
        <v>2</v>
      </c>
      <c r="G2448" s="675" t="s">
        <v>1296</v>
      </c>
      <c r="H2448" s="675">
        <v>86</v>
      </c>
      <c r="I2448" s="675" t="s">
        <v>1088</v>
      </c>
      <c r="J2448" s="675" t="s">
        <v>1052</v>
      </c>
      <c r="K2448" s="741">
        <v>15431000000</v>
      </c>
      <c r="L2448" s="741">
        <v>15968774362.059999</v>
      </c>
      <c r="M2448" s="675">
        <v>3</v>
      </c>
      <c r="N2448" s="675" t="s">
        <v>1482</v>
      </c>
      <c r="O2448" s="675">
        <v>24</v>
      </c>
      <c r="P2448" s="675" t="s">
        <v>1604</v>
      </c>
      <c r="Q2448" s="675">
        <v>870</v>
      </c>
      <c r="R2448" s="675" t="s">
        <v>1818</v>
      </c>
      <c r="S2448" s="741">
        <v>7348000000</v>
      </c>
      <c r="T2448" s="741">
        <v>7604079710.4800005</v>
      </c>
    </row>
    <row r="2449" spans="1:20">
      <c r="A2449" s="675">
        <v>4</v>
      </c>
      <c r="B2449" s="675" t="s">
        <v>1481</v>
      </c>
      <c r="C2449" s="675">
        <v>2016</v>
      </c>
      <c r="D2449" s="675">
        <v>220</v>
      </c>
      <c r="E2449" s="675" t="s">
        <v>1412</v>
      </c>
      <c r="F2449" s="675">
        <v>2</v>
      </c>
      <c r="G2449" s="675" t="s">
        <v>1296</v>
      </c>
      <c r="H2449" s="675">
        <v>86</v>
      </c>
      <c r="I2449" s="675" t="s">
        <v>1088</v>
      </c>
      <c r="J2449" s="675" t="s">
        <v>1052</v>
      </c>
      <c r="K2449" s="741">
        <v>15431000000</v>
      </c>
      <c r="L2449" s="741">
        <v>15968774362.059999</v>
      </c>
      <c r="M2449" s="675">
        <v>3</v>
      </c>
      <c r="N2449" s="675" t="s">
        <v>1482</v>
      </c>
      <c r="O2449" s="675">
        <v>31</v>
      </c>
      <c r="P2449" s="675" t="s">
        <v>1487</v>
      </c>
      <c r="Q2449" s="675">
        <v>873</v>
      </c>
      <c r="R2449" s="675" t="s">
        <v>1819</v>
      </c>
      <c r="S2449" s="741">
        <v>4307000000</v>
      </c>
      <c r="T2449" s="741">
        <v>4457100069.8199997</v>
      </c>
    </row>
    <row r="2450" spans="1:20">
      <c r="A2450" s="675">
        <v>4</v>
      </c>
      <c r="B2450" s="675" t="s">
        <v>1481</v>
      </c>
      <c r="C2450" s="675">
        <v>2016</v>
      </c>
      <c r="D2450" s="675">
        <v>221</v>
      </c>
      <c r="E2450" s="675" t="s">
        <v>54</v>
      </c>
      <c r="F2450" s="675">
        <v>2</v>
      </c>
      <c r="G2450" s="675" t="s">
        <v>1296</v>
      </c>
      <c r="H2450" s="675">
        <v>89</v>
      </c>
      <c r="I2450" s="675" t="s">
        <v>1182</v>
      </c>
      <c r="J2450" s="675" t="s">
        <v>1052</v>
      </c>
      <c r="K2450" s="741">
        <v>7563000000</v>
      </c>
      <c r="L2450" s="741">
        <v>7826572516.3800001</v>
      </c>
      <c r="M2450" s="675">
        <v>1</v>
      </c>
      <c r="N2450" s="675" t="s">
        <v>1489</v>
      </c>
      <c r="O2450" s="675">
        <v>12</v>
      </c>
      <c r="P2450" s="675" t="s">
        <v>1569</v>
      </c>
      <c r="Q2450" s="675">
        <v>731</v>
      </c>
      <c r="R2450" s="675" t="s">
        <v>1748</v>
      </c>
      <c r="S2450" s="741">
        <v>2799094000</v>
      </c>
      <c r="T2450" s="741">
        <v>2896643153.6644402</v>
      </c>
    </row>
    <row r="2451" spans="1:20">
      <c r="A2451" s="675">
        <v>4</v>
      </c>
      <c r="B2451" s="675" t="s">
        <v>1481</v>
      </c>
      <c r="C2451" s="675">
        <v>2016</v>
      </c>
      <c r="D2451" s="675">
        <v>221</v>
      </c>
      <c r="E2451" s="675" t="s">
        <v>54</v>
      </c>
      <c r="F2451" s="675">
        <v>2</v>
      </c>
      <c r="G2451" s="675" t="s">
        <v>1296</v>
      </c>
      <c r="H2451" s="675">
        <v>89</v>
      </c>
      <c r="I2451" s="675" t="s">
        <v>1182</v>
      </c>
      <c r="J2451" s="675" t="s">
        <v>1052</v>
      </c>
      <c r="K2451" s="741">
        <v>7563000000</v>
      </c>
      <c r="L2451" s="741">
        <v>7826572516.3800001</v>
      </c>
      <c r="M2451" s="675">
        <v>1</v>
      </c>
      <c r="N2451" s="675" t="s">
        <v>1489</v>
      </c>
      <c r="O2451" s="675">
        <v>12</v>
      </c>
      <c r="P2451" s="675" t="s">
        <v>1569</v>
      </c>
      <c r="Q2451" s="675">
        <v>740</v>
      </c>
      <c r="R2451" s="675" t="s">
        <v>1749</v>
      </c>
      <c r="S2451" s="741">
        <v>2730015000</v>
      </c>
      <c r="T2451" s="741">
        <v>2825156732.5539002</v>
      </c>
    </row>
    <row r="2452" spans="1:20">
      <c r="A2452" s="675">
        <v>4</v>
      </c>
      <c r="B2452" s="675" t="s">
        <v>1481</v>
      </c>
      <c r="C2452" s="675">
        <v>2016</v>
      </c>
      <c r="D2452" s="675">
        <v>221</v>
      </c>
      <c r="E2452" s="675" t="s">
        <v>54</v>
      </c>
      <c r="F2452" s="675">
        <v>2</v>
      </c>
      <c r="G2452" s="675" t="s">
        <v>1296</v>
      </c>
      <c r="H2452" s="675">
        <v>89</v>
      </c>
      <c r="I2452" s="675" t="s">
        <v>1182</v>
      </c>
      <c r="J2452" s="675" t="s">
        <v>1052</v>
      </c>
      <c r="K2452" s="741">
        <v>7563000000</v>
      </c>
      <c r="L2452" s="741">
        <v>7826572516.3800001</v>
      </c>
      <c r="M2452" s="675">
        <v>3</v>
      </c>
      <c r="N2452" s="675" t="s">
        <v>1482</v>
      </c>
      <c r="O2452" s="675">
        <v>31</v>
      </c>
      <c r="P2452" s="675" t="s">
        <v>1487</v>
      </c>
      <c r="Q2452" s="675">
        <v>712</v>
      </c>
      <c r="R2452" s="675" t="s">
        <v>1750</v>
      </c>
      <c r="S2452" s="741">
        <v>2033891000</v>
      </c>
      <c r="T2452" s="741">
        <v>2104772630.16166</v>
      </c>
    </row>
    <row r="2453" spans="1:20">
      <c r="A2453" s="675">
        <v>4</v>
      </c>
      <c r="B2453" s="675" t="s">
        <v>1481</v>
      </c>
      <c r="C2453" s="675">
        <v>2016</v>
      </c>
      <c r="D2453" s="675">
        <v>222</v>
      </c>
      <c r="E2453" s="675" t="s">
        <v>1471</v>
      </c>
      <c r="F2453" s="675">
        <v>2</v>
      </c>
      <c r="G2453" s="675" t="s">
        <v>1296</v>
      </c>
      <c r="H2453" s="675">
        <v>93</v>
      </c>
      <c r="I2453" s="675" t="s">
        <v>1211</v>
      </c>
      <c r="J2453" s="675" t="s">
        <v>1052</v>
      </c>
      <c r="K2453" s="741">
        <v>130668120000</v>
      </c>
      <c r="L2453" s="741">
        <v>135221937955.7112</v>
      </c>
      <c r="M2453" s="675">
        <v>1</v>
      </c>
      <c r="N2453" s="675" t="s">
        <v>1489</v>
      </c>
      <c r="O2453" s="675">
        <v>1</v>
      </c>
      <c r="P2453" s="675" t="s">
        <v>1543</v>
      </c>
      <c r="Q2453" s="675">
        <v>914</v>
      </c>
      <c r="R2453" s="675" t="s">
        <v>1751</v>
      </c>
      <c r="S2453" s="741">
        <v>7500000000</v>
      </c>
      <c r="T2453" s="741">
        <v>7761376950</v>
      </c>
    </row>
    <row r="2454" spans="1:20">
      <c r="A2454" s="675">
        <v>4</v>
      </c>
      <c r="B2454" s="675" t="s">
        <v>1481</v>
      </c>
      <c r="C2454" s="675">
        <v>2016</v>
      </c>
      <c r="D2454" s="675">
        <v>222</v>
      </c>
      <c r="E2454" s="675" t="s">
        <v>1471</v>
      </c>
      <c r="F2454" s="675">
        <v>2</v>
      </c>
      <c r="G2454" s="675" t="s">
        <v>1296</v>
      </c>
      <c r="H2454" s="675">
        <v>93</v>
      </c>
      <c r="I2454" s="675" t="s">
        <v>1211</v>
      </c>
      <c r="J2454" s="675" t="s">
        <v>1052</v>
      </c>
      <c r="K2454" s="741">
        <v>130668120000</v>
      </c>
      <c r="L2454" s="741">
        <v>135221937955.7112</v>
      </c>
      <c r="M2454" s="675">
        <v>1</v>
      </c>
      <c r="N2454" s="675" t="s">
        <v>1489</v>
      </c>
      <c r="O2454" s="675">
        <v>3</v>
      </c>
      <c r="P2454" s="675" t="s">
        <v>1545</v>
      </c>
      <c r="Q2454" s="675">
        <v>915</v>
      </c>
      <c r="R2454" s="675" t="s">
        <v>1752</v>
      </c>
      <c r="S2454" s="741">
        <v>38000000000</v>
      </c>
      <c r="T2454" s="741">
        <v>39324309880</v>
      </c>
    </row>
    <row r="2455" spans="1:20">
      <c r="A2455" s="675">
        <v>4</v>
      </c>
      <c r="B2455" s="675" t="s">
        <v>1481</v>
      </c>
      <c r="C2455" s="675">
        <v>2016</v>
      </c>
      <c r="D2455" s="675">
        <v>222</v>
      </c>
      <c r="E2455" s="675" t="s">
        <v>1471</v>
      </c>
      <c r="F2455" s="675">
        <v>2</v>
      </c>
      <c r="G2455" s="675" t="s">
        <v>1296</v>
      </c>
      <c r="H2455" s="675">
        <v>93</v>
      </c>
      <c r="I2455" s="675" t="s">
        <v>1211</v>
      </c>
      <c r="J2455" s="675" t="s">
        <v>1052</v>
      </c>
      <c r="K2455" s="741">
        <v>130668120000</v>
      </c>
      <c r="L2455" s="741">
        <v>135221937955.7112</v>
      </c>
      <c r="M2455" s="675">
        <v>1</v>
      </c>
      <c r="N2455" s="675" t="s">
        <v>1489</v>
      </c>
      <c r="O2455" s="675">
        <v>5</v>
      </c>
      <c r="P2455" s="675" t="s">
        <v>1511</v>
      </c>
      <c r="Q2455" s="675">
        <v>772</v>
      </c>
      <c r="R2455" s="675" t="s">
        <v>1820</v>
      </c>
      <c r="S2455" s="741">
        <v>1800000000</v>
      </c>
      <c r="T2455" s="741">
        <v>1862730468</v>
      </c>
    </row>
    <row r="2456" spans="1:20">
      <c r="A2456" s="675">
        <v>4</v>
      </c>
      <c r="B2456" s="675" t="s">
        <v>1481</v>
      </c>
      <c r="C2456" s="675">
        <v>2016</v>
      </c>
      <c r="D2456" s="675">
        <v>222</v>
      </c>
      <c r="E2456" s="675" t="s">
        <v>1471</v>
      </c>
      <c r="F2456" s="675">
        <v>2</v>
      </c>
      <c r="G2456" s="675" t="s">
        <v>1296</v>
      </c>
      <c r="H2456" s="675">
        <v>93</v>
      </c>
      <c r="I2456" s="675" t="s">
        <v>1211</v>
      </c>
      <c r="J2456" s="675" t="s">
        <v>1052</v>
      </c>
      <c r="K2456" s="741">
        <v>130668120000</v>
      </c>
      <c r="L2456" s="741">
        <v>135221937955.7112</v>
      </c>
      <c r="M2456" s="675">
        <v>1</v>
      </c>
      <c r="N2456" s="675" t="s">
        <v>1489</v>
      </c>
      <c r="O2456" s="675">
        <v>8</v>
      </c>
      <c r="P2456" s="675" t="s">
        <v>1597</v>
      </c>
      <c r="Q2456" s="675">
        <v>783</v>
      </c>
      <c r="R2456" s="675" t="s">
        <v>1754</v>
      </c>
      <c r="S2456" s="741">
        <v>28011000000</v>
      </c>
      <c r="T2456" s="741">
        <v>28987190632.860001</v>
      </c>
    </row>
    <row r="2457" spans="1:20">
      <c r="A2457" s="675">
        <v>4</v>
      </c>
      <c r="B2457" s="675" t="s">
        <v>1481</v>
      </c>
      <c r="C2457" s="675">
        <v>2016</v>
      </c>
      <c r="D2457" s="675">
        <v>222</v>
      </c>
      <c r="E2457" s="675" t="s">
        <v>1471</v>
      </c>
      <c r="F2457" s="675">
        <v>2</v>
      </c>
      <c r="G2457" s="675" t="s">
        <v>1296</v>
      </c>
      <c r="H2457" s="675">
        <v>93</v>
      </c>
      <c r="I2457" s="675" t="s">
        <v>1211</v>
      </c>
      <c r="J2457" s="675" t="s">
        <v>1052</v>
      </c>
      <c r="K2457" s="741">
        <v>130668120000</v>
      </c>
      <c r="L2457" s="741">
        <v>135221937955.7112</v>
      </c>
      <c r="M2457" s="675">
        <v>1</v>
      </c>
      <c r="N2457" s="675" t="s">
        <v>1489</v>
      </c>
      <c r="O2457" s="675">
        <v>8</v>
      </c>
      <c r="P2457" s="675" t="s">
        <v>1597</v>
      </c>
      <c r="Q2457" s="675">
        <v>792</v>
      </c>
      <c r="R2457" s="675" t="s">
        <v>1755</v>
      </c>
      <c r="S2457" s="741">
        <v>14940000000</v>
      </c>
      <c r="T2457" s="741">
        <v>15460662884.4</v>
      </c>
    </row>
    <row r="2458" spans="1:20">
      <c r="A2458" s="675">
        <v>4</v>
      </c>
      <c r="B2458" s="675" t="s">
        <v>1481</v>
      </c>
      <c r="C2458" s="675">
        <v>2016</v>
      </c>
      <c r="D2458" s="675">
        <v>222</v>
      </c>
      <c r="E2458" s="675" t="s">
        <v>1471</v>
      </c>
      <c r="F2458" s="675">
        <v>2</v>
      </c>
      <c r="G2458" s="675" t="s">
        <v>1296</v>
      </c>
      <c r="H2458" s="675">
        <v>93</v>
      </c>
      <c r="I2458" s="675" t="s">
        <v>1211</v>
      </c>
      <c r="J2458" s="675" t="s">
        <v>1052</v>
      </c>
      <c r="K2458" s="741">
        <v>130668120000</v>
      </c>
      <c r="L2458" s="741">
        <v>135221937955.7112</v>
      </c>
      <c r="M2458" s="675">
        <v>1</v>
      </c>
      <c r="N2458" s="675" t="s">
        <v>1489</v>
      </c>
      <c r="O2458" s="675">
        <v>8</v>
      </c>
      <c r="P2458" s="675" t="s">
        <v>1597</v>
      </c>
      <c r="Q2458" s="675">
        <v>795</v>
      </c>
      <c r="R2458" s="675" t="s">
        <v>1756</v>
      </c>
      <c r="S2458" s="741">
        <v>34452120000</v>
      </c>
      <c r="T2458" s="741">
        <v>35652785339.551201</v>
      </c>
    </row>
    <row r="2459" spans="1:20">
      <c r="A2459" s="675">
        <v>4</v>
      </c>
      <c r="B2459" s="675" t="s">
        <v>1481</v>
      </c>
      <c r="C2459" s="675">
        <v>2016</v>
      </c>
      <c r="D2459" s="675">
        <v>222</v>
      </c>
      <c r="E2459" s="675" t="s">
        <v>1471</v>
      </c>
      <c r="F2459" s="675">
        <v>2</v>
      </c>
      <c r="G2459" s="675" t="s">
        <v>1296</v>
      </c>
      <c r="H2459" s="675">
        <v>93</v>
      </c>
      <c r="I2459" s="675" t="s">
        <v>1211</v>
      </c>
      <c r="J2459" s="675" t="s">
        <v>1052</v>
      </c>
      <c r="K2459" s="741">
        <v>130668120000</v>
      </c>
      <c r="L2459" s="741">
        <v>135221937955.7112</v>
      </c>
      <c r="M2459" s="675">
        <v>1</v>
      </c>
      <c r="N2459" s="675" t="s">
        <v>1489</v>
      </c>
      <c r="O2459" s="675">
        <v>16</v>
      </c>
      <c r="P2459" s="675" t="s">
        <v>1583</v>
      </c>
      <c r="Q2459" s="675">
        <v>787</v>
      </c>
      <c r="R2459" s="675" t="s">
        <v>1757</v>
      </c>
      <c r="S2459" s="741">
        <v>900000000</v>
      </c>
      <c r="T2459" s="741">
        <v>931365234</v>
      </c>
    </row>
    <row r="2460" spans="1:20">
      <c r="A2460" s="675">
        <v>4</v>
      </c>
      <c r="B2460" s="675" t="s">
        <v>1481</v>
      </c>
      <c r="C2460" s="675">
        <v>2016</v>
      </c>
      <c r="D2460" s="675">
        <v>222</v>
      </c>
      <c r="E2460" s="675" t="s">
        <v>1471</v>
      </c>
      <c r="F2460" s="675">
        <v>2</v>
      </c>
      <c r="G2460" s="675" t="s">
        <v>1296</v>
      </c>
      <c r="H2460" s="675">
        <v>93</v>
      </c>
      <c r="I2460" s="675" t="s">
        <v>1211</v>
      </c>
      <c r="J2460" s="675" t="s">
        <v>1052</v>
      </c>
      <c r="K2460" s="741">
        <v>130668120000</v>
      </c>
      <c r="L2460" s="741">
        <v>135221937955.7112</v>
      </c>
      <c r="M2460" s="675">
        <v>3</v>
      </c>
      <c r="N2460" s="675" t="s">
        <v>1482</v>
      </c>
      <c r="O2460" s="675">
        <v>26</v>
      </c>
      <c r="P2460" s="675" t="s">
        <v>1483</v>
      </c>
      <c r="Q2460" s="675">
        <v>944</v>
      </c>
      <c r="R2460" s="675" t="s">
        <v>1758</v>
      </c>
      <c r="S2460" s="741">
        <v>50000000</v>
      </c>
      <c r="T2460" s="741">
        <v>51742513</v>
      </c>
    </row>
    <row r="2461" spans="1:20">
      <c r="A2461" s="675">
        <v>4</v>
      </c>
      <c r="B2461" s="675" t="s">
        <v>1481</v>
      </c>
      <c r="C2461" s="675">
        <v>2016</v>
      </c>
      <c r="D2461" s="675">
        <v>222</v>
      </c>
      <c r="E2461" s="675" t="s">
        <v>1471</v>
      </c>
      <c r="F2461" s="675">
        <v>2</v>
      </c>
      <c r="G2461" s="675" t="s">
        <v>1296</v>
      </c>
      <c r="H2461" s="675">
        <v>93</v>
      </c>
      <c r="I2461" s="675" t="s">
        <v>1211</v>
      </c>
      <c r="J2461" s="675" t="s">
        <v>1052</v>
      </c>
      <c r="K2461" s="741">
        <v>130668120000</v>
      </c>
      <c r="L2461" s="741">
        <v>135221937955.7112</v>
      </c>
      <c r="M2461" s="675">
        <v>3</v>
      </c>
      <c r="N2461" s="675" t="s">
        <v>1482</v>
      </c>
      <c r="O2461" s="675">
        <v>31</v>
      </c>
      <c r="P2461" s="675" t="s">
        <v>1487</v>
      </c>
      <c r="Q2461" s="675">
        <v>784</v>
      </c>
      <c r="R2461" s="675" t="s">
        <v>1759</v>
      </c>
      <c r="S2461" s="741">
        <v>3247000000</v>
      </c>
      <c r="T2461" s="741">
        <v>3360158794.2200003</v>
      </c>
    </row>
    <row r="2462" spans="1:20">
      <c r="A2462" s="675">
        <v>4</v>
      </c>
      <c r="B2462" s="675" t="s">
        <v>1481</v>
      </c>
      <c r="C2462" s="675">
        <v>2016</v>
      </c>
      <c r="D2462" s="675">
        <v>222</v>
      </c>
      <c r="E2462" s="675" t="s">
        <v>1471</v>
      </c>
      <c r="F2462" s="675">
        <v>2</v>
      </c>
      <c r="G2462" s="675" t="s">
        <v>1296</v>
      </c>
      <c r="H2462" s="675">
        <v>93</v>
      </c>
      <c r="I2462" s="675" t="s">
        <v>1211</v>
      </c>
      <c r="J2462" s="675" t="s">
        <v>1052</v>
      </c>
      <c r="K2462" s="741">
        <v>130668120000</v>
      </c>
      <c r="L2462" s="741">
        <v>135221937955.7112</v>
      </c>
      <c r="M2462" s="675">
        <v>3</v>
      </c>
      <c r="N2462" s="675" t="s">
        <v>1482</v>
      </c>
      <c r="O2462" s="675">
        <v>31</v>
      </c>
      <c r="P2462" s="675" t="s">
        <v>1487</v>
      </c>
      <c r="Q2462" s="675">
        <v>794</v>
      </c>
      <c r="R2462" s="675" t="s">
        <v>1760</v>
      </c>
      <c r="S2462" s="741">
        <v>1768000000</v>
      </c>
      <c r="T2462" s="741">
        <v>1829615259.6800001</v>
      </c>
    </row>
    <row r="2463" spans="1:20">
      <c r="A2463" s="675">
        <v>4</v>
      </c>
      <c r="B2463" s="675" t="s">
        <v>1481</v>
      </c>
      <c r="C2463" s="675">
        <v>2016</v>
      </c>
      <c r="D2463" s="675">
        <v>226</v>
      </c>
      <c r="E2463" s="675" t="s">
        <v>45</v>
      </c>
      <c r="F2463" s="675">
        <v>2</v>
      </c>
      <c r="G2463" s="675" t="s">
        <v>1296</v>
      </c>
      <c r="H2463" s="675">
        <v>87</v>
      </c>
      <c r="I2463" s="675" t="s">
        <v>1131</v>
      </c>
      <c r="J2463" s="675" t="s">
        <v>1052</v>
      </c>
      <c r="K2463" s="741">
        <v>10536032000</v>
      </c>
      <c r="L2463" s="741">
        <v>10903215454.568319</v>
      </c>
      <c r="M2463" s="675">
        <v>3</v>
      </c>
      <c r="N2463" s="675" t="s">
        <v>1482</v>
      </c>
      <c r="O2463" s="675">
        <v>26</v>
      </c>
      <c r="P2463" s="675" t="s">
        <v>1483</v>
      </c>
      <c r="Q2463" s="675">
        <v>364</v>
      </c>
      <c r="R2463" s="675" t="s">
        <v>1761</v>
      </c>
      <c r="S2463" s="741">
        <v>115032000</v>
      </c>
      <c r="T2463" s="741">
        <v>119040895.10832</v>
      </c>
    </row>
    <row r="2464" spans="1:20">
      <c r="A2464" s="675">
        <v>4</v>
      </c>
      <c r="B2464" s="675" t="s">
        <v>1481</v>
      </c>
      <c r="C2464" s="675">
        <v>2016</v>
      </c>
      <c r="D2464" s="675">
        <v>226</v>
      </c>
      <c r="E2464" s="675" t="s">
        <v>45</v>
      </c>
      <c r="F2464" s="675">
        <v>2</v>
      </c>
      <c r="G2464" s="675" t="s">
        <v>1296</v>
      </c>
      <c r="H2464" s="675">
        <v>87</v>
      </c>
      <c r="I2464" s="675" t="s">
        <v>1131</v>
      </c>
      <c r="J2464" s="675" t="s">
        <v>1052</v>
      </c>
      <c r="K2464" s="741">
        <v>10536032000</v>
      </c>
      <c r="L2464" s="741">
        <v>10903215454.568319</v>
      </c>
      <c r="M2464" s="675">
        <v>3</v>
      </c>
      <c r="N2464" s="675" t="s">
        <v>1482</v>
      </c>
      <c r="O2464" s="675">
        <v>31</v>
      </c>
      <c r="P2464" s="675" t="s">
        <v>1487</v>
      </c>
      <c r="Q2464" s="675">
        <v>143</v>
      </c>
      <c r="R2464" s="675" t="s">
        <v>1762</v>
      </c>
      <c r="S2464" s="741">
        <v>138000000</v>
      </c>
      <c r="T2464" s="741">
        <v>142809335.88</v>
      </c>
    </row>
    <row r="2465" spans="1:20">
      <c r="A2465" s="675">
        <v>4</v>
      </c>
      <c r="B2465" s="675" t="s">
        <v>1481</v>
      </c>
      <c r="C2465" s="675">
        <v>2016</v>
      </c>
      <c r="D2465" s="675">
        <v>226</v>
      </c>
      <c r="E2465" s="675" t="s">
        <v>45</v>
      </c>
      <c r="F2465" s="675">
        <v>2</v>
      </c>
      <c r="G2465" s="675" t="s">
        <v>1296</v>
      </c>
      <c r="H2465" s="675">
        <v>87</v>
      </c>
      <c r="I2465" s="675" t="s">
        <v>1131</v>
      </c>
      <c r="J2465" s="675" t="s">
        <v>1052</v>
      </c>
      <c r="K2465" s="741">
        <v>10536032000</v>
      </c>
      <c r="L2465" s="741">
        <v>10903215454.568319</v>
      </c>
      <c r="M2465" s="675">
        <v>3</v>
      </c>
      <c r="N2465" s="675" t="s">
        <v>1482</v>
      </c>
      <c r="O2465" s="675">
        <v>31</v>
      </c>
      <c r="P2465" s="675" t="s">
        <v>1487</v>
      </c>
      <c r="Q2465" s="675">
        <v>353</v>
      </c>
      <c r="R2465" s="675" t="s">
        <v>1763</v>
      </c>
      <c r="S2465" s="741">
        <v>1396000000</v>
      </c>
      <c r="T2465" s="741">
        <v>1444650962.96</v>
      </c>
    </row>
    <row r="2466" spans="1:20">
      <c r="A2466" s="675">
        <v>4</v>
      </c>
      <c r="B2466" s="675" t="s">
        <v>1481</v>
      </c>
      <c r="C2466" s="675">
        <v>2016</v>
      </c>
      <c r="D2466" s="675">
        <v>226</v>
      </c>
      <c r="E2466" s="675" t="s">
        <v>45</v>
      </c>
      <c r="F2466" s="675">
        <v>2</v>
      </c>
      <c r="G2466" s="675" t="s">
        <v>1296</v>
      </c>
      <c r="H2466" s="675">
        <v>87</v>
      </c>
      <c r="I2466" s="675" t="s">
        <v>1131</v>
      </c>
      <c r="J2466" s="675" t="s">
        <v>1052</v>
      </c>
      <c r="K2466" s="741">
        <v>10536032000</v>
      </c>
      <c r="L2466" s="741">
        <v>10903215454.568319</v>
      </c>
      <c r="M2466" s="675">
        <v>3</v>
      </c>
      <c r="N2466" s="675" t="s">
        <v>1482</v>
      </c>
      <c r="O2466" s="675">
        <v>31</v>
      </c>
      <c r="P2466" s="675" t="s">
        <v>1487</v>
      </c>
      <c r="Q2466" s="675">
        <v>358</v>
      </c>
      <c r="R2466" s="675" t="s">
        <v>1764</v>
      </c>
      <c r="S2466" s="741">
        <v>6012000000</v>
      </c>
      <c r="T2466" s="741">
        <v>6221519763.1199999</v>
      </c>
    </row>
    <row r="2467" spans="1:20">
      <c r="A2467" s="675">
        <v>4</v>
      </c>
      <c r="B2467" s="675" t="s">
        <v>1481</v>
      </c>
      <c r="C2467" s="675">
        <v>2016</v>
      </c>
      <c r="D2467" s="675">
        <v>226</v>
      </c>
      <c r="E2467" s="675" t="s">
        <v>45</v>
      </c>
      <c r="F2467" s="675">
        <v>2</v>
      </c>
      <c r="G2467" s="675" t="s">
        <v>1296</v>
      </c>
      <c r="H2467" s="675">
        <v>87</v>
      </c>
      <c r="I2467" s="675" t="s">
        <v>1131</v>
      </c>
      <c r="J2467" s="675" t="s">
        <v>1052</v>
      </c>
      <c r="K2467" s="741">
        <v>10536032000</v>
      </c>
      <c r="L2467" s="741">
        <v>10903215454.568319</v>
      </c>
      <c r="M2467" s="675">
        <v>3</v>
      </c>
      <c r="N2467" s="675" t="s">
        <v>1482</v>
      </c>
      <c r="O2467" s="675">
        <v>31</v>
      </c>
      <c r="P2467" s="675" t="s">
        <v>1487</v>
      </c>
      <c r="Q2467" s="675">
        <v>586</v>
      </c>
      <c r="R2467" s="675" t="s">
        <v>1430</v>
      </c>
      <c r="S2467" s="741">
        <v>2875000000</v>
      </c>
      <c r="T2467" s="741">
        <v>2975194497.5</v>
      </c>
    </row>
    <row r="2468" spans="1:20">
      <c r="A2468" s="675">
        <v>4</v>
      </c>
      <c r="B2468" s="675" t="s">
        <v>1481</v>
      </c>
      <c r="C2468" s="675">
        <v>2016</v>
      </c>
      <c r="D2468" s="675">
        <v>227</v>
      </c>
      <c r="E2468" s="675" t="s">
        <v>78</v>
      </c>
      <c r="F2468" s="675">
        <v>2</v>
      </c>
      <c r="G2468" s="675" t="s">
        <v>1296</v>
      </c>
      <c r="H2468" s="675">
        <v>95</v>
      </c>
      <c r="I2468" s="675" t="s">
        <v>1170</v>
      </c>
      <c r="J2468" s="675" t="s">
        <v>1052</v>
      </c>
      <c r="K2468" s="741">
        <v>104959572000</v>
      </c>
      <c r="L2468" s="741">
        <v>108617440373.68872</v>
      </c>
      <c r="M2468" s="675">
        <v>2</v>
      </c>
      <c r="N2468" s="675" t="s">
        <v>1561</v>
      </c>
      <c r="O2468" s="675">
        <v>19</v>
      </c>
      <c r="P2468" s="675" t="s">
        <v>1562</v>
      </c>
      <c r="Q2468" s="675">
        <v>408</v>
      </c>
      <c r="R2468" s="675" t="s">
        <v>1433</v>
      </c>
      <c r="S2468" s="741">
        <v>80896339000</v>
      </c>
      <c r="T2468" s="741">
        <v>83715597447.198135</v>
      </c>
    </row>
    <row r="2469" spans="1:20">
      <c r="A2469" s="675">
        <v>4</v>
      </c>
      <c r="B2469" s="675" t="s">
        <v>1481</v>
      </c>
      <c r="C2469" s="675">
        <v>2016</v>
      </c>
      <c r="D2469" s="675">
        <v>227</v>
      </c>
      <c r="E2469" s="675" t="s">
        <v>78</v>
      </c>
      <c r="F2469" s="675">
        <v>2</v>
      </c>
      <c r="G2469" s="675" t="s">
        <v>1296</v>
      </c>
      <c r="H2469" s="675">
        <v>95</v>
      </c>
      <c r="I2469" s="675" t="s">
        <v>1170</v>
      </c>
      <c r="J2469" s="675" t="s">
        <v>1052</v>
      </c>
      <c r="K2469" s="741">
        <v>104959572000</v>
      </c>
      <c r="L2469" s="741">
        <v>108617440373.68872</v>
      </c>
      <c r="M2469" s="675">
        <v>2</v>
      </c>
      <c r="N2469" s="675" t="s">
        <v>1561</v>
      </c>
      <c r="O2469" s="675">
        <v>20</v>
      </c>
      <c r="P2469" s="675" t="s">
        <v>1638</v>
      </c>
      <c r="Q2469" s="675">
        <v>680</v>
      </c>
      <c r="R2469" s="675" t="s">
        <v>1765</v>
      </c>
      <c r="S2469" s="741">
        <v>1600000000</v>
      </c>
      <c r="T2469" s="741">
        <v>1655760416</v>
      </c>
    </row>
    <row r="2470" spans="1:20">
      <c r="A2470" s="675">
        <v>4</v>
      </c>
      <c r="B2470" s="675" t="s">
        <v>1481</v>
      </c>
      <c r="C2470" s="675">
        <v>2016</v>
      </c>
      <c r="D2470" s="675">
        <v>227</v>
      </c>
      <c r="E2470" s="675" t="s">
        <v>78</v>
      </c>
      <c r="F2470" s="675">
        <v>2</v>
      </c>
      <c r="G2470" s="675" t="s">
        <v>1296</v>
      </c>
      <c r="H2470" s="675">
        <v>95</v>
      </c>
      <c r="I2470" s="675" t="s">
        <v>1170</v>
      </c>
      <c r="J2470" s="675" t="s">
        <v>1052</v>
      </c>
      <c r="K2470" s="741">
        <v>104959572000</v>
      </c>
      <c r="L2470" s="741">
        <v>108617440373.68872</v>
      </c>
      <c r="M2470" s="675">
        <v>3</v>
      </c>
      <c r="N2470" s="675" t="s">
        <v>1482</v>
      </c>
      <c r="O2470" s="675">
        <v>31</v>
      </c>
      <c r="P2470" s="675" t="s">
        <v>1487</v>
      </c>
      <c r="Q2470" s="675">
        <v>398</v>
      </c>
      <c r="R2470" s="675" t="s">
        <v>1434</v>
      </c>
      <c r="S2470" s="741">
        <v>22463233000</v>
      </c>
      <c r="T2470" s="741">
        <v>23246082510.490582</v>
      </c>
    </row>
    <row r="2471" spans="1:20">
      <c r="A2471" s="675">
        <v>4</v>
      </c>
      <c r="B2471" s="675" t="s">
        <v>1481</v>
      </c>
      <c r="C2471" s="675">
        <v>2016</v>
      </c>
      <c r="D2471" s="675">
        <v>228</v>
      </c>
      <c r="E2471" s="675" t="s">
        <v>1435</v>
      </c>
      <c r="F2471" s="675">
        <v>2</v>
      </c>
      <c r="G2471" s="675" t="s">
        <v>1296</v>
      </c>
      <c r="H2471" s="675">
        <v>96</v>
      </c>
      <c r="I2471" s="675" t="s">
        <v>1199</v>
      </c>
      <c r="J2471" s="675" t="s">
        <v>1052</v>
      </c>
      <c r="K2471" s="741">
        <v>64782000000</v>
      </c>
      <c r="L2471" s="741">
        <v>67039669543.32</v>
      </c>
      <c r="M2471" s="675">
        <v>1</v>
      </c>
      <c r="N2471" s="675" t="s">
        <v>1489</v>
      </c>
      <c r="O2471" s="675">
        <v>14</v>
      </c>
      <c r="P2471" s="675" t="s">
        <v>1766</v>
      </c>
      <c r="Q2471" s="675">
        <v>582</v>
      </c>
      <c r="R2471" s="675" t="s">
        <v>1436</v>
      </c>
      <c r="S2471" s="741">
        <v>3050000000</v>
      </c>
      <c r="T2471" s="741">
        <v>3156293293</v>
      </c>
    </row>
    <row r="2472" spans="1:20">
      <c r="A2472" s="675">
        <v>4</v>
      </c>
      <c r="B2472" s="675" t="s">
        <v>1481</v>
      </c>
      <c r="C2472" s="675">
        <v>2016</v>
      </c>
      <c r="D2472" s="675">
        <v>228</v>
      </c>
      <c r="E2472" s="675" t="s">
        <v>1435</v>
      </c>
      <c r="F2472" s="675">
        <v>2</v>
      </c>
      <c r="G2472" s="675" t="s">
        <v>1296</v>
      </c>
      <c r="H2472" s="675">
        <v>96</v>
      </c>
      <c r="I2472" s="675" t="s">
        <v>1199</v>
      </c>
      <c r="J2472" s="675" t="s">
        <v>1052</v>
      </c>
      <c r="K2472" s="741">
        <v>64782000000</v>
      </c>
      <c r="L2472" s="741">
        <v>67039669543.32</v>
      </c>
      <c r="M2472" s="675">
        <v>1</v>
      </c>
      <c r="N2472" s="675" t="s">
        <v>1489</v>
      </c>
      <c r="O2472" s="675">
        <v>14</v>
      </c>
      <c r="P2472" s="675" t="s">
        <v>1766</v>
      </c>
      <c r="Q2472" s="675">
        <v>583</v>
      </c>
      <c r="R2472" s="675" t="s">
        <v>1437</v>
      </c>
      <c r="S2472" s="741">
        <v>3080000000</v>
      </c>
      <c r="T2472" s="741">
        <v>3187338800.8000002</v>
      </c>
    </row>
    <row r="2473" spans="1:20">
      <c r="A2473" s="675">
        <v>4</v>
      </c>
      <c r="B2473" s="675" t="s">
        <v>1481</v>
      </c>
      <c r="C2473" s="675">
        <v>2016</v>
      </c>
      <c r="D2473" s="675">
        <v>228</v>
      </c>
      <c r="E2473" s="675" t="s">
        <v>1435</v>
      </c>
      <c r="F2473" s="675">
        <v>2</v>
      </c>
      <c r="G2473" s="675" t="s">
        <v>1296</v>
      </c>
      <c r="H2473" s="675">
        <v>96</v>
      </c>
      <c r="I2473" s="675" t="s">
        <v>1199</v>
      </c>
      <c r="J2473" s="675" t="s">
        <v>1052</v>
      </c>
      <c r="K2473" s="741">
        <v>64782000000</v>
      </c>
      <c r="L2473" s="741">
        <v>67039669543.32</v>
      </c>
      <c r="M2473" s="675">
        <v>2</v>
      </c>
      <c r="N2473" s="675" t="s">
        <v>1561</v>
      </c>
      <c r="O2473" s="675">
        <v>21</v>
      </c>
      <c r="P2473" s="675" t="s">
        <v>1652</v>
      </c>
      <c r="Q2473" s="675">
        <v>584</v>
      </c>
      <c r="R2473" s="675" t="s">
        <v>1438</v>
      </c>
      <c r="S2473" s="741">
        <v>53350000000</v>
      </c>
      <c r="T2473" s="741">
        <v>55209261371</v>
      </c>
    </row>
    <row r="2474" spans="1:20">
      <c r="A2474" s="675">
        <v>4</v>
      </c>
      <c r="B2474" s="675" t="s">
        <v>1481</v>
      </c>
      <c r="C2474" s="675">
        <v>2016</v>
      </c>
      <c r="D2474" s="675">
        <v>228</v>
      </c>
      <c r="E2474" s="675" t="s">
        <v>1435</v>
      </c>
      <c r="F2474" s="675">
        <v>2</v>
      </c>
      <c r="G2474" s="675" t="s">
        <v>1296</v>
      </c>
      <c r="H2474" s="675">
        <v>96</v>
      </c>
      <c r="I2474" s="675" t="s">
        <v>1199</v>
      </c>
      <c r="J2474" s="675" t="s">
        <v>1052</v>
      </c>
      <c r="K2474" s="741">
        <v>64782000000</v>
      </c>
      <c r="L2474" s="741">
        <v>67039669543.32</v>
      </c>
      <c r="M2474" s="675">
        <v>3</v>
      </c>
      <c r="N2474" s="675" t="s">
        <v>1482</v>
      </c>
      <c r="O2474" s="675">
        <v>26</v>
      </c>
      <c r="P2474" s="675" t="s">
        <v>1483</v>
      </c>
      <c r="Q2474" s="675">
        <v>226</v>
      </c>
      <c r="R2474" s="675" t="s">
        <v>1767</v>
      </c>
      <c r="S2474" s="741">
        <v>345000000</v>
      </c>
      <c r="T2474" s="741">
        <v>357023339.69999999</v>
      </c>
    </row>
    <row r="2475" spans="1:20">
      <c r="A2475" s="675">
        <v>4</v>
      </c>
      <c r="B2475" s="675" t="s">
        <v>1481</v>
      </c>
      <c r="C2475" s="675">
        <v>2016</v>
      </c>
      <c r="D2475" s="675">
        <v>228</v>
      </c>
      <c r="E2475" s="675" t="s">
        <v>1435</v>
      </c>
      <c r="F2475" s="675">
        <v>2</v>
      </c>
      <c r="G2475" s="675" t="s">
        <v>1296</v>
      </c>
      <c r="H2475" s="675">
        <v>96</v>
      </c>
      <c r="I2475" s="675" t="s">
        <v>1199</v>
      </c>
      <c r="J2475" s="675" t="s">
        <v>1052</v>
      </c>
      <c r="K2475" s="741">
        <v>64782000000</v>
      </c>
      <c r="L2475" s="741">
        <v>67039669543.32</v>
      </c>
      <c r="M2475" s="675">
        <v>3</v>
      </c>
      <c r="N2475" s="675" t="s">
        <v>1482</v>
      </c>
      <c r="O2475" s="675">
        <v>31</v>
      </c>
      <c r="P2475" s="675" t="s">
        <v>1487</v>
      </c>
      <c r="Q2475" s="675">
        <v>581</v>
      </c>
      <c r="R2475" s="675" t="s">
        <v>1439</v>
      </c>
      <c r="S2475" s="741">
        <v>4957000000</v>
      </c>
      <c r="T2475" s="741">
        <v>5129752738.8199997</v>
      </c>
    </row>
    <row r="2476" spans="1:20">
      <c r="A2476" s="675">
        <v>4</v>
      </c>
      <c r="B2476" s="675" t="s">
        <v>1481</v>
      </c>
      <c r="C2476" s="675">
        <v>2016</v>
      </c>
      <c r="D2476" s="675">
        <v>230</v>
      </c>
      <c r="E2476" s="675" t="s">
        <v>1440</v>
      </c>
      <c r="F2476" s="675">
        <v>2</v>
      </c>
      <c r="G2476" s="675" t="s">
        <v>1296</v>
      </c>
      <c r="H2476" s="675">
        <v>90</v>
      </c>
      <c r="I2476" s="675" t="s">
        <v>1147</v>
      </c>
      <c r="J2476" s="675" t="s">
        <v>1052</v>
      </c>
      <c r="K2476" s="741">
        <v>42949140000</v>
      </c>
      <c r="L2476" s="741">
        <v>44445928695.776398</v>
      </c>
      <c r="M2476" s="675">
        <v>1</v>
      </c>
      <c r="N2476" s="675" t="s">
        <v>1489</v>
      </c>
      <c r="O2476" s="675">
        <v>3</v>
      </c>
      <c r="P2476" s="675" t="s">
        <v>1545</v>
      </c>
      <c r="Q2476" s="675">
        <v>379</v>
      </c>
      <c r="R2476" s="675" t="s">
        <v>1446</v>
      </c>
      <c r="S2476" s="741">
        <v>2500000000</v>
      </c>
      <c r="T2476" s="741">
        <v>2587125650</v>
      </c>
    </row>
    <row r="2477" spans="1:20">
      <c r="A2477" s="675">
        <v>4</v>
      </c>
      <c r="B2477" s="675" t="s">
        <v>1481</v>
      </c>
      <c r="C2477" s="675">
        <v>2016</v>
      </c>
      <c r="D2477" s="675">
        <v>230</v>
      </c>
      <c r="E2477" s="675" t="s">
        <v>1440</v>
      </c>
      <c r="F2477" s="675">
        <v>2</v>
      </c>
      <c r="G2477" s="675" t="s">
        <v>1296</v>
      </c>
      <c r="H2477" s="675">
        <v>90</v>
      </c>
      <c r="I2477" s="675" t="s">
        <v>1147</v>
      </c>
      <c r="J2477" s="675" t="s">
        <v>1052</v>
      </c>
      <c r="K2477" s="741">
        <v>42949140000</v>
      </c>
      <c r="L2477" s="741">
        <v>44445928695.776398</v>
      </c>
      <c r="M2477" s="675">
        <v>1</v>
      </c>
      <c r="N2477" s="675" t="s">
        <v>1489</v>
      </c>
      <c r="O2477" s="675">
        <v>3</v>
      </c>
      <c r="P2477" s="675" t="s">
        <v>1545</v>
      </c>
      <c r="Q2477" s="675">
        <v>380</v>
      </c>
      <c r="R2477" s="675" t="s">
        <v>1447</v>
      </c>
      <c r="S2477" s="741">
        <v>7525471000</v>
      </c>
      <c r="T2477" s="741">
        <v>7787735620.9724598</v>
      </c>
    </row>
    <row r="2478" spans="1:20">
      <c r="A2478" s="675">
        <v>4</v>
      </c>
      <c r="B2478" s="675" t="s">
        <v>1481</v>
      </c>
      <c r="C2478" s="675">
        <v>2016</v>
      </c>
      <c r="D2478" s="675">
        <v>230</v>
      </c>
      <c r="E2478" s="675" t="s">
        <v>1440</v>
      </c>
      <c r="F2478" s="675">
        <v>2</v>
      </c>
      <c r="G2478" s="675" t="s">
        <v>1296</v>
      </c>
      <c r="H2478" s="675">
        <v>90</v>
      </c>
      <c r="I2478" s="675" t="s">
        <v>1147</v>
      </c>
      <c r="J2478" s="675" t="s">
        <v>1052</v>
      </c>
      <c r="K2478" s="741">
        <v>42949140000</v>
      </c>
      <c r="L2478" s="741">
        <v>44445928695.776398</v>
      </c>
      <c r="M2478" s="675">
        <v>1</v>
      </c>
      <c r="N2478" s="675" t="s">
        <v>1489</v>
      </c>
      <c r="O2478" s="675">
        <v>3</v>
      </c>
      <c r="P2478" s="675" t="s">
        <v>1545</v>
      </c>
      <c r="Q2478" s="675">
        <v>382</v>
      </c>
      <c r="R2478" s="675" t="s">
        <v>1831</v>
      </c>
      <c r="S2478" s="741">
        <v>500000000</v>
      </c>
      <c r="T2478" s="741">
        <v>517425130</v>
      </c>
    </row>
    <row r="2479" spans="1:20">
      <c r="A2479" s="675">
        <v>4</v>
      </c>
      <c r="B2479" s="675" t="s">
        <v>1481</v>
      </c>
      <c r="C2479" s="675">
        <v>2016</v>
      </c>
      <c r="D2479" s="675">
        <v>230</v>
      </c>
      <c r="E2479" s="675" t="s">
        <v>1440</v>
      </c>
      <c r="F2479" s="675">
        <v>2</v>
      </c>
      <c r="G2479" s="675" t="s">
        <v>1296</v>
      </c>
      <c r="H2479" s="675">
        <v>90</v>
      </c>
      <c r="I2479" s="675" t="s">
        <v>1147</v>
      </c>
      <c r="J2479" s="675" t="s">
        <v>1052</v>
      </c>
      <c r="K2479" s="741">
        <v>42949140000</v>
      </c>
      <c r="L2479" s="741">
        <v>44445928695.776398</v>
      </c>
      <c r="M2479" s="675">
        <v>1</v>
      </c>
      <c r="N2479" s="675" t="s">
        <v>1489</v>
      </c>
      <c r="O2479" s="675">
        <v>3</v>
      </c>
      <c r="P2479" s="675" t="s">
        <v>1545</v>
      </c>
      <c r="Q2479" s="675">
        <v>4149</v>
      </c>
      <c r="R2479" s="675" t="s">
        <v>1443</v>
      </c>
      <c r="S2479" s="741">
        <v>11150625000</v>
      </c>
      <c r="T2479" s="741">
        <v>11539227180.4125</v>
      </c>
    </row>
    <row r="2480" spans="1:20">
      <c r="A2480" s="675">
        <v>4</v>
      </c>
      <c r="B2480" s="675" t="s">
        <v>1481</v>
      </c>
      <c r="C2480" s="675">
        <v>2016</v>
      </c>
      <c r="D2480" s="675">
        <v>230</v>
      </c>
      <c r="E2480" s="675" t="s">
        <v>1440</v>
      </c>
      <c r="F2480" s="675">
        <v>2</v>
      </c>
      <c r="G2480" s="675" t="s">
        <v>1296</v>
      </c>
      <c r="H2480" s="675">
        <v>90</v>
      </c>
      <c r="I2480" s="675" t="s">
        <v>1147</v>
      </c>
      <c r="J2480" s="675" t="s">
        <v>1052</v>
      </c>
      <c r="K2480" s="741">
        <v>42949140000</v>
      </c>
      <c r="L2480" s="741">
        <v>44445928695.776398</v>
      </c>
      <c r="M2480" s="675">
        <v>1</v>
      </c>
      <c r="N2480" s="675" t="s">
        <v>1489</v>
      </c>
      <c r="O2480" s="675">
        <v>3</v>
      </c>
      <c r="P2480" s="675" t="s">
        <v>1545</v>
      </c>
      <c r="Q2480" s="675">
        <v>4150</v>
      </c>
      <c r="R2480" s="675" t="s">
        <v>1444</v>
      </c>
      <c r="S2480" s="741">
        <v>5050944000</v>
      </c>
      <c r="T2480" s="741">
        <v>5226970711.6454401</v>
      </c>
    </row>
    <row r="2481" spans="1:20">
      <c r="A2481" s="675">
        <v>4</v>
      </c>
      <c r="B2481" s="675" t="s">
        <v>1481</v>
      </c>
      <c r="C2481" s="675">
        <v>2016</v>
      </c>
      <c r="D2481" s="675">
        <v>230</v>
      </c>
      <c r="E2481" s="675" t="s">
        <v>1440</v>
      </c>
      <c r="F2481" s="675">
        <v>2</v>
      </c>
      <c r="G2481" s="675" t="s">
        <v>1296</v>
      </c>
      <c r="H2481" s="675">
        <v>90</v>
      </c>
      <c r="I2481" s="675" t="s">
        <v>1147</v>
      </c>
      <c r="J2481" s="675" t="s">
        <v>1052</v>
      </c>
      <c r="K2481" s="741">
        <v>42949140000</v>
      </c>
      <c r="L2481" s="741">
        <v>44445928695.776398</v>
      </c>
      <c r="M2481" s="675">
        <v>1</v>
      </c>
      <c r="N2481" s="675" t="s">
        <v>1489</v>
      </c>
      <c r="O2481" s="675">
        <v>11</v>
      </c>
      <c r="P2481" s="675" t="s">
        <v>1567</v>
      </c>
      <c r="Q2481" s="675">
        <v>378</v>
      </c>
      <c r="R2481" s="675" t="s">
        <v>1441</v>
      </c>
      <c r="S2481" s="741">
        <v>8297900000</v>
      </c>
      <c r="T2481" s="741">
        <v>8587083972.4540005</v>
      </c>
    </row>
    <row r="2482" spans="1:20">
      <c r="A2482" s="675">
        <v>4</v>
      </c>
      <c r="B2482" s="675" t="s">
        <v>1481</v>
      </c>
      <c r="C2482" s="675">
        <v>2016</v>
      </c>
      <c r="D2482" s="675">
        <v>230</v>
      </c>
      <c r="E2482" s="675" t="s">
        <v>1440</v>
      </c>
      <c r="F2482" s="675">
        <v>2</v>
      </c>
      <c r="G2482" s="675" t="s">
        <v>1296</v>
      </c>
      <c r="H2482" s="675">
        <v>90</v>
      </c>
      <c r="I2482" s="675" t="s">
        <v>1147</v>
      </c>
      <c r="J2482" s="675" t="s">
        <v>1052</v>
      </c>
      <c r="K2482" s="741">
        <v>42949140000</v>
      </c>
      <c r="L2482" s="741">
        <v>44445928695.776398</v>
      </c>
      <c r="M2482" s="675">
        <v>1</v>
      </c>
      <c r="N2482" s="675" t="s">
        <v>1489</v>
      </c>
      <c r="O2482" s="675">
        <v>11</v>
      </c>
      <c r="P2482" s="675" t="s">
        <v>1567</v>
      </c>
      <c r="Q2482" s="675">
        <v>389</v>
      </c>
      <c r="R2482" s="675" t="s">
        <v>1442</v>
      </c>
      <c r="S2482" s="741">
        <v>4856386000</v>
      </c>
      <c r="T2482" s="741">
        <v>5025632314.7603598</v>
      </c>
    </row>
    <row r="2483" spans="1:20">
      <c r="A2483" s="675">
        <v>4</v>
      </c>
      <c r="B2483" s="675" t="s">
        <v>1481</v>
      </c>
      <c r="C2483" s="675">
        <v>2016</v>
      </c>
      <c r="D2483" s="675">
        <v>230</v>
      </c>
      <c r="E2483" s="675" t="s">
        <v>1440</v>
      </c>
      <c r="F2483" s="675">
        <v>2</v>
      </c>
      <c r="G2483" s="675" t="s">
        <v>1296</v>
      </c>
      <c r="H2483" s="675">
        <v>90</v>
      </c>
      <c r="I2483" s="675" t="s">
        <v>1147</v>
      </c>
      <c r="J2483" s="675" t="s">
        <v>1052</v>
      </c>
      <c r="K2483" s="741">
        <v>42949140000</v>
      </c>
      <c r="L2483" s="741">
        <v>44445928695.776398</v>
      </c>
      <c r="M2483" s="675">
        <v>3</v>
      </c>
      <c r="N2483" s="675" t="s">
        <v>1482</v>
      </c>
      <c r="O2483" s="675">
        <v>32</v>
      </c>
      <c r="P2483" s="675" t="s">
        <v>1504</v>
      </c>
      <c r="Q2483" s="675">
        <v>188</v>
      </c>
      <c r="R2483" s="675" t="s">
        <v>1445</v>
      </c>
      <c r="S2483" s="741">
        <v>3067814000</v>
      </c>
      <c r="T2483" s="741">
        <v>3174728115.5316401</v>
      </c>
    </row>
    <row r="2484" spans="1:20">
      <c r="A2484" s="675">
        <v>4</v>
      </c>
      <c r="B2484" s="675" t="s">
        <v>1481</v>
      </c>
      <c r="C2484" s="675">
        <v>2016</v>
      </c>
      <c r="D2484" s="675">
        <v>235</v>
      </c>
      <c r="E2484" s="675" t="s">
        <v>1448</v>
      </c>
      <c r="F2484" s="675">
        <v>2</v>
      </c>
      <c r="G2484" s="675" t="s">
        <v>1296</v>
      </c>
      <c r="H2484" s="675">
        <v>198</v>
      </c>
      <c r="I2484" s="675" t="s">
        <v>1051</v>
      </c>
      <c r="J2484" s="675" t="s">
        <v>1052</v>
      </c>
      <c r="K2484" s="741">
        <v>8111000000</v>
      </c>
      <c r="L2484" s="741">
        <v>8393670458.8600006</v>
      </c>
      <c r="M2484" s="675">
        <v>3</v>
      </c>
      <c r="N2484" s="675" t="s">
        <v>1482</v>
      </c>
      <c r="O2484" s="675">
        <v>24</v>
      </c>
      <c r="P2484" s="675" t="s">
        <v>1604</v>
      </c>
      <c r="Q2484" s="675">
        <v>770</v>
      </c>
      <c r="R2484" s="675" t="s">
        <v>1768</v>
      </c>
      <c r="S2484" s="741">
        <v>1190000000</v>
      </c>
      <c r="T2484" s="741">
        <v>1231471809.4000001</v>
      </c>
    </row>
    <row r="2485" spans="1:20">
      <c r="A2485" s="675">
        <v>4</v>
      </c>
      <c r="B2485" s="675" t="s">
        <v>1481</v>
      </c>
      <c r="C2485" s="675">
        <v>2016</v>
      </c>
      <c r="D2485" s="675">
        <v>235</v>
      </c>
      <c r="E2485" s="675" t="s">
        <v>1448</v>
      </c>
      <c r="F2485" s="675">
        <v>2</v>
      </c>
      <c r="G2485" s="675" t="s">
        <v>1296</v>
      </c>
      <c r="H2485" s="675">
        <v>198</v>
      </c>
      <c r="I2485" s="675" t="s">
        <v>1051</v>
      </c>
      <c r="J2485" s="675" t="s">
        <v>1052</v>
      </c>
      <c r="K2485" s="741">
        <v>8111000000</v>
      </c>
      <c r="L2485" s="741">
        <v>8393670458.8600006</v>
      </c>
      <c r="M2485" s="675">
        <v>3</v>
      </c>
      <c r="N2485" s="675" t="s">
        <v>1482</v>
      </c>
      <c r="O2485" s="675">
        <v>26</v>
      </c>
      <c r="P2485" s="675" t="s">
        <v>1483</v>
      </c>
      <c r="Q2485" s="675">
        <v>776</v>
      </c>
      <c r="R2485" s="675" t="s">
        <v>1769</v>
      </c>
      <c r="S2485" s="741">
        <v>6921000000</v>
      </c>
      <c r="T2485" s="741">
        <v>7162198649.46</v>
      </c>
    </row>
    <row r="2486" spans="1:20">
      <c r="A2486" s="675">
        <v>5</v>
      </c>
      <c r="B2486" s="675" t="s">
        <v>1832</v>
      </c>
      <c r="C2486" s="675">
        <v>2017</v>
      </c>
      <c r="D2486" s="675">
        <v>102</v>
      </c>
      <c r="E2486" s="675" t="s">
        <v>1049</v>
      </c>
      <c r="F2486" s="675">
        <v>1</v>
      </c>
      <c r="G2486" s="675" t="s">
        <v>1050</v>
      </c>
      <c r="H2486" s="675">
        <v>198</v>
      </c>
      <c r="I2486" s="675" t="s">
        <v>1051</v>
      </c>
      <c r="J2486" s="675" t="s">
        <v>1052</v>
      </c>
      <c r="K2486" s="741">
        <v>20080544000</v>
      </c>
      <c r="L2486" s="741">
        <v>20080544000</v>
      </c>
      <c r="M2486" s="675">
        <v>7</v>
      </c>
      <c r="N2486" s="675" t="s">
        <v>1833</v>
      </c>
      <c r="O2486" s="675">
        <v>42</v>
      </c>
      <c r="P2486" s="675" t="s">
        <v>1834</v>
      </c>
      <c r="Q2486" s="675">
        <v>1202</v>
      </c>
      <c r="R2486" s="675" t="s">
        <v>1835</v>
      </c>
      <c r="S2486" s="741">
        <v>3604000000</v>
      </c>
      <c r="T2486" s="741">
        <v>3604000000</v>
      </c>
    </row>
    <row r="2487" spans="1:20">
      <c r="A2487" s="675">
        <v>5</v>
      </c>
      <c r="B2487" s="675" t="s">
        <v>1832</v>
      </c>
      <c r="C2487" s="675">
        <v>2017</v>
      </c>
      <c r="D2487" s="675">
        <v>102</v>
      </c>
      <c r="E2487" s="675" t="s">
        <v>1049</v>
      </c>
      <c r="F2487" s="675">
        <v>1</v>
      </c>
      <c r="G2487" s="675" t="s">
        <v>1050</v>
      </c>
      <c r="H2487" s="675">
        <v>198</v>
      </c>
      <c r="I2487" s="675" t="s">
        <v>1051</v>
      </c>
      <c r="J2487" s="675" t="s">
        <v>1052</v>
      </c>
      <c r="K2487" s="741">
        <v>20080544000</v>
      </c>
      <c r="L2487" s="741">
        <v>20080544000</v>
      </c>
      <c r="M2487" s="675">
        <v>7</v>
      </c>
      <c r="N2487" s="675" t="s">
        <v>1833</v>
      </c>
      <c r="O2487" s="675">
        <v>42</v>
      </c>
      <c r="P2487" s="675" t="s">
        <v>1834</v>
      </c>
      <c r="Q2487" s="675">
        <v>1203</v>
      </c>
      <c r="R2487" s="675" t="s">
        <v>1836</v>
      </c>
      <c r="S2487" s="741">
        <v>4604000000</v>
      </c>
      <c r="T2487" s="741">
        <v>4604000000</v>
      </c>
    </row>
    <row r="2488" spans="1:20">
      <c r="A2488" s="675">
        <v>5</v>
      </c>
      <c r="B2488" s="675" t="s">
        <v>1832</v>
      </c>
      <c r="C2488" s="675">
        <v>2017</v>
      </c>
      <c r="D2488" s="675">
        <v>102</v>
      </c>
      <c r="E2488" s="675" t="s">
        <v>1049</v>
      </c>
      <c r="F2488" s="675">
        <v>1</v>
      </c>
      <c r="G2488" s="675" t="s">
        <v>1050</v>
      </c>
      <c r="H2488" s="675">
        <v>198</v>
      </c>
      <c r="I2488" s="675" t="s">
        <v>1051</v>
      </c>
      <c r="J2488" s="675" t="s">
        <v>1052</v>
      </c>
      <c r="K2488" s="741">
        <v>20080544000</v>
      </c>
      <c r="L2488" s="741">
        <v>20080544000</v>
      </c>
      <c r="M2488" s="675">
        <v>7</v>
      </c>
      <c r="N2488" s="675" t="s">
        <v>1833</v>
      </c>
      <c r="O2488" s="675">
        <v>43</v>
      </c>
      <c r="P2488" s="675" t="s">
        <v>1431</v>
      </c>
      <c r="Q2488" s="675">
        <v>1201</v>
      </c>
      <c r="R2488" s="675" t="s">
        <v>1837</v>
      </c>
      <c r="S2488" s="741">
        <v>11872544000</v>
      </c>
      <c r="T2488" s="741">
        <v>11872544000</v>
      </c>
    </row>
    <row r="2489" spans="1:20">
      <c r="A2489" s="675">
        <v>5</v>
      </c>
      <c r="B2489" s="675" t="s">
        <v>1832</v>
      </c>
      <c r="C2489" s="675">
        <v>2017</v>
      </c>
      <c r="D2489" s="675">
        <v>104</v>
      </c>
      <c r="E2489" s="675" t="s">
        <v>20</v>
      </c>
      <c r="F2489" s="675">
        <v>1</v>
      </c>
      <c r="G2489" s="675" t="s">
        <v>1050</v>
      </c>
      <c r="H2489" s="675">
        <v>85</v>
      </c>
      <c r="I2489" s="675" t="s">
        <v>1065</v>
      </c>
      <c r="J2489" s="675" t="s">
        <v>1052</v>
      </c>
      <c r="K2489" s="741">
        <v>117337213000</v>
      </c>
      <c r="L2489" s="741">
        <v>117337213000</v>
      </c>
      <c r="M2489" s="675">
        <v>3</v>
      </c>
      <c r="N2489" s="675" t="s">
        <v>1838</v>
      </c>
      <c r="O2489" s="675">
        <v>23</v>
      </c>
      <c r="P2489" s="675" t="s">
        <v>1839</v>
      </c>
      <c r="Q2489" s="675">
        <v>1156</v>
      </c>
      <c r="R2489" s="675" t="s">
        <v>1840</v>
      </c>
      <c r="S2489" s="741">
        <v>31542000000</v>
      </c>
      <c r="T2489" s="741">
        <v>31542000000</v>
      </c>
    </row>
    <row r="2490" spans="1:20">
      <c r="A2490" s="675">
        <v>5</v>
      </c>
      <c r="B2490" s="675" t="s">
        <v>1832</v>
      </c>
      <c r="C2490" s="675">
        <v>2017</v>
      </c>
      <c r="D2490" s="675">
        <v>104</v>
      </c>
      <c r="E2490" s="675" t="s">
        <v>20</v>
      </c>
      <c r="F2490" s="675">
        <v>1</v>
      </c>
      <c r="G2490" s="675" t="s">
        <v>1050</v>
      </c>
      <c r="H2490" s="675">
        <v>85</v>
      </c>
      <c r="I2490" s="675" t="s">
        <v>1065</v>
      </c>
      <c r="J2490" s="675" t="s">
        <v>1052</v>
      </c>
      <c r="K2490" s="741">
        <v>117337213000</v>
      </c>
      <c r="L2490" s="741">
        <v>117337213000</v>
      </c>
      <c r="M2490" s="675">
        <v>5</v>
      </c>
      <c r="N2490" s="675" t="s">
        <v>1841</v>
      </c>
      <c r="O2490" s="675">
        <v>36</v>
      </c>
      <c r="P2490" s="675" t="s">
        <v>1842</v>
      </c>
      <c r="Q2490" s="675">
        <v>1111</v>
      </c>
      <c r="R2490" s="675" t="s">
        <v>1843</v>
      </c>
      <c r="S2490" s="741">
        <v>5343919000</v>
      </c>
      <c r="T2490" s="741">
        <v>5343919000</v>
      </c>
    </row>
    <row r="2491" spans="1:20">
      <c r="A2491" s="675">
        <v>5</v>
      </c>
      <c r="B2491" s="675" t="s">
        <v>1832</v>
      </c>
      <c r="C2491" s="675">
        <v>2017</v>
      </c>
      <c r="D2491" s="675">
        <v>104</v>
      </c>
      <c r="E2491" s="675" t="s">
        <v>20</v>
      </c>
      <c r="F2491" s="675">
        <v>1</v>
      </c>
      <c r="G2491" s="675" t="s">
        <v>1050</v>
      </c>
      <c r="H2491" s="675">
        <v>85</v>
      </c>
      <c r="I2491" s="675" t="s">
        <v>1065</v>
      </c>
      <c r="J2491" s="675" t="s">
        <v>1052</v>
      </c>
      <c r="K2491" s="741">
        <v>117337213000</v>
      </c>
      <c r="L2491" s="741">
        <v>117337213000</v>
      </c>
      <c r="M2491" s="675">
        <v>7</v>
      </c>
      <c r="N2491" s="675" t="s">
        <v>1833</v>
      </c>
      <c r="O2491" s="675">
        <v>42</v>
      </c>
      <c r="P2491" s="675" t="s">
        <v>1834</v>
      </c>
      <c r="Q2491" s="675">
        <v>976</v>
      </c>
      <c r="R2491" s="675" t="s">
        <v>1844</v>
      </c>
      <c r="S2491" s="741">
        <v>410000000</v>
      </c>
      <c r="T2491" s="741">
        <v>410000000</v>
      </c>
    </row>
    <row r="2492" spans="1:20">
      <c r="A2492" s="675">
        <v>5</v>
      </c>
      <c r="B2492" s="675" t="s">
        <v>1832</v>
      </c>
      <c r="C2492" s="675">
        <v>2017</v>
      </c>
      <c r="D2492" s="675">
        <v>104</v>
      </c>
      <c r="E2492" s="675" t="s">
        <v>20</v>
      </c>
      <c r="F2492" s="675">
        <v>1</v>
      </c>
      <c r="G2492" s="675" t="s">
        <v>1050</v>
      </c>
      <c r="H2492" s="675">
        <v>85</v>
      </c>
      <c r="I2492" s="675" t="s">
        <v>1065</v>
      </c>
      <c r="J2492" s="675" t="s">
        <v>1052</v>
      </c>
      <c r="K2492" s="741">
        <v>117337213000</v>
      </c>
      <c r="L2492" s="741">
        <v>117337213000</v>
      </c>
      <c r="M2492" s="675">
        <v>7</v>
      </c>
      <c r="N2492" s="675" t="s">
        <v>1833</v>
      </c>
      <c r="O2492" s="675">
        <v>42</v>
      </c>
      <c r="P2492" s="675" t="s">
        <v>1834</v>
      </c>
      <c r="Q2492" s="675">
        <v>1085</v>
      </c>
      <c r="R2492" s="675" t="s">
        <v>1845</v>
      </c>
      <c r="S2492" s="741">
        <v>3535250000</v>
      </c>
      <c r="T2492" s="741">
        <v>3535250000</v>
      </c>
    </row>
    <row r="2493" spans="1:20">
      <c r="A2493" s="675">
        <v>5</v>
      </c>
      <c r="B2493" s="675" t="s">
        <v>1832</v>
      </c>
      <c r="C2493" s="675">
        <v>2017</v>
      </c>
      <c r="D2493" s="675">
        <v>104</v>
      </c>
      <c r="E2493" s="675" t="s">
        <v>20</v>
      </c>
      <c r="F2493" s="675">
        <v>1</v>
      </c>
      <c r="G2493" s="675" t="s">
        <v>1050</v>
      </c>
      <c r="H2493" s="675">
        <v>85</v>
      </c>
      <c r="I2493" s="675" t="s">
        <v>1065</v>
      </c>
      <c r="J2493" s="675" t="s">
        <v>1052</v>
      </c>
      <c r="K2493" s="741">
        <v>117337213000</v>
      </c>
      <c r="L2493" s="741">
        <v>117337213000</v>
      </c>
      <c r="M2493" s="675">
        <v>7</v>
      </c>
      <c r="N2493" s="675" t="s">
        <v>1833</v>
      </c>
      <c r="O2493" s="675">
        <v>42</v>
      </c>
      <c r="P2493" s="675" t="s">
        <v>1834</v>
      </c>
      <c r="Q2493" s="675">
        <v>1125</v>
      </c>
      <c r="R2493" s="675" t="s">
        <v>1846</v>
      </c>
      <c r="S2493" s="741">
        <v>3869000000</v>
      </c>
      <c r="T2493" s="741">
        <v>3869000000</v>
      </c>
    </row>
    <row r="2494" spans="1:20">
      <c r="A2494" s="675">
        <v>5</v>
      </c>
      <c r="B2494" s="675" t="s">
        <v>1832</v>
      </c>
      <c r="C2494" s="675">
        <v>2017</v>
      </c>
      <c r="D2494" s="675">
        <v>104</v>
      </c>
      <c r="E2494" s="675" t="s">
        <v>20</v>
      </c>
      <c r="F2494" s="675">
        <v>1</v>
      </c>
      <c r="G2494" s="675" t="s">
        <v>1050</v>
      </c>
      <c r="H2494" s="675">
        <v>85</v>
      </c>
      <c r="I2494" s="675" t="s">
        <v>1065</v>
      </c>
      <c r="J2494" s="675" t="s">
        <v>1052</v>
      </c>
      <c r="K2494" s="741">
        <v>117337213000</v>
      </c>
      <c r="L2494" s="741">
        <v>117337213000</v>
      </c>
      <c r="M2494" s="675">
        <v>7</v>
      </c>
      <c r="N2494" s="675" t="s">
        <v>1833</v>
      </c>
      <c r="O2494" s="675">
        <v>42</v>
      </c>
      <c r="P2494" s="675" t="s">
        <v>1834</v>
      </c>
      <c r="Q2494" s="675">
        <v>1126</v>
      </c>
      <c r="R2494" s="675" t="s">
        <v>1847</v>
      </c>
      <c r="S2494" s="741">
        <v>11329511000</v>
      </c>
      <c r="T2494" s="741">
        <v>11329511000</v>
      </c>
    </row>
    <row r="2495" spans="1:20">
      <c r="A2495" s="675">
        <v>5</v>
      </c>
      <c r="B2495" s="675" t="s">
        <v>1832</v>
      </c>
      <c r="C2495" s="675">
        <v>2017</v>
      </c>
      <c r="D2495" s="675">
        <v>104</v>
      </c>
      <c r="E2495" s="675" t="s">
        <v>20</v>
      </c>
      <c r="F2495" s="675">
        <v>1</v>
      </c>
      <c r="G2495" s="675" t="s">
        <v>1050</v>
      </c>
      <c r="H2495" s="675">
        <v>85</v>
      </c>
      <c r="I2495" s="675" t="s">
        <v>1065</v>
      </c>
      <c r="J2495" s="675" t="s">
        <v>1052</v>
      </c>
      <c r="K2495" s="741">
        <v>117337213000</v>
      </c>
      <c r="L2495" s="741">
        <v>117337213000</v>
      </c>
      <c r="M2495" s="675">
        <v>7</v>
      </c>
      <c r="N2495" s="675" t="s">
        <v>1833</v>
      </c>
      <c r="O2495" s="675">
        <v>42</v>
      </c>
      <c r="P2495" s="675" t="s">
        <v>1834</v>
      </c>
      <c r="Q2495" s="675">
        <v>1142</v>
      </c>
      <c r="R2495" s="675" t="s">
        <v>1848</v>
      </c>
      <c r="S2495" s="741">
        <v>3840000000</v>
      </c>
      <c r="T2495" s="741">
        <v>3840000000</v>
      </c>
    </row>
    <row r="2496" spans="1:20">
      <c r="A2496" s="675">
        <v>5</v>
      </c>
      <c r="B2496" s="675" t="s">
        <v>1832</v>
      </c>
      <c r="C2496" s="675">
        <v>2017</v>
      </c>
      <c r="D2496" s="675">
        <v>104</v>
      </c>
      <c r="E2496" s="675" t="s">
        <v>20</v>
      </c>
      <c r="F2496" s="675">
        <v>1</v>
      </c>
      <c r="G2496" s="675" t="s">
        <v>1050</v>
      </c>
      <c r="H2496" s="675">
        <v>85</v>
      </c>
      <c r="I2496" s="675" t="s">
        <v>1065</v>
      </c>
      <c r="J2496" s="675" t="s">
        <v>1052</v>
      </c>
      <c r="K2496" s="741">
        <v>117337213000</v>
      </c>
      <c r="L2496" s="741">
        <v>117337213000</v>
      </c>
      <c r="M2496" s="675">
        <v>7</v>
      </c>
      <c r="N2496" s="675" t="s">
        <v>1833</v>
      </c>
      <c r="O2496" s="675">
        <v>42</v>
      </c>
      <c r="P2496" s="675" t="s">
        <v>1834</v>
      </c>
      <c r="Q2496" s="675">
        <v>1143</v>
      </c>
      <c r="R2496" s="675" t="s">
        <v>1849</v>
      </c>
      <c r="S2496" s="741">
        <v>20700000000</v>
      </c>
      <c r="T2496" s="741">
        <v>20700000000</v>
      </c>
    </row>
    <row r="2497" spans="1:20">
      <c r="A2497" s="675">
        <v>5</v>
      </c>
      <c r="B2497" s="675" t="s">
        <v>1832</v>
      </c>
      <c r="C2497" s="675">
        <v>2017</v>
      </c>
      <c r="D2497" s="675">
        <v>104</v>
      </c>
      <c r="E2497" s="675" t="s">
        <v>20</v>
      </c>
      <c r="F2497" s="675">
        <v>1</v>
      </c>
      <c r="G2497" s="675" t="s">
        <v>1050</v>
      </c>
      <c r="H2497" s="675">
        <v>85</v>
      </c>
      <c r="I2497" s="675" t="s">
        <v>1065</v>
      </c>
      <c r="J2497" s="675" t="s">
        <v>1052</v>
      </c>
      <c r="K2497" s="741">
        <v>117337213000</v>
      </c>
      <c r="L2497" s="741">
        <v>117337213000</v>
      </c>
      <c r="M2497" s="675">
        <v>7</v>
      </c>
      <c r="N2497" s="675" t="s">
        <v>1833</v>
      </c>
      <c r="O2497" s="675">
        <v>42</v>
      </c>
      <c r="P2497" s="675" t="s">
        <v>1834</v>
      </c>
      <c r="Q2497" s="675">
        <v>1152</v>
      </c>
      <c r="R2497" s="675" t="s">
        <v>1850</v>
      </c>
      <c r="S2497" s="741">
        <v>1300000000</v>
      </c>
      <c r="T2497" s="741">
        <v>1300000000</v>
      </c>
    </row>
    <row r="2498" spans="1:20">
      <c r="A2498" s="675">
        <v>5</v>
      </c>
      <c r="B2498" s="675" t="s">
        <v>1832</v>
      </c>
      <c r="C2498" s="675">
        <v>2017</v>
      </c>
      <c r="D2498" s="675">
        <v>104</v>
      </c>
      <c r="E2498" s="675" t="s">
        <v>20</v>
      </c>
      <c r="F2498" s="675">
        <v>1</v>
      </c>
      <c r="G2498" s="675" t="s">
        <v>1050</v>
      </c>
      <c r="H2498" s="675">
        <v>85</v>
      </c>
      <c r="I2498" s="675" t="s">
        <v>1065</v>
      </c>
      <c r="J2498" s="675" t="s">
        <v>1052</v>
      </c>
      <c r="K2498" s="741">
        <v>117337213000</v>
      </c>
      <c r="L2498" s="741">
        <v>117337213000</v>
      </c>
      <c r="M2498" s="675">
        <v>7</v>
      </c>
      <c r="N2498" s="675" t="s">
        <v>1833</v>
      </c>
      <c r="O2498" s="675">
        <v>42</v>
      </c>
      <c r="P2498" s="675" t="s">
        <v>1834</v>
      </c>
      <c r="Q2498" s="675">
        <v>1165</v>
      </c>
      <c r="R2498" s="675" t="s">
        <v>1851</v>
      </c>
      <c r="S2498" s="741">
        <v>700000000</v>
      </c>
      <c r="T2498" s="741">
        <v>700000000</v>
      </c>
    </row>
    <row r="2499" spans="1:20">
      <c r="A2499" s="675">
        <v>5</v>
      </c>
      <c r="B2499" s="675" t="s">
        <v>1832</v>
      </c>
      <c r="C2499" s="675">
        <v>2017</v>
      </c>
      <c r="D2499" s="675">
        <v>104</v>
      </c>
      <c r="E2499" s="675" t="s">
        <v>20</v>
      </c>
      <c r="F2499" s="675">
        <v>1</v>
      </c>
      <c r="G2499" s="675" t="s">
        <v>1050</v>
      </c>
      <c r="H2499" s="675">
        <v>85</v>
      </c>
      <c r="I2499" s="675" t="s">
        <v>1065</v>
      </c>
      <c r="J2499" s="675" t="s">
        <v>1052</v>
      </c>
      <c r="K2499" s="741">
        <v>117337213000</v>
      </c>
      <c r="L2499" s="741">
        <v>117337213000</v>
      </c>
      <c r="M2499" s="675">
        <v>7</v>
      </c>
      <c r="N2499" s="675" t="s">
        <v>1833</v>
      </c>
      <c r="O2499" s="675">
        <v>43</v>
      </c>
      <c r="P2499" s="675" t="s">
        <v>1431</v>
      </c>
      <c r="Q2499" s="675">
        <v>1127</v>
      </c>
      <c r="R2499" s="675" t="s">
        <v>1852</v>
      </c>
      <c r="S2499" s="741">
        <v>4095000000</v>
      </c>
      <c r="T2499" s="741">
        <v>4095000000</v>
      </c>
    </row>
    <row r="2500" spans="1:20">
      <c r="A2500" s="675">
        <v>5</v>
      </c>
      <c r="B2500" s="675" t="s">
        <v>1832</v>
      </c>
      <c r="C2500" s="675">
        <v>2017</v>
      </c>
      <c r="D2500" s="675">
        <v>104</v>
      </c>
      <c r="E2500" s="675" t="s">
        <v>20</v>
      </c>
      <c r="F2500" s="675">
        <v>1</v>
      </c>
      <c r="G2500" s="675" t="s">
        <v>1050</v>
      </c>
      <c r="H2500" s="675">
        <v>85</v>
      </c>
      <c r="I2500" s="675" t="s">
        <v>1065</v>
      </c>
      <c r="J2500" s="675" t="s">
        <v>1052</v>
      </c>
      <c r="K2500" s="741">
        <v>117337213000</v>
      </c>
      <c r="L2500" s="741">
        <v>117337213000</v>
      </c>
      <c r="M2500" s="675">
        <v>7</v>
      </c>
      <c r="N2500" s="675" t="s">
        <v>1833</v>
      </c>
      <c r="O2500" s="675">
        <v>43</v>
      </c>
      <c r="P2500" s="675" t="s">
        <v>1431</v>
      </c>
      <c r="Q2500" s="675">
        <v>7516</v>
      </c>
      <c r="R2500" s="675" t="s">
        <v>1853</v>
      </c>
      <c r="S2500" s="741">
        <v>23700000000</v>
      </c>
      <c r="T2500" s="741">
        <v>23700000000</v>
      </c>
    </row>
    <row r="2501" spans="1:20">
      <c r="A2501" s="675">
        <v>5</v>
      </c>
      <c r="B2501" s="675" t="s">
        <v>1832</v>
      </c>
      <c r="C2501" s="675">
        <v>2017</v>
      </c>
      <c r="D2501" s="675">
        <v>104</v>
      </c>
      <c r="E2501" s="675" t="s">
        <v>20</v>
      </c>
      <c r="F2501" s="675">
        <v>1</v>
      </c>
      <c r="G2501" s="675" t="s">
        <v>1050</v>
      </c>
      <c r="H2501" s="675">
        <v>85</v>
      </c>
      <c r="I2501" s="675" t="s">
        <v>1065</v>
      </c>
      <c r="J2501" s="675" t="s">
        <v>1052</v>
      </c>
      <c r="K2501" s="741">
        <v>117337213000</v>
      </c>
      <c r="L2501" s="741">
        <v>117337213000</v>
      </c>
      <c r="M2501" s="675">
        <v>7</v>
      </c>
      <c r="N2501" s="675" t="s">
        <v>1833</v>
      </c>
      <c r="O2501" s="675">
        <v>44</v>
      </c>
      <c r="P2501" s="675" t="s">
        <v>1854</v>
      </c>
      <c r="Q2501" s="675">
        <v>1081</v>
      </c>
      <c r="R2501" s="675" t="s">
        <v>1855</v>
      </c>
      <c r="S2501" s="741">
        <v>4269533000</v>
      </c>
      <c r="T2501" s="741">
        <v>4269533000</v>
      </c>
    </row>
    <row r="2502" spans="1:20">
      <c r="A2502" s="675">
        <v>5</v>
      </c>
      <c r="B2502" s="675" t="s">
        <v>1832</v>
      </c>
      <c r="C2502" s="675">
        <v>2017</v>
      </c>
      <c r="D2502" s="675">
        <v>104</v>
      </c>
      <c r="E2502" s="675" t="s">
        <v>20</v>
      </c>
      <c r="F2502" s="675">
        <v>1</v>
      </c>
      <c r="G2502" s="675" t="s">
        <v>1050</v>
      </c>
      <c r="H2502" s="675">
        <v>85</v>
      </c>
      <c r="I2502" s="675" t="s">
        <v>1065</v>
      </c>
      <c r="J2502" s="675" t="s">
        <v>1052</v>
      </c>
      <c r="K2502" s="741">
        <v>117337213000</v>
      </c>
      <c r="L2502" s="741">
        <v>117337213000</v>
      </c>
      <c r="M2502" s="675">
        <v>7</v>
      </c>
      <c r="N2502" s="675" t="s">
        <v>1833</v>
      </c>
      <c r="O2502" s="675">
        <v>45</v>
      </c>
      <c r="P2502" s="675" t="s">
        <v>1856</v>
      </c>
      <c r="Q2502" s="675">
        <v>1090</v>
      </c>
      <c r="R2502" s="675" t="s">
        <v>1857</v>
      </c>
      <c r="S2502" s="741">
        <v>2703000000</v>
      </c>
      <c r="T2502" s="741">
        <v>2703000000</v>
      </c>
    </row>
    <row r="2503" spans="1:20">
      <c r="A2503" s="675">
        <v>5</v>
      </c>
      <c r="B2503" s="675" t="s">
        <v>1832</v>
      </c>
      <c r="C2503" s="675">
        <v>2017</v>
      </c>
      <c r="D2503" s="675">
        <v>105</v>
      </c>
      <c r="E2503" s="675" t="s">
        <v>1085</v>
      </c>
      <c r="F2503" s="675">
        <v>1</v>
      </c>
      <c r="G2503" s="675" t="s">
        <v>1050</v>
      </c>
      <c r="H2503" s="675">
        <v>198</v>
      </c>
      <c r="I2503" s="675" t="s">
        <v>1051</v>
      </c>
      <c r="J2503" s="675" t="s">
        <v>1052</v>
      </c>
      <c r="K2503" s="741">
        <v>3185294000</v>
      </c>
      <c r="L2503" s="741">
        <v>3185294000</v>
      </c>
      <c r="M2503" s="675">
        <v>7</v>
      </c>
      <c r="N2503" s="675" t="s">
        <v>1833</v>
      </c>
      <c r="O2503" s="675">
        <v>42</v>
      </c>
      <c r="P2503" s="675" t="s">
        <v>1834</v>
      </c>
      <c r="Q2503" s="675">
        <v>1035</v>
      </c>
      <c r="R2503" s="675" t="s">
        <v>1858</v>
      </c>
      <c r="S2503" s="741">
        <v>2551250000</v>
      </c>
      <c r="T2503" s="741">
        <v>2551250000</v>
      </c>
    </row>
    <row r="2504" spans="1:20">
      <c r="A2504" s="675">
        <v>5</v>
      </c>
      <c r="B2504" s="675" t="s">
        <v>1832</v>
      </c>
      <c r="C2504" s="675">
        <v>2017</v>
      </c>
      <c r="D2504" s="675">
        <v>105</v>
      </c>
      <c r="E2504" s="675" t="s">
        <v>1085</v>
      </c>
      <c r="F2504" s="675">
        <v>1</v>
      </c>
      <c r="G2504" s="675" t="s">
        <v>1050</v>
      </c>
      <c r="H2504" s="675">
        <v>198</v>
      </c>
      <c r="I2504" s="675" t="s">
        <v>1051</v>
      </c>
      <c r="J2504" s="675" t="s">
        <v>1052</v>
      </c>
      <c r="K2504" s="741">
        <v>3185294000</v>
      </c>
      <c r="L2504" s="741">
        <v>3185294000</v>
      </c>
      <c r="M2504" s="675">
        <v>7</v>
      </c>
      <c r="N2504" s="675" t="s">
        <v>1833</v>
      </c>
      <c r="O2504" s="675">
        <v>42</v>
      </c>
      <c r="P2504" s="675" t="s">
        <v>1834</v>
      </c>
      <c r="Q2504" s="675">
        <v>1060</v>
      </c>
      <c r="R2504" s="675" t="s">
        <v>1859</v>
      </c>
      <c r="S2504" s="741">
        <v>634044000</v>
      </c>
      <c r="T2504" s="741">
        <v>634044000</v>
      </c>
    </row>
    <row r="2505" spans="1:20">
      <c r="A2505" s="675">
        <v>5</v>
      </c>
      <c r="B2505" s="675" t="s">
        <v>1832</v>
      </c>
      <c r="C2505" s="675">
        <v>2017</v>
      </c>
      <c r="D2505" s="675">
        <v>110</v>
      </c>
      <c r="E2505" s="675" t="s">
        <v>753</v>
      </c>
      <c r="F2505" s="675">
        <v>1</v>
      </c>
      <c r="G2505" s="675" t="s">
        <v>1050</v>
      </c>
      <c r="H2505" s="675">
        <v>999</v>
      </c>
      <c r="I2505" s="675" t="s">
        <v>1860</v>
      </c>
      <c r="J2505" s="675" t="s">
        <v>1052</v>
      </c>
      <c r="K2505" s="741">
        <v>38695109000</v>
      </c>
      <c r="L2505" s="741">
        <v>38695109000</v>
      </c>
      <c r="M2505" s="675">
        <v>3</v>
      </c>
      <c r="N2505" s="675" t="s">
        <v>1838</v>
      </c>
      <c r="O2505" s="675">
        <v>22</v>
      </c>
      <c r="P2505" s="675" t="s">
        <v>1861</v>
      </c>
      <c r="Q2505" s="675">
        <v>1095</v>
      </c>
      <c r="R2505" s="675" t="s">
        <v>1862</v>
      </c>
      <c r="S2505" s="741">
        <v>2900000000</v>
      </c>
      <c r="T2505" s="741">
        <v>2900000000</v>
      </c>
    </row>
    <row r="2506" spans="1:20">
      <c r="A2506" s="675">
        <v>5</v>
      </c>
      <c r="B2506" s="675" t="s">
        <v>1832</v>
      </c>
      <c r="C2506" s="675">
        <v>2017</v>
      </c>
      <c r="D2506" s="675">
        <v>110</v>
      </c>
      <c r="E2506" s="675" t="s">
        <v>753</v>
      </c>
      <c r="F2506" s="675">
        <v>1</v>
      </c>
      <c r="G2506" s="675" t="s">
        <v>1050</v>
      </c>
      <c r="H2506" s="675">
        <v>999</v>
      </c>
      <c r="I2506" s="675" t="s">
        <v>1860</v>
      </c>
      <c r="J2506" s="675" t="s">
        <v>1052</v>
      </c>
      <c r="K2506" s="741">
        <v>38695109000</v>
      </c>
      <c r="L2506" s="741">
        <v>38695109000</v>
      </c>
      <c r="M2506" s="675">
        <v>3</v>
      </c>
      <c r="N2506" s="675" t="s">
        <v>1838</v>
      </c>
      <c r="O2506" s="675">
        <v>22</v>
      </c>
      <c r="P2506" s="675" t="s">
        <v>1861</v>
      </c>
      <c r="Q2506" s="675">
        <v>1131</v>
      </c>
      <c r="R2506" s="675" t="s">
        <v>1863</v>
      </c>
      <c r="S2506" s="741">
        <v>5800000000</v>
      </c>
      <c r="T2506" s="741">
        <v>5800000000</v>
      </c>
    </row>
    <row r="2507" spans="1:20">
      <c r="A2507" s="675">
        <v>5</v>
      </c>
      <c r="B2507" s="675" t="s">
        <v>1832</v>
      </c>
      <c r="C2507" s="675">
        <v>2017</v>
      </c>
      <c r="D2507" s="675">
        <v>110</v>
      </c>
      <c r="E2507" s="675" t="s">
        <v>753</v>
      </c>
      <c r="F2507" s="675">
        <v>1</v>
      </c>
      <c r="G2507" s="675" t="s">
        <v>1050</v>
      </c>
      <c r="H2507" s="675">
        <v>999</v>
      </c>
      <c r="I2507" s="675" t="s">
        <v>1860</v>
      </c>
      <c r="J2507" s="675" t="s">
        <v>1052</v>
      </c>
      <c r="K2507" s="741">
        <v>38695109000</v>
      </c>
      <c r="L2507" s="741">
        <v>38695109000</v>
      </c>
      <c r="M2507" s="675">
        <v>7</v>
      </c>
      <c r="N2507" s="675" t="s">
        <v>1833</v>
      </c>
      <c r="O2507" s="675">
        <v>42</v>
      </c>
      <c r="P2507" s="675" t="s">
        <v>1834</v>
      </c>
      <c r="Q2507" s="675">
        <v>1128</v>
      </c>
      <c r="R2507" s="675" t="s">
        <v>1864</v>
      </c>
      <c r="S2507" s="741">
        <v>5250109000</v>
      </c>
      <c r="T2507" s="741">
        <v>5250109000</v>
      </c>
    </row>
    <row r="2508" spans="1:20">
      <c r="A2508" s="675">
        <v>5</v>
      </c>
      <c r="B2508" s="675" t="s">
        <v>1832</v>
      </c>
      <c r="C2508" s="675">
        <v>2017</v>
      </c>
      <c r="D2508" s="675">
        <v>110</v>
      </c>
      <c r="E2508" s="675" t="s">
        <v>753</v>
      </c>
      <c r="F2508" s="675">
        <v>1</v>
      </c>
      <c r="G2508" s="675" t="s">
        <v>1050</v>
      </c>
      <c r="H2508" s="675">
        <v>999</v>
      </c>
      <c r="I2508" s="675" t="s">
        <v>1860</v>
      </c>
      <c r="J2508" s="675" t="s">
        <v>1052</v>
      </c>
      <c r="K2508" s="741">
        <v>38695109000</v>
      </c>
      <c r="L2508" s="741">
        <v>38695109000</v>
      </c>
      <c r="M2508" s="675">
        <v>7</v>
      </c>
      <c r="N2508" s="675" t="s">
        <v>1833</v>
      </c>
      <c r="O2508" s="675">
        <v>44</v>
      </c>
      <c r="P2508" s="675" t="s">
        <v>1854</v>
      </c>
      <c r="Q2508" s="675">
        <v>1120</v>
      </c>
      <c r="R2508" s="675" t="s">
        <v>1865</v>
      </c>
      <c r="S2508" s="741">
        <v>5300000000</v>
      </c>
      <c r="T2508" s="741">
        <v>5300000000</v>
      </c>
    </row>
    <row r="2509" spans="1:20">
      <c r="A2509" s="675">
        <v>5</v>
      </c>
      <c r="B2509" s="675" t="s">
        <v>1832</v>
      </c>
      <c r="C2509" s="675">
        <v>2017</v>
      </c>
      <c r="D2509" s="675">
        <v>110</v>
      </c>
      <c r="E2509" s="675" t="s">
        <v>753</v>
      </c>
      <c r="F2509" s="675">
        <v>1</v>
      </c>
      <c r="G2509" s="675" t="s">
        <v>1050</v>
      </c>
      <c r="H2509" s="675">
        <v>999</v>
      </c>
      <c r="I2509" s="675" t="s">
        <v>1860</v>
      </c>
      <c r="J2509" s="675" t="s">
        <v>1052</v>
      </c>
      <c r="K2509" s="741">
        <v>38695109000</v>
      </c>
      <c r="L2509" s="741">
        <v>38695109000</v>
      </c>
      <c r="M2509" s="675">
        <v>7</v>
      </c>
      <c r="N2509" s="675" t="s">
        <v>1833</v>
      </c>
      <c r="O2509" s="675">
        <v>45</v>
      </c>
      <c r="P2509" s="675" t="s">
        <v>1856</v>
      </c>
      <c r="Q2509" s="675">
        <v>1094</v>
      </c>
      <c r="R2509" s="675" t="s">
        <v>1866</v>
      </c>
      <c r="S2509" s="741">
        <v>17545000000</v>
      </c>
      <c r="T2509" s="741">
        <v>17545000000</v>
      </c>
    </row>
    <row r="2510" spans="1:20">
      <c r="A2510" s="675">
        <v>5</v>
      </c>
      <c r="B2510" s="675" t="s">
        <v>1832</v>
      </c>
      <c r="C2510" s="675">
        <v>2017</v>
      </c>
      <c r="D2510" s="675">
        <v>110</v>
      </c>
      <c r="E2510" s="675" t="s">
        <v>753</v>
      </c>
      <c r="F2510" s="675">
        <v>1</v>
      </c>
      <c r="G2510" s="675" t="s">
        <v>1050</v>
      </c>
      <c r="H2510" s="675">
        <v>999</v>
      </c>
      <c r="I2510" s="675" t="s">
        <v>1860</v>
      </c>
      <c r="J2510" s="675" t="s">
        <v>1052</v>
      </c>
      <c r="K2510" s="741">
        <v>38695109000</v>
      </c>
      <c r="L2510" s="741">
        <v>38695109000</v>
      </c>
      <c r="M2510" s="675">
        <v>7</v>
      </c>
      <c r="N2510" s="675" t="s">
        <v>1833</v>
      </c>
      <c r="O2510" s="675">
        <v>45</v>
      </c>
      <c r="P2510" s="675" t="s">
        <v>1856</v>
      </c>
      <c r="Q2510" s="675">
        <v>1129</v>
      </c>
      <c r="R2510" s="675" t="s">
        <v>1867</v>
      </c>
      <c r="S2510" s="741">
        <v>1900000000</v>
      </c>
      <c r="T2510" s="741">
        <v>1900000000</v>
      </c>
    </row>
    <row r="2511" spans="1:20">
      <c r="A2511" s="675">
        <v>5</v>
      </c>
      <c r="B2511" s="675" t="s">
        <v>1832</v>
      </c>
      <c r="C2511" s="675">
        <v>2017</v>
      </c>
      <c r="D2511" s="675">
        <v>111</v>
      </c>
      <c r="E2511" s="675" t="s">
        <v>1130</v>
      </c>
      <c r="F2511" s="675">
        <v>1</v>
      </c>
      <c r="G2511" s="675" t="s">
        <v>1050</v>
      </c>
      <c r="H2511" s="675">
        <v>87</v>
      </c>
      <c r="I2511" s="675" t="s">
        <v>1131</v>
      </c>
      <c r="J2511" s="675" t="s">
        <v>1052</v>
      </c>
      <c r="K2511" s="741">
        <v>43537791000</v>
      </c>
      <c r="L2511" s="741">
        <v>43537791000</v>
      </c>
      <c r="M2511" s="675">
        <v>5</v>
      </c>
      <c r="N2511" s="675" t="s">
        <v>1841</v>
      </c>
      <c r="O2511" s="675">
        <v>34</v>
      </c>
      <c r="P2511" s="675" t="s">
        <v>1868</v>
      </c>
      <c r="Q2511" s="675">
        <v>703</v>
      </c>
      <c r="R2511" s="675" t="s">
        <v>1776</v>
      </c>
      <c r="S2511" s="741">
        <v>1593407000</v>
      </c>
      <c r="T2511" s="741">
        <v>1593407000</v>
      </c>
    </row>
    <row r="2512" spans="1:20">
      <c r="A2512" s="675">
        <v>5</v>
      </c>
      <c r="B2512" s="675" t="s">
        <v>1832</v>
      </c>
      <c r="C2512" s="675">
        <v>2017</v>
      </c>
      <c r="D2512" s="675">
        <v>111</v>
      </c>
      <c r="E2512" s="675" t="s">
        <v>1130</v>
      </c>
      <c r="F2512" s="675">
        <v>1</v>
      </c>
      <c r="G2512" s="675" t="s">
        <v>1050</v>
      </c>
      <c r="H2512" s="675">
        <v>87</v>
      </c>
      <c r="I2512" s="675" t="s">
        <v>1131</v>
      </c>
      <c r="J2512" s="675" t="s">
        <v>1052</v>
      </c>
      <c r="K2512" s="741">
        <v>43537791000</v>
      </c>
      <c r="L2512" s="741">
        <v>43537791000</v>
      </c>
      <c r="M2512" s="675">
        <v>5</v>
      </c>
      <c r="N2512" s="675" t="s">
        <v>1841</v>
      </c>
      <c r="O2512" s="675">
        <v>34</v>
      </c>
      <c r="P2512" s="675" t="s">
        <v>1868</v>
      </c>
      <c r="Q2512" s="675">
        <v>1084</v>
      </c>
      <c r="R2512" s="675" t="s">
        <v>1869</v>
      </c>
      <c r="S2512" s="741">
        <v>5725009000</v>
      </c>
      <c r="T2512" s="741">
        <v>5725009000</v>
      </c>
    </row>
    <row r="2513" spans="1:20">
      <c r="A2513" s="675">
        <v>5</v>
      </c>
      <c r="B2513" s="675" t="s">
        <v>1832</v>
      </c>
      <c r="C2513" s="675">
        <v>2017</v>
      </c>
      <c r="D2513" s="675">
        <v>111</v>
      </c>
      <c r="E2513" s="675" t="s">
        <v>1130</v>
      </c>
      <c r="F2513" s="675">
        <v>1</v>
      </c>
      <c r="G2513" s="675" t="s">
        <v>1050</v>
      </c>
      <c r="H2513" s="675">
        <v>87</v>
      </c>
      <c r="I2513" s="675" t="s">
        <v>1131</v>
      </c>
      <c r="J2513" s="675" t="s">
        <v>1052</v>
      </c>
      <c r="K2513" s="741">
        <v>43537791000</v>
      </c>
      <c r="L2513" s="741">
        <v>43537791000</v>
      </c>
      <c r="M2513" s="675">
        <v>7</v>
      </c>
      <c r="N2513" s="675" t="s">
        <v>1833</v>
      </c>
      <c r="O2513" s="675">
        <v>43</v>
      </c>
      <c r="P2513" s="675" t="s">
        <v>1431</v>
      </c>
      <c r="Q2513" s="675">
        <v>714</v>
      </c>
      <c r="R2513" s="675" t="s">
        <v>1540</v>
      </c>
      <c r="S2513" s="741">
        <v>6572556000</v>
      </c>
      <c r="T2513" s="741">
        <v>6572556000</v>
      </c>
    </row>
    <row r="2514" spans="1:20">
      <c r="A2514" s="675">
        <v>5</v>
      </c>
      <c r="B2514" s="675" t="s">
        <v>1832</v>
      </c>
      <c r="C2514" s="675">
        <v>2017</v>
      </c>
      <c r="D2514" s="675">
        <v>111</v>
      </c>
      <c r="E2514" s="675" t="s">
        <v>1130</v>
      </c>
      <c r="F2514" s="675">
        <v>1</v>
      </c>
      <c r="G2514" s="675" t="s">
        <v>1050</v>
      </c>
      <c r="H2514" s="675">
        <v>87</v>
      </c>
      <c r="I2514" s="675" t="s">
        <v>1131</v>
      </c>
      <c r="J2514" s="675" t="s">
        <v>1052</v>
      </c>
      <c r="K2514" s="741">
        <v>43537791000</v>
      </c>
      <c r="L2514" s="741">
        <v>43537791000</v>
      </c>
      <c r="M2514" s="675">
        <v>7</v>
      </c>
      <c r="N2514" s="675" t="s">
        <v>1833</v>
      </c>
      <c r="O2514" s="675">
        <v>43</v>
      </c>
      <c r="P2514" s="675" t="s">
        <v>1431</v>
      </c>
      <c r="Q2514" s="675">
        <v>728</v>
      </c>
      <c r="R2514" s="675" t="s">
        <v>1541</v>
      </c>
      <c r="S2514" s="741">
        <v>10247873000</v>
      </c>
      <c r="T2514" s="741">
        <v>10247873000</v>
      </c>
    </row>
    <row r="2515" spans="1:20">
      <c r="A2515" s="675">
        <v>5</v>
      </c>
      <c r="B2515" s="675" t="s">
        <v>1832</v>
      </c>
      <c r="C2515" s="675">
        <v>2017</v>
      </c>
      <c r="D2515" s="675">
        <v>111</v>
      </c>
      <c r="E2515" s="675" t="s">
        <v>1130</v>
      </c>
      <c r="F2515" s="675">
        <v>1</v>
      </c>
      <c r="G2515" s="675" t="s">
        <v>1050</v>
      </c>
      <c r="H2515" s="675">
        <v>87</v>
      </c>
      <c r="I2515" s="675" t="s">
        <v>1131</v>
      </c>
      <c r="J2515" s="675" t="s">
        <v>1052</v>
      </c>
      <c r="K2515" s="741">
        <v>43537791000</v>
      </c>
      <c r="L2515" s="741">
        <v>43537791000</v>
      </c>
      <c r="M2515" s="675">
        <v>7</v>
      </c>
      <c r="N2515" s="675" t="s">
        <v>1833</v>
      </c>
      <c r="O2515" s="675">
        <v>44</v>
      </c>
      <c r="P2515" s="675" t="s">
        <v>1854</v>
      </c>
      <c r="Q2515" s="675">
        <v>1087</v>
      </c>
      <c r="R2515" s="675" t="s">
        <v>1870</v>
      </c>
      <c r="S2515" s="741">
        <v>19398946000</v>
      </c>
      <c r="T2515" s="741">
        <v>19398946000</v>
      </c>
    </row>
    <row r="2516" spans="1:20">
      <c r="A2516" s="675">
        <v>5</v>
      </c>
      <c r="B2516" s="675" t="s">
        <v>1832</v>
      </c>
      <c r="C2516" s="675">
        <v>2017</v>
      </c>
      <c r="D2516" s="675">
        <v>112</v>
      </c>
      <c r="E2516" s="675" t="s">
        <v>1146</v>
      </c>
      <c r="F2516" s="675">
        <v>1</v>
      </c>
      <c r="G2516" s="675" t="s">
        <v>1050</v>
      </c>
      <c r="H2516" s="675">
        <v>90</v>
      </c>
      <c r="I2516" s="675" t="s">
        <v>1147</v>
      </c>
      <c r="J2516" s="675" t="s">
        <v>1052</v>
      </c>
      <c r="K2516" s="741">
        <v>3266471086000</v>
      </c>
      <c r="L2516" s="741">
        <v>3266471086000</v>
      </c>
      <c r="M2516" s="675">
        <v>1</v>
      </c>
      <c r="N2516" s="675" t="s">
        <v>1871</v>
      </c>
      <c r="O2516" s="675">
        <v>2</v>
      </c>
      <c r="P2516" s="675" t="s">
        <v>1872</v>
      </c>
      <c r="Q2516" s="675">
        <v>1050</v>
      </c>
      <c r="R2516" s="675" t="s">
        <v>1873</v>
      </c>
      <c r="S2516" s="741">
        <v>20753315000</v>
      </c>
      <c r="T2516" s="741">
        <v>20753315000</v>
      </c>
    </row>
    <row r="2517" spans="1:20">
      <c r="A2517" s="675">
        <v>5</v>
      </c>
      <c r="B2517" s="675" t="s">
        <v>1832</v>
      </c>
      <c r="C2517" s="675">
        <v>2017</v>
      </c>
      <c r="D2517" s="675">
        <v>112</v>
      </c>
      <c r="E2517" s="675" t="s">
        <v>1146</v>
      </c>
      <c r="F2517" s="675">
        <v>1</v>
      </c>
      <c r="G2517" s="675" t="s">
        <v>1050</v>
      </c>
      <c r="H2517" s="675">
        <v>90</v>
      </c>
      <c r="I2517" s="675" t="s">
        <v>1147</v>
      </c>
      <c r="J2517" s="675" t="s">
        <v>1052</v>
      </c>
      <c r="K2517" s="741">
        <v>3266471086000</v>
      </c>
      <c r="L2517" s="741">
        <v>3266471086000</v>
      </c>
      <c r="M2517" s="675">
        <v>1</v>
      </c>
      <c r="N2517" s="675" t="s">
        <v>1871</v>
      </c>
      <c r="O2517" s="675">
        <v>6</v>
      </c>
      <c r="P2517" s="675" t="s">
        <v>1874</v>
      </c>
      <c r="Q2517" s="675">
        <v>898</v>
      </c>
      <c r="R2517" s="675" t="s">
        <v>1555</v>
      </c>
      <c r="S2517" s="741">
        <v>1832808606000</v>
      </c>
      <c r="T2517" s="741">
        <v>1832808606000</v>
      </c>
    </row>
    <row r="2518" spans="1:20">
      <c r="A2518" s="675">
        <v>5</v>
      </c>
      <c r="B2518" s="675" t="s">
        <v>1832</v>
      </c>
      <c r="C2518" s="675">
        <v>2017</v>
      </c>
      <c r="D2518" s="675">
        <v>112</v>
      </c>
      <c r="E2518" s="675" t="s">
        <v>1146</v>
      </c>
      <c r="F2518" s="675">
        <v>1</v>
      </c>
      <c r="G2518" s="675" t="s">
        <v>1050</v>
      </c>
      <c r="H2518" s="675">
        <v>90</v>
      </c>
      <c r="I2518" s="675" t="s">
        <v>1147</v>
      </c>
      <c r="J2518" s="675" t="s">
        <v>1052</v>
      </c>
      <c r="K2518" s="741">
        <v>3266471086000</v>
      </c>
      <c r="L2518" s="741">
        <v>3266471086000</v>
      </c>
      <c r="M2518" s="675">
        <v>1</v>
      </c>
      <c r="N2518" s="675" t="s">
        <v>1871</v>
      </c>
      <c r="O2518" s="675">
        <v>6</v>
      </c>
      <c r="P2518" s="675" t="s">
        <v>1874</v>
      </c>
      <c r="Q2518" s="675">
        <v>1005</v>
      </c>
      <c r="R2518" s="675" t="s">
        <v>1875</v>
      </c>
      <c r="S2518" s="741">
        <v>2820000000</v>
      </c>
      <c r="T2518" s="741">
        <v>2820000000</v>
      </c>
    </row>
    <row r="2519" spans="1:20">
      <c r="A2519" s="675">
        <v>5</v>
      </c>
      <c r="B2519" s="675" t="s">
        <v>1832</v>
      </c>
      <c r="C2519" s="675">
        <v>2017</v>
      </c>
      <c r="D2519" s="675">
        <v>112</v>
      </c>
      <c r="E2519" s="675" t="s">
        <v>1146</v>
      </c>
      <c r="F2519" s="675">
        <v>1</v>
      </c>
      <c r="G2519" s="675" t="s">
        <v>1050</v>
      </c>
      <c r="H2519" s="675">
        <v>90</v>
      </c>
      <c r="I2519" s="675" t="s">
        <v>1147</v>
      </c>
      <c r="J2519" s="675" t="s">
        <v>1052</v>
      </c>
      <c r="K2519" s="741">
        <v>3266471086000</v>
      </c>
      <c r="L2519" s="741">
        <v>3266471086000</v>
      </c>
      <c r="M2519" s="675">
        <v>1</v>
      </c>
      <c r="N2519" s="675" t="s">
        <v>1871</v>
      </c>
      <c r="O2519" s="675">
        <v>6</v>
      </c>
      <c r="P2519" s="675" t="s">
        <v>1874</v>
      </c>
      <c r="Q2519" s="675">
        <v>1040</v>
      </c>
      <c r="R2519" s="675" t="s">
        <v>1876</v>
      </c>
      <c r="S2519" s="741">
        <v>14067607000</v>
      </c>
      <c r="T2519" s="741">
        <v>14067607000</v>
      </c>
    </row>
    <row r="2520" spans="1:20">
      <c r="A2520" s="675">
        <v>5</v>
      </c>
      <c r="B2520" s="675" t="s">
        <v>1832</v>
      </c>
      <c r="C2520" s="675">
        <v>2017</v>
      </c>
      <c r="D2520" s="675">
        <v>112</v>
      </c>
      <c r="E2520" s="675" t="s">
        <v>1146</v>
      </c>
      <c r="F2520" s="675">
        <v>1</v>
      </c>
      <c r="G2520" s="675" t="s">
        <v>1050</v>
      </c>
      <c r="H2520" s="675">
        <v>90</v>
      </c>
      <c r="I2520" s="675" t="s">
        <v>1147</v>
      </c>
      <c r="J2520" s="675" t="s">
        <v>1052</v>
      </c>
      <c r="K2520" s="741">
        <v>3266471086000</v>
      </c>
      <c r="L2520" s="741">
        <v>3266471086000</v>
      </c>
      <c r="M2520" s="675">
        <v>1</v>
      </c>
      <c r="N2520" s="675" t="s">
        <v>1871</v>
      </c>
      <c r="O2520" s="675">
        <v>6</v>
      </c>
      <c r="P2520" s="675" t="s">
        <v>1874</v>
      </c>
      <c r="Q2520" s="675">
        <v>1053</v>
      </c>
      <c r="R2520" s="675" t="s">
        <v>1877</v>
      </c>
      <c r="S2520" s="741">
        <v>13335914000</v>
      </c>
      <c r="T2520" s="741">
        <v>13335914000</v>
      </c>
    </row>
    <row r="2521" spans="1:20">
      <c r="A2521" s="675">
        <v>5</v>
      </c>
      <c r="B2521" s="675" t="s">
        <v>1832</v>
      </c>
      <c r="C2521" s="675">
        <v>2017</v>
      </c>
      <c r="D2521" s="675">
        <v>112</v>
      </c>
      <c r="E2521" s="675" t="s">
        <v>1146</v>
      </c>
      <c r="F2521" s="675">
        <v>1</v>
      </c>
      <c r="G2521" s="675" t="s">
        <v>1050</v>
      </c>
      <c r="H2521" s="675">
        <v>90</v>
      </c>
      <c r="I2521" s="675" t="s">
        <v>1147</v>
      </c>
      <c r="J2521" s="675" t="s">
        <v>1052</v>
      </c>
      <c r="K2521" s="741">
        <v>3266471086000</v>
      </c>
      <c r="L2521" s="741">
        <v>3266471086000</v>
      </c>
      <c r="M2521" s="675">
        <v>1</v>
      </c>
      <c r="N2521" s="675" t="s">
        <v>1871</v>
      </c>
      <c r="O2521" s="675">
        <v>6</v>
      </c>
      <c r="P2521" s="675" t="s">
        <v>1874</v>
      </c>
      <c r="Q2521" s="675">
        <v>1056</v>
      </c>
      <c r="R2521" s="675" t="s">
        <v>1878</v>
      </c>
      <c r="S2521" s="741">
        <v>33400000000</v>
      </c>
      <c r="T2521" s="741">
        <v>33400000000</v>
      </c>
    </row>
    <row r="2522" spans="1:20">
      <c r="A2522" s="675">
        <v>5</v>
      </c>
      <c r="B2522" s="675" t="s">
        <v>1832</v>
      </c>
      <c r="C2522" s="675">
        <v>2017</v>
      </c>
      <c r="D2522" s="675">
        <v>112</v>
      </c>
      <c r="E2522" s="675" t="s">
        <v>1146</v>
      </c>
      <c r="F2522" s="675">
        <v>1</v>
      </c>
      <c r="G2522" s="675" t="s">
        <v>1050</v>
      </c>
      <c r="H2522" s="675">
        <v>90</v>
      </c>
      <c r="I2522" s="675" t="s">
        <v>1147</v>
      </c>
      <c r="J2522" s="675" t="s">
        <v>1052</v>
      </c>
      <c r="K2522" s="741">
        <v>3266471086000</v>
      </c>
      <c r="L2522" s="741">
        <v>3266471086000</v>
      </c>
      <c r="M2522" s="675">
        <v>1</v>
      </c>
      <c r="N2522" s="675" t="s">
        <v>1871</v>
      </c>
      <c r="O2522" s="675">
        <v>6</v>
      </c>
      <c r="P2522" s="675" t="s">
        <v>1874</v>
      </c>
      <c r="Q2522" s="675">
        <v>1057</v>
      </c>
      <c r="R2522" s="675" t="s">
        <v>1879</v>
      </c>
      <c r="S2522" s="741">
        <v>11255448000</v>
      </c>
      <c r="T2522" s="741">
        <v>11255448000</v>
      </c>
    </row>
    <row r="2523" spans="1:20">
      <c r="A2523" s="675">
        <v>5</v>
      </c>
      <c r="B2523" s="675" t="s">
        <v>1832</v>
      </c>
      <c r="C2523" s="675">
        <v>2017</v>
      </c>
      <c r="D2523" s="675">
        <v>112</v>
      </c>
      <c r="E2523" s="675" t="s">
        <v>1146</v>
      </c>
      <c r="F2523" s="675">
        <v>1</v>
      </c>
      <c r="G2523" s="675" t="s">
        <v>1050</v>
      </c>
      <c r="H2523" s="675">
        <v>90</v>
      </c>
      <c r="I2523" s="675" t="s">
        <v>1147</v>
      </c>
      <c r="J2523" s="675" t="s">
        <v>1052</v>
      </c>
      <c r="K2523" s="741">
        <v>3266471086000</v>
      </c>
      <c r="L2523" s="741">
        <v>3266471086000</v>
      </c>
      <c r="M2523" s="675">
        <v>1</v>
      </c>
      <c r="N2523" s="675" t="s">
        <v>1871</v>
      </c>
      <c r="O2523" s="675">
        <v>6</v>
      </c>
      <c r="P2523" s="675" t="s">
        <v>1874</v>
      </c>
      <c r="Q2523" s="675">
        <v>1072</v>
      </c>
      <c r="R2523" s="675" t="s">
        <v>1880</v>
      </c>
      <c r="S2523" s="741">
        <v>10034814000</v>
      </c>
      <c r="T2523" s="741">
        <v>10034814000</v>
      </c>
    </row>
    <row r="2524" spans="1:20">
      <c r="A2524" s="675">
        <v>5</v>
      </c>
      <c r="B2524" s="675" t="s">
        <v>1832</v>
      </c>
      <c r="C2524" s="675">
        <v>2017</v>
      </c>
      <c r="D2524" s="675">
        <v>112</v>
      </c>
      <c r="E2524" s="675" t="s">
        <v>1146</v>
      </c>
      <c r="F2524" s="675">
        <v>1</v>
      </c>
      <c r="G2524" s="675" t="s">
        <v>1050</v>
      </c>
      <c r="H2524" s="675">
        <v>90</v>
      </c>
      <c r="I2524" s="675" t="s">
        <v>1147</v>
      </c>
      <c r="J2524" s="675" t="s">
        <v>1052</v>
      </c>
      <c r="K2524" s="741">
        <v>3266471086000</v>
      </c>
      <c r="L2524" s="741">
        <v>3266471086000</v>
      </c>
      <c r="M2524" s="675">
        <v>1</v>
      </c>
      <c r="N2524" s="675" t="s">
        <v>1871</v>
      </c>
      <c r="O2524" s="675">
        <v>6</v>
      </c>
      <c r="P2524" s="675" t="s">
        <v>1874</v>
      </c>
      <c r="Q2524" s="675">
        <v>1073</v>
      </c>
      <c r="R2524" s="675" t="s">
        <v>1881</v>
      </c>
      <c r="S2524" s="741">
        <v>20733448000</v>
      </c>
      <c r="T2524" s="741">
        <v>20733448000</v>
      </c>
    </row>
    <row r="2525" spans="1:20">
      <c r="A2525" s="675">
        <v>5</v>
      </c>
      <c r="B2525" s="675" t="s">
        <v>1832</v>
      </c>
      <c r="C2525" s="675">
        <v>2017</v>
      </c>
      <c r="D2525" s="675">
        <v>112</v>
      </c>
      <c r="E2525" s="675" t="s">
        <v>1146</v>
      </c>
      <c r="F2525" s="675">
        <v>1</v>
      </c>
      <c r="G2525" s="675" t="s">
        <v>1050</v>
      </c>
      <c r="H2525" s="675">
        <v>90</v>
      </c>
      <c r="I2525" s="675" t="s">
        <v>1147</v>
      </c>
      <c r="J2525" s="675" t="s">
        <v>1052</v>
      </c>
      <c r="K2525" s="741">
        <v>3266471086000</v>
      </c>
      <c r="L2525" s="741">
        <v>3266471086000</v>
      </c>
      <c r="M2525" s="675">
        <v>1</v>
      </c>
      <c r="N2525" s="675" t="s">
        <v>1871</v>
      </c>
      <c r="O2525" s="675">
        <v>7</v>
      </c>
      <c r="P2525" s="675" t="s">
        <v>1882</v>
      </c>
      <c r="Q2525" s="675">
        <v>1046</v>
      </c>
      <c r="R2525" s="675" t="s">
        <v>1883</v>
      </c>
      <c r="S2525" s="741">
        <v>297252352000</v>
      </c>
      <c r="T2525" s="741">
        <v>297252352000</v>
      </c>
    </row>
    <row r="2526" spans="1:20">
      <c r="A2526" s="675">
        <v>5</v>
      </c>
      <c r="B2526" s="675" t="s">
        <v>1832</v>
      </c>
      <c r="C2526" s="675">
        <v>2017</v>
      </c>
      <c r="D2526" s="675">
        <v>112</v>
      </c>
      <c r="E2526" s="675" t="s">
        <v>1146</v>
      </c>
      <c r="F2526" s="675">
        <v>1</v>
      </c>
      <c r="G2526" s="675" t="s">
        <v>1050</v>
      </c>
      <c r="H2526" s="675">
        <v>90</v>
      </c>
      <c r="I2526" s="675" t="s">
        <v>1147</v>
      </c>
      <c r="J2526" s="675" t="s">
        <v>1052</v>
      </c>
      <c r="K2526" s="741">
        <v>3266471086000</v>
      </c>
      <c r="L2526" s="741">
        <v>3266471086000</v>
      </c>
      <c r="M2526" s="675">
        <v>1</v>
      </c>
      <c r="N2526" s="675" t="s">
        <v>1871</v>
      </c>
      <c r="O2526" s="675">
        <v>7</v>
      </c>
      <c r="P2526" s="675" t="s">
        <v>1882</v>
      </c>
      <c r="Q2526" s="675">
        <v>1049</v>
      </c>
      <c r="R2526" s="675" t="s">
        <v>1884</v>
      </c>
      <c r="S2526" s="741">
        <v>201019179000</v>
      </c>
      <c r="T2526" s="741">
        <v>201019179000</v>
      </c>
    </row>
    <row r="2527" spans="1:20">
      <c r="A2527" s="675">
        <v>5</v>
      </c>
      <c r="B2527" s="675" t="s">
        <v>1832</v>
      </c>
      <c r="C2527" s="675">
        <v>2017</v>
      </c>
      <c r="D2527" s="675">
        <v>112</v>
      </c>
      <c r="E2527" s="675" t="s">
        <v>1146</v>
      </c>
      <c r="F2527" s="675">
        <v>1</v>
      </c>
      <c r="G2527" s="675" t="s">
        <v>1050</v>
      </c>
      <c r="H2527" s="675">
        <v>90</v>
      </c>
      <c r="I2527" s="675" t="s">
        <v>1147</v>
      </c>
      <c r="J2527" s="675" t="s">
        <v>1052</v>
      </c>
      <c r="K2527" s="741">
        <v>3266471086000</v>
      </c>
      <c r="L2527" s="741">
        <v>3266471086000</v>
      </c>
      <c r="M2527" s="675">
        <v>1</v>
      </c>
      <c r="N2527" s="675" t="s">
        <v>1871</v>
      </c>
      <c r="O2527" s="675">
        <v>7</v>
      </c>
      <c r="P2527" s="675" t="s">
        <v>1882</v>
      </c>
      <c r="Q2527" s="675">
        <v>1052</v>
      </c>
      <c r="R2527" s="675" t="s">
        <v>1885</v>
      </c>
      <c r="S2527" s="741">
        <v>465487923000</v>
      </c>
      <c r="T2527" s="741">
        <v>465487923000</v>
      </c>
    </row>
    <row r="2528" spans="1:20">
      <c r="A2528" s="675">
        <v>5</v>
      </c>
      <c r="B2528" s="675" t="s">
        <v>1832</v>
      </c>
      <c r="C2528" s="675">
        <v>2017</v>
      </c>
      <c r="D2528" s="675">
        <v>112</v>
      </c>
      <c r="E2528" s="675" t="s">
        <v>1146</v>
      </c>
      <c r="F2528" s="675">
        <v>1</v>
      </c>
      <c r="G2528" s="675" t="s">
        <v>1050</v>
      </c>
      <c r="H2528" s="675">
        <v>90</v>
      </c>
      <c r="I2528" s="675" t="s">
        <v>1147</v>
      </c>
      <c r="J2528" s="675" t="s">
        <v>1052</v>
      </c>
      <c r="K2528" s="741">
        <v>3266471086000</v>
      </c>
      <c r="L2528" s="741">
        <v>3266471086000</v>
      </c>
      <c r="M2528" s="675">
        <v>1</v>
      </c>
      <c r="N2528" s="675" t="s">
        <v>1871</v>
      </c>
      <c r="O2528" s="675">
        <v>7</v>
      </c>
      <c r="P2528" s="675" t="s">
        <v>1882</v>
      </c>
      <c r="Q2528" s="675">
        <v>1071</v>
      </c>
      <c r="R2528" s="675" t="s">
        <v>1886</v>
      </c>
      <c r="S2528" s="741">
        <v>247709481000</v>
      </c>
      <c r="T2528" s="741">
        <v>247709481000</v>
      </c>
    </row>
    <row r="2529" spans="1:20">
      <c r="A2529" s="675">
        <v>5</v>
      </c>
      <c r="B2529" s="675" t="s">
        <v>1832</v>
      </c>
      <c r="C2529" s="675">
        <v>2017</v>
      </c>
      <c r="D2529" s="675">
        <v>112</v>
      </c>
      <c r="E2529" s="675" t="s">
        <v>1146</v>
      </c>
      <c r="F2529" s="675">
        <v>1</v>
      </c>
      <c r="G2529" s="675" t="s">
        <v>1050</v>
      </c>
      <c r="H2529" s="675">
        <v>90</v>
      </c>
      <c r="I2529" s="675" t="s">
        <v>1147</v>
      </c>
      <c r="J2529" s="675" t="s">
        <v>1052</v>
      </c>
      <c r="K2529" s="741">
        <v>3266471086000</v>
      </c>
      <c r="L2529" s="741">
        <v>3266471086000</v>
      </c>
      <c r="M2529" s="675">
        <v>1</v>
      </c>
      <c r="N2529" s="675" t="s">
        <v>1871</v>
      </c>
      <c r="O2529" s="675">
        <v>8</v>
      </c>
      <c r="P2529" s="675" t="s">
        <v>1887</v>
      </c>
      <c r="Q2529" s="675">
        <v>1074</v>
      </c>
      <c r="R2529" s="675" t="s">
        <v>1888</v>
      </c>
      <c r="S2529" s="741">
        <v>26550092000</v>
      </c>
      <c r="T2529" s="741">
        <v>26550092000</v>
      </c>
    </row>
    <row r="2530" spans="1:20">
      <c r="A2530" s="675">
        <v>5</v>
      </c>
      <c r="B2530" s="675" t="s">
        <v>1832</v>
      </c>
      <c r="C2530" s="675">
        <v>2017</v>
      </c>
      <c r="D2530" s="675">
        <v>112</v>
      </c>
      <c r="E2530" s="675" t="s">
        <v>1146</v>
      </c>
      <c r="F2530" s="675">
        <v>1</v>
      </c>
      <c r="G2530" s="675" t="s">
        <v>1050</v>
      </c>
      <c r="H2530" s="675">
        <v>90</v>
      </c>
      <c r="I2530" s="675" t="s">
        <v>1147</v>
      </c>
      <c r="J2530" s="675" t="s">
        <v>1052</v>
      </c>
      <c r="K2530" s="741">
        <v>3266471086000</v>
      </c>
      <c r="L2530" s="741">
        <v>3266471086000</v>
      </c>
      <c r="M2530" s="675">
        <v>3</v>
      </c>
      <c r="N2530" s="675" t="s">
        <v>1838</v>
      </c>
      <c r="O2530" s="675">
        <v>24</v>
      </c>
      <c r="P2530" s="675" t="s">
        <v>1889</v>
      </c>
      <c r="Q2530" s="675">
        <v>1058</v>
      </c>
      <c r="R2530" s="675" t="s">
        <v>1890</v>
      </c>
      <c r="S2530" s="741">
        <v>13172000000</v>
      </c>
      <c r="T2530" s="741">
        <v>13172000000</v>
      </c>
    </row>
    <row r="2531" spans="1:20">
      <c r="A2531" s="675">
        <v>5</v>
      </c>
      <c r="B2531" s="675" t="s">
        <v>1832</v>
      </c>
      <c r="C2531" s="675">
        <v>2017</v>
      </c>
      <c r="D2531" s="675">
        <v>112</v>
      </c>
      <c r="E2531" s="675" t="s">
        <v>1146</v>
      </c>
      <c r="F2531" s="675">
        <v>1</v>
      </c>
      <c r="G2531" s="675" t="s">
        <v>1050</v>
      </c>
      <c r="H2531" s="675">
        <v>90</v>
      </c>
      <c r="I2531" s="675" t="s">
        <v>1147</v>
      </c>
      <c r="J2531" s="675" t="s">
        <v>1052</v>
      </c>
      <c r="K2531" s="741">
        <v>3266471086000</v>
      </c>
      <c r="L2531" s="741">
        <v>3266471086000</v>
      </c>
      <c r="M2531" s="675">
        <v>7</v>
      </c>
      <c r="N2531" s="675" t="s">
        <v>1833</v>
      </c>
      <c r="O2531" s="675">
        <v>42</v>
      </c>
      <c r="P2531" s="675" t="s">
        <v>1834</v>
      </c>
      <c r="Q2531" s="675">
        <v>1055</v>
      </c>
      <c r="R2531" s="675" t="s">
        <v>1891</v>
      </c>
      <c r="S2531" s="741">
        <v>5189656000</v>
      </c>
      <c r="T2531" s="741">
        <v>5189656000</v>
      </c>
    </row>
    <row r="2532" spans="1:20">
      <c r="A2532" s="675">
        <v>5</v>
      </c>
      <c r="B2532" s="675" t="s">
        <v>1832</v>
      </c>
      <c r="C2532" s="675">
        <v>2017</v>
      </c>
      <c r="D2532" s="675">
        <v>112</v>
      </c>
      <c r="E2532" s="675" t="s">
        <v>1146</v>
      </c>
      <c r="F2532" s="675">
        <v>1</v>
      </c>
      <c r="G2532" s="675" t="s">
        <v>1050</v>
      </c>
      <c r="H2532" s="675">
        <v>90</v>
      </c>
      <c r="I2532" s="675" t="s">
        <v>1147</v>
      </c>
      <c r="J2532" s="675" t="s">
        <v>1052</v>
      </c>
      <c r="K2532" s="741">
        <v>3266471086000</v>
      </c>
      <c r="L2532" s="741">
        <v>3266471086000</v>
      </c>
      <c r="M2532" s="675">
        <v>7</v>
      </c>
      <c r="N2532" s="675" t="s">
        <v>1833</v>
      </c>
      <c r="O2532" s="675">
        <v>44</v>
      </c>
      <c r="P2532" s="675" t="s">
        <v>1854</v>
      </c>
      <c r="Q2532" s="675">
        <v>1043</v>
      </c>
      <c r="R2532" s="675" t="s">
        <v>1892</v>
      </c>
      <c r="S2532" s="741">
        <v>50881251000</v>
      </c>
      <c r="T2532" s="741">
        <v>50881251000</v>
      </c>
    </row>
    <row r="2533" spans="1:20">
      <c r="A2533" s="675">
        <v>5</v>
      </c>
      <c r="B2533" s="675" t="s">
        <v>1832</v>
      </c>
      <c r="C2533" s="675">
        <v>2017</v>
      </c>
      <c r="D2533" s="675">
        <v>113</v>
      </c>
      <c r="E2533" s="675" t="s">
        <v>779</v>
      </c>
      <c r="F2533" s="675">
        <v>1</v>
      </c>
      <c r="G2533" s="675" t="s">
        <v>1050</v>
      </c>
      <c r="H2533" s="675">
        <v>95</v>
      </c>
      <c r="I2533" s="675" t="s">
        <v>1170</v>
      </c>
      <c r="J2533" s="675" t="s">
        <v>1052</v>
      </c>
      <c r="K2533" s="741">
        <v>349993019000</v>
      </c>
      <c r="L2533" s="741">
        <v>349993019000</v>
      </c>
      <c r="M2533" s="675">
        <v>2</v>
      </c>
      <c r="N2533" s="675" t="s">
        <v>1893</v>
      </c>
      <c r="O2533" s="675">
        <v>18</v>
      </c>
      <c r="P2533" s="675" t="s">
        <v>1894</v>
      </c>
      <c r="Q2533" s="675">
        <v>339</v>
      </c>
      <c r="R2533" s="675" t="s">
        <v>1172</v>
      </c>
      <c r="S2533" s="741">
        <v>69173384000</v>
      </c>
      <c r="T2533" s="741">
        <v>69173384000</v>
      </c>
    </row>
    <row r="2534" spans="1:20">
      <c r="A2534" s="675">
        <v>5</v>
      </c>
      <c r="B2534" s="675" t="s">
        <v>1832</v>
      </c>
      <c r="C2534" s="675">
        <v>2017</v>
      </c>
      <c r="D2534" s="675">
        <v>113</v>
      </c>
      <c r="E2534" s="675" t="s">
        <v>779</v>
      </c>
      <c r="F2534" s="675">
        <v>1</v>
      </c>
      <c r="G2534" s="675" t="s">
        <v>1050</v>
      </c>
      <c r="H2534" s="675">
        <v>95</v>
      </c>
      <c r="I2534" s="675" t="s">
        <v>1170</v>
      </c>
      <c r="J2534" s="675" t="s">
        <v>1052</v>
      </c>
      <c r="K2534" s="741">
        <v>349993019000</v>
      </c>
      <c r="L2534" s="741">
        <v>349993019000</v>
      </c>
      <c r="M2534" s="675">
        <v>2</v>
      </c>
      <c r="N2534" s="675" t="s">
        <v>1893</v>
      </c>
      <c r="O2534" s="675">
        <v>18</v>
      </c>
      <c r="P2534" s="675" t="s">
        <v>1894</v>
      </c>
      <c r="Q2534" s="675">
        <v>1004</v>
      </c>
      <c r="R2534" s="675" t="s">
        <v>1895</v>
      </c>
      <c r="S2534" s="741">
        <v>18514000000</v>
      </c>
      <c r="T2534" s="741">
        <v>18514000000</v>
      </c>
    </row>
    <row r="2535" spans="1:20">
      <c r="A2535" s="675">
        <v>5</v>
      </c>
      <c r="B2535" s="675" t="s">
        <v>1832</v>
      </c>
      <c r="C2535" s="675">
        <v>2017</v>
      </c>
      <c r="D2535" s="675">
        <v>113</v>
      </c>
      <c r="E2535" s="675" t="s">
        <v>779</v>
      </c>
      <c r="F2535" s="675">
        <v>1</v>
      </c>
      <c r="G2535" s="675" t="s">
        <v>1050</v>
      </c>
      <c r="H2535" s="675">
        <v>95</v>
      </c>
      <c r="I2535" s="675" t="s">
        <v>1170</v>
      </c>
      <c r="J2535" s="675" t="s">
        <v>1052</v>
      </c>
      <c r="K2535" s="741">
        <v>349993019000</v>
      </c>
      <c r="L2535" s="741">
        <v>349993019000</v>
      </c>
      <c r="M2535" s="675">
        <v>2</v>
      </c>
      <c r="N2535" s="675" t="s">
        <v>1893</v>
      </c>
      <c r="O2535" s="675">
        <v>18</v>
      </c>
      <c r="P2535" s="675" t="s">
        <v>1894</v>
      </c>
      <c r="Q2535" s="675">
        <v>1032</v>
      </c>
      <c r="R2535" s="675" t="s">
        <v>1896</v>
      </c>
      <c r="S2535" s="741">
        <v>152217506000</v>
      </c>
      <c r="T2535" s="741">
        <v>152217506000</v>
      </c>
    </row>
    <row r="2536" spans="1:20">
      <c r="A2536" s="675">
        <v>5</v>
      </c>
      <c r="B2536" s="675" t="s">
        <v>1832</v>
      </c>
      <c r="C2536" s="675">
        <v>2017</v>
      </c>
      <c r="D2536" s="675">
        <v>113</v>
      </c>
      <c r="E2536" s="675" t="s">
        <v>779</v>
      </c>
      <c r="F2536" s="675">
        <v>1</v>
      </c>
      <c r="G2536" s="675" t="s">
        <v>1050</v>
      </c>
      <c r="H2536" s="675">
        <v>95</v>
      </c>
      <c r="I2536" s="675" t="s">
        <v>1170</v>
      </c>
      <c r="J2536" s="675" t="s">
        <v>1052</v>
      </c>
      <c r="K2536" s="741">
        <v>349993019000</v>
      </c>
      <c r="L2536" s="741">
        <v>349993019000</v>
      </c>
      <c r="M2536" s="675">
        <v>2</v>
      </c>
      <c r="N2536" s="675" t="s">
        <v>1893</v>
      </c>
      <c r="O2536" s="675">
        <v>18</v>
      </c>
      <c r="P2536" s="675" t="s">
        <v>1894</v>
      </c>
      <c r="Q2536" s="675">
        <v>6219</v>
      </c>
      <c r="R2536" s="675" t="s">
        <v>1174</v>
      </c>
      <c r="S2536" s="741">
        <v>20483000000</v>
      </c>
      <c r="T2536" s="741">
        <v>20483000000</v>
      </c>
    </row>
    <row r="2537" spans="1:20">
      <c r="A2537" s="675">
        <v>5</v>
      </c>
      <c r="B2537" s="675" t="s">
        <v>1832</v>
      </c>
      <c r="C2537" s="675">
        <v>2017</v>
      </c>
      <c r="D2537" s="675">
        <v>113</v>
      </c>
      <c r="E2537" s="675" t="s">
        <v>779</v>
      </c>
      <c r="F2537" s="675">
        <v>1</v>
      </c>
      <c r="G2537" s="675" t="s">
        <v>1050</v>
      </c>
      <c r="H2537" s="675">
        <v>95</v>
      </c>
      <c r="I2537" s="675" t="s">
        <v>1170</v>
      </c>
      <c r="J2537" s="675" t="s">
        <v>1052</v>
      </c>
      <c r="K2537" s="741">
        <v>349993019000</v>
      </c>
      <c r="L2537" s="741">
        <v>349993019000</v>
      </c>
      <c r="M2537" s="675">
        <v>4</v>
      </c>
      <c r="N2537" s="675" t="s">
        <v>1897</v>
      </c>
      <c r="O2537" s="675">
        <v>29</v>
      </c>
      <c r="P2537" s="675" t="s">
        <v>1898</v>
      </c>
      <c r="Q2537" s="675">
        <v>1183</v>
      </c>
      <c r="R2537" s="675" t="s">
        <v>1898</v>
      </c>
      <c r="S2537" s="741">
        <v>2972000000</v>
      </c>
      <c r="T2537" s="741">
        <v>2972000000</v>
      </c>
    </row>
    <row r="2538" spans="1:20">
      <c r="A2538" s="675">
        <v>5</v>
      </c>
      <c r="B2538" s="675" t="s">
        <v>1832</v>
      </c>
      <c r="C2538" s="675">
        <v>2017</v>
      </c>
      <c r="D2538" s="675">
        <v>113</v>
      </c>
      <c r="E2538" s="675" t="s">
        <v>779</v>
      </c>
      <c r="F2538" s="675">
        <v>1</v>
      </c>
      <c r="G2538" s="675" t="s">
        <v>1050</v>
      </c>
      <c r="H2538" s="675">
        <v>95</v>
      </c>
      <c r="I2538" s="675" t="s">
        <v>1170</v>
      </c>
      <c r="J2538" s="675" t="s">
        <v>1052</v>
      </c>
      <c r="K2538" s="741">
        <v>349993019000</v>
      </c>
      <c r="L2538" s="741">
        <v>349993019000</v>
      </c>
      <c r="M2538" s="675">
        <v>7</v>
      </c>
      <c r="N2538" s="675" t="s">
        <v>1833</v>
      </c>
      <c r="O2538" s="675">
        <v>42</v>
      </c>
      <c r="P2538" s="675" t="s">
        <v>1834</v>
      </c>
      <c r="Q2538" s="675">
        <v>585</v>
      </c>
      <c r="R2538" s="675" t="s">
        <v>1180</v>
      </c>
      <c r="S2538" s="741">
        <v>3300000000</v>
      </c>
      <c r="T2538" s="741">
        <v>3300000000</v>
      </c>
    </row>
    <row r="2539" spans="1:20">
      <c r="A2539" s="675">
        <v>5</v>
      </c>
      <c r="B2539" s="675" t="s">
        <v>1832</v>
      </c>
      <c r="C2539" s="675">
        <v>2017</v>
      </c>
      <c r="D2539" s="675">
        <v>113</v>
      </c>
      <c r="E2539" s="675" t="s">
        <v>779</v>
      </c>
      <c r="F2539" s="675">
        <v>1</v>
      </c>
      <c r="G2539" s="675" t="s">
        <v>1050</v>
      </c>
      <c r="H2539" s="675">
        <v>95</v>
      </c>
      <c r="I2539" s="675" t="s">
        <v>1170</v>
      </c>
      <c r="J2539" s="675" t="s">
        <v>1052</v>
      </c>
      <c r="K2539" s="741">
        <v>349993019000</v>
      </c>
      <c r="L2539" s="741">
        <v>349993019000</v>
      </c>
      <c r="M2539" s="675">
        <v>7</v>
      </c>
      <c r="N2539" s="675" t="s">
        <v>1833</v>
      </c>
      <c r="O2539" s="675">
        <v>42</v>
      </c>
      <c r="P2539" s="675" t="s">
        <v>1834</v>
      </c>
      <c r="Q2539" s="675">
        <v>965</v>
      </c>
      <c r="R2539" s="675" t="s">
        <v>1780</v>
      </c>
      <c r="S2539" s="741">
        <v>362000000</v>
      </c>
      <c r="T2539" s="741">
        <v>362000000</v>
      </c>
    </row>
    <row r="2540" spans="1:20">
      <c r="A2540" s="675">
        <v>5</v>
      </c>
      <c r="B2540" s="675" t="s">
        <v>1832</v>
      </c>
      <c r="C2540" s="675">
        <v>2017</v>
      </c>
      <c r="D2540" s="675">
        <v>113</v>
      </c>
      <c r="E2540" s="675" t="s">
        <v>779</v>
      </c>
      <c r="F2540" s="675">
        <v>1</v>
      </c>
      <c r="G2540" s="675" t="s">
        <v>1050</v>
      </c>
      <c r="H2540" s="675">
        <v>95</v>
      </c>
      <c r="I2540" s="675" t="s">
        <v>1170</v>
      </c>
      <c r="J2540" s="675" t="s">
        <v>1052</v>
      </c>
      <c r="K2540" s="741">
        <v>349993019000</v>
      </c>
      <c r="L2540" s="741">
        <v>349993019000</v>
      </c>
      <c r="M2540" s="675">
        <v>7</v>
      </c>
      <c r="N2540" s="675" t="s">
        <v>1833</v>
      </c>
      <c r="O2540" s="675">
        <v>42</v>
      </c>
      <c r="P2540" s="675" t="s">
        <v>1834</v>
      </c>
      <c r="Q2540" s="675">
        <v>1044</v>
      </c>
      <c r="R2540" s="675" t="s">
        <v>1899</v>
      </c>
      <c r="S2540" s="741">
        <v>15219479000</v>
      </c>
      <c r="T2540" s="741">
        <v>15219479000</v>
      </c>
    </row>
    <row r="2541" spans="1:20">
      <c r="A2541" s="675">
        <v>5</v>
      </c>
      <c r="B2541" s="675" t="s">
        <v>1832</v>
      </c>
      <c r="C2541" s="675">
        <v>2017</v>
      </c>
      <c r="D2541" s="675">
        <v>113</v>
      </c>
      <c r="E2541" s="675" t="s">
        <v>779</v>
      </c>
      <c r="F2541" s="675">
        <v>1</v>
      </c>
      <c r="G2541" s="675" t="s">
        <v>1050</v>
      </c>
      <c r="H2541" s="675">
        <v>95</v>
      </c>
      <c r="I2541" s="675" t="s">
        <v>1170</v>
      </c>
      <c r="J2541" s="675" t="s">
        <v>1052</v>
      </c>
      <c r="K2541" s="741">
        <v>349993019000</v>
      </c>
      <c r="L2541" s="741">
        <v>349993019000</v>
      </c>
      <c r="M2541" s="675">
        <v>7</v>
      </c>
      <c r="N2541" s="675" t="s">
        <v>1833</v>
      </c>
      <c r="O2541" s="675">
        <v>42</v>
      </c>
      <c r="P2541" s="675" t="s">
        <v>1834</v>
      </c>
      <c r="Q2541" s="675">
        <v>7132</v>
      </c>
      <c r="R2541" s="675" t="s">
        <v>1181</v>
      </c>
      <c r="S2541" s="741">
        <v>26380650000</v>
      </c>
      <c r="T2541" s="741">
        <v>26380650000</v>
      </c>
    </row>
    <row r="2542" spans="1:20">
      <c r="A2542" s="675">
        <v>5</v>
      </c>
      <c r="B2542" s="675" t="s">
        <v>1832</v>
      </c>
      <c r="C2542" s="675">
        <v>2017</v>
      </c>
      <c r="D2542" s="675">
        <v>113</v>
      </c>
      <c r="E2542" s="675" t="s">
        <v>779</v>
      </c>
      <c r="F2542" s="675">
        <v>1</v>
      </c>
      <c r="G2542" s="675" t="s">
        <v>1050</v>
      </c>
      <c r="H2542" s="675">
        <v>95</v>
      </c>
      <c r="I2542" s="675" t="s">
        <v>1170</v>
      </c>
      <c r="J2542" s="675" t="s">
        <v>1052</v>
      </c>
      <c r="K2542" s="741">
        <v>349993019000</v>
      </c>
      <c r="L2542" s="741">
        <v>349993019000</v>
      </c>
      <c r="M2542" s="675">
        <v>7</v>
      </c>
      <c r="N2542" s="675" t="s">
        <v>1833</v>
      </c>
      <c r="O2542" s="675">
        <v>43</v>
      </c>
      <c r="P2542" s="675" t="s">
        <v>1431</v>
      </c>
      <c r="Q2542" s="675">
        <v>6094</v>
      </c>
      <c r="R2542" s="675" t="s">
        <v>994</v>
      </c>
      <c r="S2542" s="741">
        <v>31590000000</v>
      </c>
      <c r="T2542" s="741">
        <v>31590000000</v>
      </c>
    </row>
    <row r="2543" spans="1:20">
      <c r="A2543" s="675">
        <v>5</v>
      </c>
      <c r="B2543" s="675" t="s">
        <v>1832</v>
      </c>
      <c r="C2543" s="675">
        <v>2017</v>
      </c>
      <c r="D2543" s="675">
        <v>113</v>
      </c>
      <c r="E2543" s="675" t="s">
        <v>779</v>
      </c>
      <c r="F2543" s="675">
        <v>1</v>
      </c>
      <c r="G2543" s="675" t="s">
        <v>1050</v>
      </c>
      <c r="H2543" s="675">
        <v>95</v>
      </c>
      <c r="I2543" s="675" t="s">
        <v>1170</v>
      </c>
      <c r="J2543" s="675" t="s">
        <v>1052</v>
      </c>
      <c r="K2543" s="741">
        <v>349993019000</v>
      </c>
      <c r="L2543" s="741">
        <v>349993019000</v>
      </c>
      <c r="M2543" s="675">
        <v>7</v>
      </c>
      <c r="N2543" s="675" t="s">
        <v>1833</v>
      </c>
      <c r="O2543" s="675">
        <v>44</v>
      </c>
      <c r="P2543" s="675" t="s">
        <v>1854</v>
      </c>
      <c r="Q2543" s="675">
        <v>967</v>
      </c>
      <c r="R2543" s="675" t="s">
        <v>1779</v>
      </c>
      <c r="S2543" s="741">
        <v>9781000000</v>
      </c>
      <c r="T2543" s="741">
        <v>9781000000</v>
      </c>
    </row>
    <row r="2544" spans="1:20">
      <c r="A2544" s="675">
        <v>5</v>
      </c>
      <c r="B2544" s="675" t="s">
        <v>1832</v>
      </c>
      <c r="C2544" s="675">
        <v>2017</v>
      </c>
      <c r="D2544" s="675">
        <v>117</v>
      </c>
      <c r="E2544" s="675" t="s">
        <v>763</v>
      </c>
      <c r="F2544" s="675">
        <v>1</v>
      </c>
      <c r="G2544" s="675" t="s">
        <v>1050</v>
      </c>
      <c r="H2544" s="675">
        <v>89</v>
      </c>
      <c r="I2544" s="675" t="s">
        <v>1182</v>
      </c>
      <c r="J2544" s="675" t="s">
        <v>1052</v>
      </c>
      <c r="K2544" s="741">
        <v>21250000000</v>
      </c>
      <c r="L2544" s="741">
        <v>21250000000</v>
      </c>
      <c r="M2544" s="675">
        <v>5</v>
      </c>
      <c r="N2544" s="675" t="s">
        <v>1841</v>
      </c>
      <c r="O2544" s="675">
        <v>31</v>
      </c>
      <c r="P2544" s="675" t="s">
        <v>1900</v>
      </c>
      <c r="Q2544" s="675">
        <v>1019</v>
      </c>
      <c r="R2544" s="675" t="s">
        <v>1901</v>
      </c>
      <c r="S2544" s="741">
        <v>3612210000</v>
      </c>
      <c r="T2544" s="741">
        <v>3612210000</v>
      </c>
    </row>
    <row r="2545" spans="1:20">
      <c r="A2545" s="675">
        <v>5</v>
      </c>
      <c r="B2545" s="675" t="s">
        <v>1832</v>
      </c>
      <c r="C2545" s="675">
        <v>2017</v>
      </c>
      <c r="D2545" s="675">
        <v>117</v>
      </c>
      <c r="E2545" s="675" t="s">
        <v>763</v>
      </c>
      <c r="F2545" s="675">
        <v>1</v>
      </c>
      <c r="G2545" s="675" t="s">
        <v>1050</v>
      </c>
      <c r="H2545" s="675">
        <v>89</v>
      </c>
      <c r="I2545" s="675" t="s">
        <v>1182</v>
      </c>
      <c r="J2545" s="675" t="s">
        <v>1052</v>
      </c>
      <c r="K2545" s="741">
        <v>21250000000</v>
      </c>
      <c r="L2545" s="741">
        <v>21250000000</v>
      </c>
      <c r="M2545" s="675">
        <v>5</v>
      </c>
      <c r="N2545" s="675" t="s">
        <v>1841</v>
      </c>
      <c r="O2545" s="675">
        <v>31</v>
      </c>
      <c r="P2545" s="675" t="s">
        <v>1900</v>
      </c>
      <c r="Q2545" s="675">
        <v>1021</v>
      </c>
      <c r="R2545" s="675" t="s">
        <v>1902</v>
      </c>
      <c r="S2545" s="741">
        <v>910000000</v>
      </c>
      <c r="T2545" s="741">
        <v>910000000</v>
      </c>
    </row>
    <row r="2546" spans="1:20">
      <c r="A2546" s="675">
        <v>5</v>
      </c>
      <c r="B2546" s="675" t="s">
        <v>1832</v>
      </c>
      <c r="C2546" s="675">
        <v>2017</v>
      </c>
      <c r="D2546" s="675">
        <v>117</v>
      </c>
      <c r="E2546" s="675" t="s">
        <v>763</v>
      </c>
      <c r="F2546" s="675">
        <v>1</v>
      </c>
      <c r="G2546" s="675" t="s">
        <v>1050</v>
      </c>
      <c r="H2546" s="675">
        <v>89</v>
      </c>
      <c r="I2546" s="675" t="s">
        <v>1182</v>
      </c>
      <c r="J2546" s="675" t="s">
        <v>1052</v>
      </c>
      <c r="K2546" s="741">
        <v>21250000000</v>
      </c>
      <c r="L2546" s="741">
        <v>21250000000</v>
      </c>
      <c r="M2546" s="675">
        <v>5</v>
      </c>
      <c r="N2546" s="675" t="s">
        <v>1841</v>
      </c>
      <c r="O2546" s="675">
        <v>31</v>
      </c>
      <c r="P2546" s="675" t="s">
        <v>1900</v>
      </c>
      <c r="Q2546" s="675">
        <v>1022</v>
      </c>
      <c r="R2546" s="675" t="s">
        <v>1903</v>
      </c>
      <c r="S2546" s="741">
        <v>3520000000</v>
      </c>
      <c r="T2546" s="741">
        <v>3520000000</v>
      </c>
    </row>
    <row r="2547" spans="1:20">
      <c r="A2547" s="675">
        <v>5</v>
      </c>
      <c r="B2547" s="675" t="s">
        <v>1832</v>
      </c>
      <c r="C2547" s="675">
        <v>2017</v>
      </c>
      <c r="D2547" s="675">
        <v>117</v>
      </c>
      <c r="E2547" s="675" t="s">
        <v>763</v>
      </c>
      <c r="F2547" s="675">
        <v>1</v>
      </c>
      <c r="G2547" s="675" t="s">
        <v>1050</v>
      </c>
      <c r="H2547" s="675">
        <v>89</v>
      </c>
      <c r="I2547" s="675" t="s">
        <v>1182</v>
      </c>
      <c r="J2547" s="675" t="s">
        <v>1052</v>
      </c>
      <c r="K2547" s="741">
        <v>21250000000</v>
      </c>
      <c r="L2547" s="741">
        <v>21250000000</v>
      </c>
      <c r="M2547" s="675">
        <v>5</v>
      </c>
      <c r="N2547" s="675" t="s">
        <v>1841</v>
      </c>
      <c r="O2547" s="675">
        <v>32</v>
      </c>
      <c r="P2547" s="675" t="s">
        <v>1904</v>
      </c>
      <c r="Q2547" s="675">
        <v>1023</v>
      </c>
      <c r="R2547" s="675" t="s">
        <v>1905</v>
      </c>
      <c r="S2547" s="741">
        <v>2051000000</v>
      </c>
      <c r="T2547" s="741">
        <v>2051000000</v>
      </c>
    </row>
    <row r="2548" spans="1:20">
      <c r="A2548" s="675">
        <v>5</v>
      </c>
      <c r="B2548" s="675" t="s">
        <v>1832</v>
      </c>
      <c r="C2548" s="675">
        <v>2017</v>
      </c>
      <c r="D2548" s="675">
        <v>117</v>
      </c>
      <c r="E2548" s="675" t="s">
        <v>763</v>
      </c>
      <c r="F2548" s="675">
        <v>1</v>
      </c>
      <c r="G2548" s="675" t="s">
        <v>1050</v>
      </c>
      <c r="H2548" s="675">
        <v>89</v>
      </c>
      <c r="I2548" s="675" t="s">
        <v>1182</v>
      </c>
      <c r="J2548" s="675" t="s">
        <v>1052</v>
      </c>
      <c r="K2548" s="741">
        <v>21250000000</v>
      </c>
      <c r="L2548" s="741">
        <v>21250000000</v>
      </c>
      <c r="M2548" s="675">
        <v>5</v>
      </c>
      <c r="N2548" s="675" t="s">
        <v>1841</v>
      </c>
      <c r="O2548" s="675">
        <v>33</v>
      </c>
      <c r="P2548" s="675" t="s">
        <v>1906</v>
      </c>
      <c r="Q2548" s="675">
        <v>1020</v>
      </c>
      <c r="R2548" s="675" t="s">
        <v>1907</v>
      </c>
      <c r="S2548" s="741">
        <v>4076000000</v>
      </c>
      <c r="T2548" s="741">
        <v>4076000000</v>
      </c>
    </row>
    <row r="2549" spans="1:20">
      <c r="A2549" s="675">
        <v>5</v>
      </c>
      <c r="B2549" s="675" t="s">
        <v>1832</v>
      </c>
      <c r="C2549" s="675">
        <v>2017</v>
      </c>
      <c r="D2549" s="675">
        <v>117</v>
      </c>
      <c r="E2549" s="675" t="s">
        <v>763</v>
      </c>
      <c r="F2549" s="675">
        <v>1</v>
      </c>
      <c r="G2549" s="675" t="s">
        <v>1050</v>
      </c>
      <c r="H2549" s="675">
        <v>89</v>
      </c>
      <c r="I2549" s="675" t="s">
        <v>1182</v>
      </c>
      <c r="J2549" s="675" t="s">
        <v>1052</v>
      </c>
      <c r="K2549" s="741">
        <v>21250000000</v>
      </c>
      <c r="L2549" s="741">
        <v>21250000000</v>
      </c>
      <c r="M2549" s="675">
        <v>6</v>
      </c>
      <c r="N2549" s="675" t="s">
        <v>1908</v>
      </c>
      <c r="O2549" s="675">
        <v>41</v>
      </c>
      <c r="P2549" s="675" t="s">
        <v>1909</v>
      </c>
      <c r="Q2549" s="675">
        <v>1025</v>
      </c>
      <c r="R2549" s="675" t="s">
        <v>1910</v>
      </c>
      <c r="S2549" s="741">
        <v>1650000000</v>
      </c>
      <c r="T2549" s="741">
        <v>1650000000</v>
      </c>
    </row>
    <row r="2550" spans="1:20">
      <c r="A2550" s="675">
        <v>5</v>
      </c>
      <c r="B2550" s="675" t="s">
        <v>1832</v>
      </c>
      <c r="C2550" s="675">
        <v>2017</v>
      </c>
      <c r="D2550" s="675">
        <v>117</v>
      </c>
      <c r="E2550" s="675" t="s">
        <v>763</v>
      </c>
      <c r="F2550" s="675">
        <v>1</v>
      </c>
      <c r="G2550" s="675" t="s">
        <v>1050</v>
      </c>
      <c r="H2550" s="675">
        <v>89</v>
      </c>
      <c r="I2550" s="675" t="s">
        <v>1182</v>
      </c>
      <c r="J2550" s="675" t="s">
        <v>1052</v>
      </c>
      <c r="K2550" s="741">
        <v>21250000000</v>
      </c>
      <c r="L2550" s="741">
        <v>21250000000</v>
      </c>
      <c r="M2550" s="675">
        <v>7</v>
      </c>
      <c r="N2550" s="675" t="s">
        <v>1833</v>
      </c>
      <c r="O2550" s="675">
        <v>43</v>
      </c>
      <c r="P2550" s="675" t="s">
        <v>1431</v>
      </c>
      <c r="Q2550" s="675">
        <v>1027</v>
      </c>
      <c r="R2550" s="675" t="s">
        <v>1911</v>
      </c>
      <c r="S2550" s="741">
        <v>300000000</v>
      </c>
      <c r="T2550" s="741">
        <v>300000000</v>
      </c>
    </row>
    <row r="2551" spans="1:20">
      <c r="A2551" s="675">
        <v>5</v>
      </c>
      <c r="B2551" s="675" t="s">
        <v>1832</v>
      </c>
      <c r="C2551" s="675">
        <v>2017</v>
      </c>
      <c r="D2551" s="675">
        <v>117</v>
      </c>
      <c r="E2551" s="675" t="s">
        <v>763</v>
      </c>
      <c r="F2551" s="675">
        <v>1</v>
      </c>
      <c r="G2551" s="675" t="s">
        <v>1050</v>
      </c>
      <c r="H2551" s="675">
        <v>89</v>
      </c>
      <c r="I2551" s="675" t="s">
        <v>1182</v>
      </c>
      <c r="J2551" s="675" t="s">
        <v>1052</v>
      </c>
      <c r="K2551" s="741">
        <v>21250000000</v>
      </c>
      <c r="L2551" s="741">
        <v>21250000000</v>
      </c>
      <c r="M2551" s="675">
        <v>7</v>
      </c>
      <c r="N2551" s="675" t="s">
        <v>1833</v>
      </c>
      <c r="O2551" s="675">
        <v>43</v>
      </c>
      <c r="P2551" s="675" t="s">
        <v>1431</v>
      </c>
      <c r="Q2551" s="675">
        <v>1028</v>
      </c>
      <c r="R2551" s="675" t="s">
        <v>1912</v>
      </c>
      <c r="S2551" s="741">
        <v>3930790000</v>
      </c>
      <c r="T2551" s="741">
        <v>3930790000</v>
      </c>
    </row>
    <row r="2552" spans="1:20">
      <c r="A2552" s="675">
        <v>5</v>
      </c>
      <c r="B2552" s="675" t="s">
        <v>1832</v>
      </c>
      <c r="C2552" s="675">
        <v>2017</v>
      </c>
      <c r="D2552" s="675">
        <v>117</v>
      </c>
      <c r="E2552" s="675" t="s">
        <v>763</v>
      </c>
      <c r="F2552" s="675">
        <v>1</v>
      </c>
      <c r="G2552" s="675" t="s">
        <v>1050</v>
      </c>
      <c r="H2552" s="675">
        <v>89</v>
      </c>
      <c r="I2552" s="675" t="s">
        <v>1182</v>
      </c>
      <c r="J2552" s="675" t="s">
        <v>1052</v>
      </c>
      <c r="K2552" s="741">
        <v>21250000000</v>
      </c>
      <c r="L2552" s="741">
        <v>21250000000</v>
      </c>
      <c r="M2552" s="675">
        <v>7</v>
      </c>
      <c r="N2552" s="675" t="s">
        <v>1833</v>
      </c>
      <c r="O2552" s="675">
        <v>44</v>
      </c>
      <c r="P2552" s="675" t="s">
        <v>1854</v>
      </c>
      <c r="Q2552" s="675">
        <v>1026</v>
      </c>
      <c r="R2552" s="675" t="s">
        <v>1913</v>
      </c>
      <c r="S2552" s="741">
        <v>1200000000</v>
      </c>
      <c r="T2552" s="741">
        <v>1200000000</v>
      </c>
    </row>
    <row r="2553" spans="1:20">
      <c r="A2553" s="675">
        <v>5</v>
      </c>
      <c r="B2553" s="675" t="s">
        <v>1832</v>
      </c>
      <c r="C2553" s="675">
        <v>2017</v>
      </c>
      <c r="D2553" s="675">
        <v>118</v>
      </c>
      <c r="E2553" s="675" t="s">
        <v>1198</v>
      </c>
      <c r="F2553" s="675">
        <v>1</v>
      </c>
      <c r="G2553" s="675" t="s">
        <v>1050</v>
      </c>
      <c r="H2553" s="675">
        <v>96</v>
      </c>
      <c r="I2553" s="675" t="s">
        <v>1199</v>
      </c>
      <c r="J2553" s="675" t="s">
        <v>1052</v>
      </c>
      <c r="K2553" s="741">
        <v>203496976000</v>
      </c>
      <c r="L2553" s="741">
        <v>203496976000</v>
      </c>
      <c r="M2553" s="675">
        <v>2</v>
      </c>
      <c r="N2553" s="675" t="s">
        <v>1893</v>
      </c>
      <c r="O2553" s="675">
        <v>14</v>
      </c>
      <c r="P2553" s="675" t="s">
        <v>1914</v>
      </c>
      <c r="Q2553" s="675">
        <v>487</v>
      </c>
      <c r="R2553" s="675" t="s">
        <v>1915</v>
      </c>
      <c r="S2553" s="741">
        <v>16923000000</v>
      </c>
      <c r="T2553" s="741">
        <v>16923000000</v>
      </c>
    </row>
    <row r="2554" spans="1:20">
      <c r="A2554" s="675">
        <v>5</v>
      </c>
      <c r="B2554" s="675" t="s">
        <v>1832</v>
      </c>
      <c r="C2554" s="675">
        <v>2017</v>
      </c>
      <c r="D2554" s="675">
        <v>118</v>
      </c>
      <c r="E2554" s="675" t="s">
        <v>1198</v>
      </c>
      <c r="F2554" s="675">
        <v>1</v>
      </c>
      <c r="G2554" s="675" t="s">
        <v>1050</v>
      </c>
      <c r="H2554" s="675">
        <v>96</v>
      </c>
      <c r="I2554" s="675" t="s">
        <v>1199</v>
      </c>
      <c r="J2554" s="675" t="s">
        <v>1052</v>
      </c>
      <c r="K2554" s="741">
        <v>203496976000</v>
      </c>
      <c r="L2554" s="741">
        <v>203496976000</v>
      </c>
      <c r="M2554" s="675">
        <v>2</v>
      </c>
      <c r="N2554" s="675" t="s">
        <v>1893</v>
      </c>
      <c r="O2554" s="675">
        <v>14</v>
      </c>
      <c r="P2554" s="675" t="s">
        <v>1914</v>
      </c>
      <c r="Q2554" s="675">
        <v>800</v>
      </c>
      <c r="R2554" s="675" t="s">
        <v>1916</v>
      </c>
      <c r="S2554" s="741">
        <v>2093000000</v>
      </c>
      <c r="T2554" s="741">
        <v>2093000000</v>
      </c>
    </row>
    <row r="2555" spans="1:20">
      <c r="A2555" s="675">
        <v>5</v>
      </c>
      <c r="B2555" s="675" t="s">
        <v>1832</v>
      </c>
      <c r="C2555" s="675">
        <v>2017</v>
      </c>
      <c r="D2555" s="675">
        <v>118</v>
      </c>
      <c r="E2555" s="675" t="s">
        <v>1198</v>
      </c>
      <c r="F2555" s="675">
        <v>1</v>
      </c>
      <c r="G2555" s="675" t="s">
        <v>1050</v>
      </c>
      <c r="H2555" s="675">
        <v>96</v>
      </c>
      <c r="I2555" s="675" t="s">
        <v>1199</v>
      </c>
      <c r="J2555" s="675" t="s">
        <v>1052</v>
      </c>
      <c r="K2555" s="741">
        <v>203496976000</v>
      </c>
      <c r="L2555" s="741">
        <v>203496976000</v>
      </c>
      <c r="M2555" s="675">
        <v>2</v>
      </c>
      <c r="N2555" s="675" t="s">
        <v>1893</v>
      </c>
      <c r="O2555" s="675">
        <v>14</v>
      </c>
      <c r="P2555" s="675" t="s">
        <v>1914</v>
      </c>
      <c r="Q2555" s="675">
        <v>1144</v>
      </c>
      <c r="R2555" s="675" t="s">
        <v>1917</v>
      </c>
      <c r="S2555" s="741">
        <v>543000000</v>
      </c>
      <c r="T2555" s="741">
        <v>543000000</v>
      </c>
    </row>
    <row r="2556" spans="1:20">
      <c r="A2556" s="675">
        <v>5</v>
      </c>
      <c r="B2556" s="675" t="s">
        <v>1832</v>
      </c>
      <c r="C2556" s="675">
        <v>2017</v>
      </c>
      <c r="D2556" s="675">
        <v>118</v>
      </c>
      <c r="E2556" s="675" t="s">
        <v>1198</v>
      </c>
      <c r="F2556" s="675">
        <v>1</v>
      </c>
      <c r="G2556" s="675" t="s">
        <v>1050</v>
      </c>
      <c r="H2556" s="675">
        <v>96</v>
      </c>
      <c r="I2556" s="675" t="s">
        <v>1199</v>
      </c>
      <c r="J2556" s="675" t="s">
        <v>1052</v>
      </c>
      <c r="K2556" s="741">
        <v>203496976000</v>
      </c>
      <c r="L2556" s="741">
        <v>203496976000</v>
      </c>
      <c r="M2556" s="675">
        <v>2</v>
      </c>
      <c r="N2556" s="675" t="s">
        <v>1893</v>
      </c>
      <c r="O2556" s="675">
        <v>14</v>
      </c>
      <c r="P2556" s="675" t="s">
        <v>1914</v>
      </c>
      <c r="Q2556" s="675">
        <v>1151</v>
      </c>
      <c r="R2556" s="675" t="s">
        <v>1918</v>
      </c>
      <c r="S2556" s="741">
        <v>2322000000</v>
      </c>
      <c r="T2556" s="741">
        <v>2322000000</v>
      </c>
    </row>
    <row r="2557" spans="1:20">
      <c r="A2557" s="675">
        <v>5</v>
      </c>
      <c r="B2557" s="675" t="s">
        <v>1832</v>
      </c>
      <c r="C2557" s="675">
        <v>2017</v>
      </c>
      <c r="D2557" s="675">
        <v>118</v>
      </c>
      <c r="E2557" s="675" t="s">
        <v>1198</v>
      </c>
      <c r="F2557" s="675">
        <v>1</v>
      </c>
      <c r="G2557" s="675" t="s">
        <v>1050</v>
      </c>
      <c r="H2557" s="675">
        <v>96</v>
      </c>
      <c r="I2557" s="675" t="s">
        <v>1199</v>
      </c>
      <c r="J2557" s="675" t="s">
        <v>1052</v>
      </c>
      <c r="K2557" s="741">
        <v>203496976000</v>
      </c>
      <c r="L2557" s="741">
        <v>203496976000</v>
      </c>
      <c r="M2557" s="675">
        <v>2</v>
      </c>
      <c r="N2557" s="675" t="s">
        <v>1893</v>
      </c>
      <c r="O2557" s="675">
        <v>14</v>
      </c>
      <c r="P2557" s="675" t="s">
        <v>1914</v>
      </c>
      <c r="Q2557" s="675">
        <v>1153</v>
      </c>
      <c r="R2557" s="675" t="s">
        <v>1919</v>
      </c>
      <c r="S2557" s="741">
        <v>63059000000</v>
      </c>
      <c r="T2557" s="741">
        <v>63059000000</v>
      </c>
    </row>
    <row r="2558" spans="1:20">
      <c r="A2558" s="675">
        <v>5</v>
      </c>
      <c r="B2558" s="675" t="s">
        <v>1832</v>
      </c>
      <c r="C2558" s="675">
        <v>2017</v>
      </c>
      <c r="D2558" s="675">
        <v>118</v>
      </c>
      <c r="E2558" s="675" t="s">
        <v>1198</v>
      </c>
      <c r="F2558" s="675">
        <v>1</v>
      </c>
      <c r="G2558" s="675" t="s">
        <v>1050</v>
      </c>
      <c r="H2558" s="675">
        <v>96</v>
      </c>
      <c r="I2558" s="675" t="s">
        <v>1199</v>
      </c>
      <c r="J2558" s="675" t="s">
        <v>1052</v>
      </c>
      <c r="K2558" s="741">
        <v>203496976000</v>
      </c>
      <c r="L2558" s="741">
        <v>203496976000</v>
      </c>
      <c r="M2558" s="675">
        <v>2</v>
      </c>
      <c r="N2558" s="675" t="s">
        <v>1893</v>
      </c>
      <c r="O2558" s="675">
        <v>15</v>
      </c>
      <c r="P2558" s="675" t="s">
        <v>1920</v>
      </c>
      <c r="Q2558" s="675">
        <v>417</v>
      </c>
      <c r="R2558" s="675" t="s">
        <v>1586</v>
      </c>
      <c r="S2558" s="741">
        <v>73013012000</v>
      </c>
      <c r="T2558" s="741">
        <v>73013012000</v>
      </c>
    </row>
    <row r="2559" spans="1:20">
      <c r="A2559" s="675">
        <v>5</v>
      </c>
      <c r="B2559" s="675" t="s">
        <v>1832</v>
      </c>
      <c r="C2559" s="675">
        <v>2017</v>
      </c>
      <c r="D2559" s="675">
        <v>118</v>
      </c>
      <c r="E2559" s="675" t="s">
        <v>1198</v>
      </c>
      <c r="F2559" s="675">
        <v>1</v>
      </c>
      <c r="G2559" s="675" t="s">
        <v>1050</v>
      </c>
      <c r="H2559" s="675">
        <v>96</v>
      </c>
      <c r="I2559" s="675" t="s">
        <v>1199</v>
      </c>
      <c r="J2559" s="675" t="s">
        <v>1052</v>
      </c>
      <c r="K2559" s="741">
        <v>203496976000</v>
      </c>
      <c r="L2559" s="741">
        <v>203496976000</v>
      </c>
      <c r="M2559" s="675">
        <v>4</v>
      </c>
      <c r="N2559" s="675" t="s">
        <v>1897</v>
      </c>
      <c r="O2559" s="675">
        <v>30</v>
      </c>
      <c r="P2559" s="675" t="s">
        <v>1921</v>
      </c>
      <c r="Q2559" s="675">
        <v>1075</v>
      </c>
      <c r="R2559" s="675" t="s">
        <v>1922</v>
      </c>
      <c r="S2559" s="741">
        <v>34896964000</v>
      </c>
      <c r="T2559" s="741">
        <v>34896964000</v>
      </c>
    </row>
    <row r="2560" spans="1:20">
      <c r="A2560" s="675">
        <v>5</v>
      </c>
      <c r="B2560" s="675" t="s">
        <v>1832</v>
      </c>
      <c r="C2560" s="675">
        <v>2017</v>
      </c>
      <c r="D2560" s="675">
        <v>118</v>
      </c>
      <c r="E2560" s="675" t="s">
        <v>1198</v>
      </c>
      <c r="F2560" s="675">
        <v>1</v>
      </c>
      <c r="G2560" s="675" t="s">
        <v>1050</v>
      </c>
      <c r="H2560" s="675">
        <v>96</v>
      </c>
      <c r="I2560" s="675" t="s">
        <v>1199</v>
      </c>
      <c r="J2560" s="675" t="s">
        <v>1052</v>
      </c>
      <c r="K2560" s="741">
        <v>203496976000</v>
      </c>
      <c r="L2560" s="741">
        <v>203496976000</v>
      </c>
      <c r="M2560" s="675">
        <v>7</v>
      </c>
      <c r="N2560" s="675" t="s">
        <v>1833</v>
      </c>
      <c r="O2560" s="675">
        <v>42</v>
      </c>
      <c r="P2560" s="675" t="s">
        <v>1834</v>
      </c>
      <c r="Q2560" s="675">
        <v>491</v>
      </c>
      <c r="R2560" s="675" t="s">
        <v>1923</v>
      </c>
      <c r="S2560" s="741">
        <v>1187000000</v>
      </c>
      <c r="T2560" s="741">
        <v>1187000000</v>
      </c>
    </row>
    <row r="2561" spans="1:20">
      <c r="A2561" s="675">
        <v>5</v>
      </c>
      <c r="B2561" s="675" t="s">
        <v>1832</v>
      </c>
      <c r="C2561" s="675">
        <v>2017</v>
      </c>
      <c r="D2561" s="675">
        <v>118</v>
      </c>
      <c r="E2561" s="675" t="s">
        <v>1198</v>
      </c>
      <c r="F2561" s="675">
        <v>1</v>
      </c>
      <c r="G2561" s="675" t="s">
        <v>1050</v>
      </c>
      <c r="H2561" s="675">
        <v>96</v>
      </c>
      <c r="I2561" s="675" t="s">
        <v>1199</v>
      </c>
      <c r="J2561" s="675" t="s">
        <v>1052</v>
      </c>
      <c r="K2561" s="741">
        <v>203496976000</v>
      </c>
      <c r="L2561" s="741">
        <v>203496976000</v>
      </c>
      <c r="M2561" s="675">
        <v>7</v>
      </c>
      <c r="N2561" s="675" t="s">
        <v>1833</v>
      </c>
      <c r="O2561" s="675">
        <v>42</v>
      </c>
      <c r="P2561" s="675" t="s">
        <v>1834</v>
      </c>
      <c r="Q2561" s="675">
        <v>1102</v>
      </c>
      <c r="R2561" s="675" t="s">
        <v>1924</v>
      </c>
      <c r="S2561" s="741">
        <v>2226000000</v>
      </c>
      <c r="T2561" s="741">
        <v>2226000000</v>
      </c>
    </row>
    <row r="2562" spans="1:20">
      <c r="A2562" s="675">
        <v>5</v>
      </c>
      <c r="B2562" s="675" t="s">
        <v>1832</v>
      </c>
      <c r="C2562" s="675">
        <v>2017</v>
      </c>
      <c r="D2562" s="675">
        <v>118</v>
      </c>
      <c r="E2562" s="675" t="s">
        <v>1198</v>
      </c>
      <c r="F2562" s="675">
        <v>1</v>
      </c>
      <c r="G2562" s="675" t="s">
        <v>1050</v>
      </c>
      <c r="H2562" s="675">
        <v>96</v>
      </c>
      <c r="I2562" s="675" t="s">
        <v>1199</v>
      </c>
      <c r="J2562" s="675" t="s">
        <v>1052</v>
      </c>
      <c r="K2562" s="741">
        <v>203496976000</v>
      </c>
      <c r="L2562" s="741">
        <v>203496976000</v>
      </c>
      <c r="M2562" s="675">
        <v>7</v>
      </c>
      <c r="N2562" s="675" t="s">
        <v>1833</v>
      </c>
      <c r="O2562" s="675">
        <v>43</v>
      </c>
      <c r="P2562" s="675" t="s">
        <v>1431</v>
      </c>
      <c r="Q2562" s="675">
        <v>418</v>
      </c>
      <c r="R2562" s="675" t="s">
        <v>994</v>
      </c>
      <c r="S2562" s="741">
        <v>6015000000</v>
      </c>
      <c r="T2562" s="741">
        <v>6015000000</v>
      </c>
    </row>
    <row r="2563" spans="1:20">
      <c r="A2563" s="675">
        <v>5</v>
      </c>
      <c r="B2563" s="675" t="s">
        <v>1832</v>
      </c>
      <c r="C2563" s="675">
        <v>2017</v>
      </c>
      <c r="D2563" s="675">
        <v>118</v>
      </c>
      <c r="E2563" s="675" t="s">
        <v>1198</v>
      </c>
      <c r="F2563" s="675">
        <v>1</v>
      </c>
      <c r="G2563" s="675" t="s">
        <v>1050</v>
      </c>
      <c r="H2563" s="675">
        <v>96</v>
      </c>
      <c r="I2563" s="675" t="s">
        <v>1199</v>
      </c>
      <c r="J2563" s="675" t="s">
        <v>1052</v>
      </c>
      <c r="K2563" s="741">
        <v>203496976000</v>
      </c>
      <c r="L2563" s="741">
        <v>203496976000</v>
      </c>
      <c r="M2563" s="675">
        <v>7</v>
      </c>
      <c r="N2563" s="675" t="s">
        <v>1833</v>
      </c>
      <c r="O2563" s="675">
        <v>43</v>
      </c>
      <c r="P2563" s="675" t="s">
        <v>1431</v>
      </c>
      <c r="Q2563" s="675">
        <v>7505</v>
      </c>
      <c r="R2563" s="675" t="s">
        <v>1925</v>
      </c>
      <c r="S2563" s="741">
        <v>1219000000</v>
      </c>
      <c r="T2563" s="741">
        <v>1219000000</v>
      </c>
    </row>
    <row r="2564" spans="1:20">
      <c r="A2564" s="675">
        <v>5</v>
      </c>
      <c r="B2564" s="675" t="s">
        <v>1832</v>
      </c>
      <c r="C2564" s="675">
        <v>2017</v>
      </c>
      <c r="D2564" s="675">
        <v>119</v>
      </c>
      <c r="E2564" s="675" t="s">
        <v>767</v>
      </c>
      <c r="F2564" s="675">
        <v>1</v>
      </c>
      <c r="G2564" s="675" t="s">
        <v>1050</v>
      </c>
      <c r="H2564" s="675">
        <v>93</v>
      </c>
      <c r="I2564" s="675" t="s">
        <v>1211</v>
      </c>
      <c r="J2564" s="675" t="s">
        <v>1052</v>
      </c>
      <c r="K2564" s="741">
        <v>50773624000</v>
      </c>
      <c r="L2564" s="741">
        <v>50773624000</v>
      </c>
      <c r="M2564" s="675">
        <v>1</v>
      </c>
      <c r="N2564" s="675" t="s">
        <v>1871</v>
      </c>
      <c r="O2564" s="675">
        <v>11</v>
      </c>
      <c r="P2564" s="675" t="s">
        <v>1926</v>
      </c>
      <c r="Q2564" s="675">
        <v>997</v>
      </c>
      <c r="R2564" s="675" t="s">
        <v>1927</v>
      </c>
      <c r="S2564" s="741">
        <v>506000000</v>
      </c>
      <c r="T2564" s="741">
        <v>506000000</v>
      </c>
    </row>
    <row r="2565" spans="1:20">
      <c r="A2565" s="675">
        <v>5</v>
      </c>
      <c r="B2565" s="675" t="s">
        <v>1832</v>
      </c>
      <c r="C2565" s="675">
        <v>2017</v>
      </c>
      <c r="D2565" s="675">
        <v>119</v>
      </c>
      <c r="E2565" s="675" t="s">
        <v>767</v>
      </c>
      <c r="F2565" s="675">
        <v>1</v>
      </c>
      <c r="G2565" s="675" t="s">
        <v>1050</v>
      </c>
      <c r="H2565" s="675">
        <v>93</v>
      </c>
      <c r="I2565" s="675" t="s">
        <v>1211</v>
      </c>
      <c r="J2565" s="675" t="s">
        <v>1052</v>
      </c>
      <c r="K2565" s="741">
        <v>50773624000</v>
      </c>
      <c r="L2565" s="741">
        <v>50773624000</v>
      </c>
      <c r="M2565" s="675">
        <v>1</v>
      </c>
      <c r="N2565" s="675" t="s">
        <v>1871</v>
      </c>
      <c r="O2565" s="675">
        <v>11</v>
      </c>
      <c r="P2565" s="675" t="s">
        <v>1926</v>
      </c>
      <c r="Q2565" s="675">
        <v>1008</v>
      </c>
      <c r="R2565" s="675" t="s">
        <v>1928</v>
      </c>
      <c r="S2565" s="741">
        <v>2732000000</v>
      </c>
      <c r="T2565" s="741">
        <v>2732000000</v>
      </c>
    </row>
    <row r="2566" spans="1:20">
      <c r="A2566" s="675">
        <v>5</v>
      </c>
      <c r="B2566" s="675" t="s">
        <v>1832</v>
      </c>
      <c r="C2566" s="675">
        <v>2017</v>
      </c>
      <c r="D2566" s="675">
        <v>119</v>
      </c>
      <c r="E2566" s="675" t="s">
        <v>767</v>
      </c>
      <c r="F2566" s="675">
        <v>1</v>
      </c>
      <c r="G2566" s="675" t="s">
        <v>1050</v>
      </c>
      <c r="H2566" s="675">
        <v>93</v>
      </c>
      <c r="I2566" s="675" t="s">
        <v>1211</v>
      </c>
      <c r="J2566" s="675" t="s">
        <v>1052</v>
      </c>
      <c r="K2566" s="741">
        <v>50773624000</v>
      </c>
      <c r="L2566" s="741">
        <v>50773624000</v>
      </c>
      <c r="M2566" s="675">
        <v>1</v>
      </c>
      <c r="N2566" s="675" t="s">
        <v>1871</v>
      </c>
      <c r="O2566" s="675">
        <v>11</v>
      </c>
      <c r="P2566" s="675" t="s">
        <v>1926</v>
      </c>
      <c r="Q2566" s="675">
        <v>1011</v>
      </c>
      <c r="R2566" s="675" t="s">
        <v>1929</v>
      </c>
      <c r="S2566" s="741">
        <v>27846000000</v>
      </c>
      <c r="T2566" s="741">
        <v>27846000000</v>
      </c>
    </row>
    <row r="2567" spans="1:20">
      <c r="A2567" s="675">
        <v>5</v>
      </c>
      <c r="B2567" s="675" t="s">
        <v>1832</v>
      </c>
      <c r="C2567" s="675">
        <v>2017</v>
      </c>
      <c r="D2567" s="675">
        <v>119</v>
      </c>
      <c r="E2567" s="675" t="s">
        <v>767</v>
      </c>
      <c r="F2567" s="675">
        <v>1</v>
      </c>
      <c r="G2567" s="675" t="s">
        <v>1050</v>
      </c>
      <c r="H2567" s="675">
        <v>93</v>
      </c>
      <c r="I2567" s="675" t="s">
        <v>1211</v>
      </c>
      <c r="J2567" s="675" t="s">
        <v>1052</v>
      </c>
      <c r="K2567" s="741">
        <v>50773624000</v>
      </c>
      <c r="L2567" s="741">
        <v>50773624000</v>
      </c>
      <c r="M2567" s="675">
        <v>2</v>
      </c>
      <c r="N2567" s="675" t="s">
        <v>1893</v>
      </c>
      <c r="O2567" s="675">
        <v>17</v>
      </c>
      <c r="P2567" s="675" t="s">
        <v>1930</v>
      </c>
      <c r="Q2567" s="675">
        <v>992</v>
      </c>
      <c r="R2567" s="675" t="s">
        <v>1931</v>
      </c>
      <c r="S2567" s="741">
        <v>10169000000</v>
      </c>
      <c r="T2567" s="741">
        <v>10169000000</v>
      </c>
    </row>
    <row r="2568" spans="1:20">
      <c r="A2568" s="675">
        <v>5</v>
      </c>
      <c r="B2568" s="675" t="s">
        <v>1832</v>
      </c>
      <c r="C2568" s="675">
        <v>2017</v>
      </c>
      <c r="D2568" s="675">
        <v>119</v>
      </c>
      <c r="E2568" s="675" t="s">
        <v>767</v>
      </c>
      <c r="F2568" s="675">
        <v>1</v>
      </c>
      <c r="G2568" s="675" t="s">
        <v>1050</v>
      </c>
      <c r="H2568" s="675">
        <v>93</v>
      </c>
      <c r="I2568" s="675" t="s">
        <v>1211</v>
      </c>
      <c r="J2568" s="675" t="s">
        <v>1052</v>
      </c>
      <c r="K2568" s="741">
        <v>50773624000</v>
      </c>
      <c r="L2568" s="741">
        <v>50773624000</v>
      </c>
      <c r="M2568" s="675">
        <v>3</v>
      </c>
      <c r="N2568" s="675" t="s">
        <v>1838</v>
      </c>
      <c r="O2568" s="675">
        <v>25</v>
      </c>
      <c r="P2568" s="675" t="s">
        <v>1932</v>
      </c>
      <c r="Q2568" s="675">
        <v>987</v>
      </c>
      <c r="R2568" s="675" t="s">
        <v>1933</v>
      </c>
      <c r="S2568" s="741">
        <v>2463000000</v>
      </c>
      <c r="T2568" s="741">
        <v>2463000000</v>
      </c>
    </row>
    <row r="2569" spans="1:20">
      <c r="A2569" s="675">
        <v>5</v>
      </c>
      <c r="B2569" s="675" t="s">
        <v>1832</v>
      </c>
      <c r="C2569" s="675">
        <v>2017</v>
      </c>
      <c r="D2569" s="675">
        <v>119</v>
      </c>
      <c r="E2569" s="675" t="s">
        <v>767</v>
      </c>
      <c r="F2569" s="675">
        <v>1</v>
      </c>
      <c r="G2569" s="675" t="s">
        <v>1050</v>
      </c>
      <c r="H2569" s="675">
        <v>93</v>
      </c>
      <c r="I2569" s="675" t="s">
        <v>1211</v>
      </c>
      <c r="J2569" s="675" t="s">
        <v>1052</v>
      </c>
      <c r="K2569" s="741">
        <v>50773624000</v>
      </c>
      <c r="L2569" s="741">
        <v>50773624000</v>
      </c>
      <c r="M2569" s="675">
        <v>3</v>
      </c>
      <c r="N2569" s="675" t="s">
        <v>1838</v>
      </c>
      <c r="O2569" s="675">
        <v>25</v>
      </c>
      <c r="P2569" s="675" t="s">
        <v>1932</v>
      </c>
      <c r="Q2569" s="675">
        <v>1016</v>
      </c>
      <c r="R2569" s="675" t="s">
        <v>1934</v>
      </c>
      <c r="S2569" s="741">
        <v>406000000</v>
      </c>
      <c r="T2569" s="741">
        <v>406000000</v>
      </c>
    </row>
    <row r="2570" spans="1:20">
      <c r="A2570" s="675">
        <v>5</v>
      </c>
      <c r="B2570" s="675" t="s">
        <v>1832</v>
      </c>
      <c r="C2570" s="675">
        <v>2017</v>
      </c>
      <c r="D2570" s="675">
        <v>119</v>
      </c>
      <c r="E2570" s="675" t="s">
        <v>767</v>
      </c>
      <c r="F2570" s="675">
        <v>1</v>
      </c>
      <c r="G2570" s="675" t="s">
        <v>1050</v>
      </c>
      <c r="H2570" s="675">
        <v>93</v>
      </c>
      <c r="I2570" s="675" t="s">
        <v>1211</v>
      </c>
      <c r="J2570" s="675" t="s">
        <v>1052</v>
      </c>
      <c r="K2570" s="741">
        <v>50773624000</v>
      </c>
      <c r="L2570" s="741">
        <v>50773624000</v>
      </c>
      <c r="M2570" s="675">
        <v>3</v>
      </c>
      <c r="N2570" s="675" t="s">
        <v>1838</v>
      </c>
      <c r="O2570" s="675">
        <v>25</v>
      </c>
      <c r="P2570" s="675" t="s">
        <v>1932</v>
      </c>
      <c r="Q2570" s="675">
        <v>1137</v>
      </c>
      <c r="R2570" s="675" t="s">
        <v>1935</v>
      </c>
      <c r="S2570" s="741">
        <v>1525000000</v>
      </c>
      <c r="T2570" s="741">
        <v>1525000000</v>
      </c>
    </row>
    <row r="2571" spans="1:20">
      <c r="A2571" s="675">
        <v>5</v>
      </c>
      <c r="B2571" s="675" t="s">
        <v>1832</v>
      </c>
      <c r="C2571" s="675">
        <v>2017</v>
      </c>
      <c r="D2571" s="675">
        <v>119</v>
      </c>
      <c r="E2571" s="675" t="s">
        <v>767</v>
      </c>
      <c r="F2571" s="675">
        <v>1</v>
      </c>
      <c r="G2571" s="675" t="s">
        <v>1050</v>
      </c>
      <c r="H2571" s="675">
        <v>93</v>
      </c>
      <c r="I2571" s="675" t="s">
        <v>1211</v>
      </c>
      <c r="J2571" s="675" t="s">
        <v>1052</v>
      </c>
      <c r="K2571" s="741">
        <v>50773624000</v>
      </c>
      <c r="L2571" s="741">
        <v>50773624000</v>
      </c>
      <c r="M2571" s="675">
        <v>7</v>
      </c>
      <c r="N2571" s="675" t="s">
        <v>1833</v>
      </c>
      <c r="O2571" s="675">
        <v>42</v>
      </c>
      <c r="P2571" s="675" t="s">
        <v>1834</v>
      </c>
      <c r="Q2571" s="675">
        <v>1009</v>
      </c>
      <c r="R2571" s="675" t="s">
        <v>1936</v>
      </c>
      <c r="S2571" s="741">
        <v>1776000000</v>
      </c>
      <c r="T2571" s="741">
        <v>1776000000</v>
      </c>
    </row>
    <row r="2572" spans="1:20">
      <c r="A2572" s="675">
        <v>5</v>
      </c>
      <c r="B2572" s="675" t="s">
        <v>1832</v>
      </c>
      <c r="C2572" s="675">
        <v>2017</v>
      </c>
      <c r="D2572" s="675">
        <v>119</v>
      </c>
      <c r="E2572" s="675" t="s">
        <v>767</v>
      </c>
      <c r="F2572" s="675">
        <v>1</v>
      </c>
      <c r="G2572" s="675" t="s">
        <v>1050</v>
      </c>
      <c r="H2572" s="675">
        <v>93</v>
      </c>
      <c r="I2572" s="675" t="s">
        <v>1211</v>
      </c>
      <c r="J2572" s="675" t="s">
        <v>1052</v>
      </c>
      <c r="K2572" s="741">
        <v>50773624000</v>
      </c>
      <c r="L2572" s="741">
        <v>50773624000</v>
      </c>
      <c r="M2572" s="675">
        <v>7</v>
      </c>
      <c r="N2572" s="675" t="s">
        <v>1833</v>
      </c>
      <c r="O2572" s="675">
        <v>43</v>
      </c>
      <c r="P2572" s="675" t="s">
        <v>1431</v>
      </c>
      <c r="Q2572" s="675">
        <v>1012</v>
      </c>
      <c r="R2572" s="675" t="s">
        <v>1937</v>
      </c>
      <c r="S2572" s="741">
        <v>840624000</v>
      </c>
      <c r="T2572" s="741">
        <v>840624000</v>
      </c>
    </row>
    <row r="2573" spans="1:20">
      <c r="A2573" s="675">
        <v>5</v>
      </c>
      <c r="B2573" s="675" t="s">
        <v>1832</v>
      </c>
      <c r="C2573" s="675">
        <v>2017</v>
      </c>
      <c r="D2573" s="675">
        <v>119</v>
      </c>
      <c r="E2573" s="675" t="s">
        <v>767</v>
      </c>
      <c r="F2573" s="675">
        <v>1</v>
      </c>
      <c r="G2573" s="675" t="s">
        <v>1050</v>
      </c>
      <c r="H2573" s="675">
        <v>93</v>
      </c>
      <c r="I2573" s="675" t="s">
        <v>1211</v>
      </c>
      <c r="J2573" s="675" t="s">
        <v>1052</v>
      </c>
      <c r="K2573" s="741">
        <v>50773624000</v>
      </c>
      <c r="L2573" s="741">
        <v>50773624000</v>
      </c>
      <c r="M2573" s="675">
        <v>7</v>
      </c>
      <c r="N2573" s="675" t="s">
        <v>1833</v>
      </c>
      <c r="O2573" s="675">
        <v>44</v>
      </c>
      <c r="P2573" s="675" t="s">
        <v>1854</v>
      </c>
      <c r="Q2573" s="675">
        <v>1007</v>
      </c>
      <c r="R2573" s="675" t="s">
        <v>1938</v>
      </c>
      <c r="S2573" s="741">
        <v>442000000</v>
      </c>
      <c r="T2573" s="741">
        <v>442000000</v>
      </c>
    </row>
    <row r="2574" spans="1:20">
      <c r="A2574" s="675">
        <v>5</v>
      </c>
      <c r="B2574" s="675" t="s">
        <v>1832</v>
      </c>
      <c r="C2574" s="675">
        <v>2017</v>
      </c>
      <c r="D2574" s="675">
        <v>119</v>
      </c>
      <c r="E2574" s="675" t="s">
        <v>767</v>
      </c>
      <c r="F2574" s="675">
        <v>1</v>
      </c>
      <c r="G2574" s="675" t="s">
        <v>1050</v>
      </c>
      <c r="H2574" s="675">
        <v>93</v>
      </c>
      <c r="I2574" s="675" t="s">
        <v>1211</v>
      </c>
      <c r="J2574" s="675" t="s">
        <v>1052</v>
      </c>
      <c r="K2574" s="741">
        <v>50773624000</v>
      </c>
      <c r="L2574" s="741">
        <v>50773624000</v>
      </c>
      <c r="M2574" s="675">
        <v>7</v>
      </c>
      <c r="N2574" s="675" t="s">
        <v>1833</v>
      </c>
      <c r="O2574" s="675">
        <v>45</v>
      </c>
      <c r="P2574" s="675" t="s">
        <v>1856</v>
      </c>
      <c r="Q2574" s="675">
        <v>1018</v>
      </c>
      <c r="R2574" s="675" t="s">
        <v>1939</v>
      </c>
      <c r="S2574" s="741">
        <v>2068000000</v>
      </c>
      <c r="T2574" s="741">
        <v>2068000000</v>
      </c>
    </row>
    <row r="2575" spans="1:20">
      <c r="A2575" s="675">
        <v>5</v>
      </c>
      <c r="B2575" s="675" t="s">
        <v>1832</v>
      </c>
      <c r="C2575" s="675">
        <v>2017</v>
      </c>
      <c r="D2575" s="675">
        <v>120</v>
      </c>
      <c r="E2575" s="675" t="s">
        <v>759</v>
      </c>
      <c r="F2575" s="675">
        <v>1</v>
      </c>
      <c r="G2575" s="675" t="s">
        <v>1050</v>
      </c>
      <c r="H2575" s="675">
        <v>88</v>
      </c>
      <c r="I2575" s="675" t="s">
        <v>1225</v>
      </c>
      <c r="J2575" s="675" t="s">
        <v>1052</v>
      </c>
      <c r="K2575" s="741">
        <v>20515000000</v>
      </c>
      <c r="L2575" s="741">
        <v>20515000000</v>
      </c>
      <c r="M2575" s="675">
        <v>1</v>
      </c>
      <c r="N2575" s="675" t="s">
        <v>1871</v>
      </c>
      <c r="O2575" s="675">
        <v>3</v>
      </c>
      <c r="P2575" s="675" t="s">
        <v>1940</v>
      </c>
      <c r="Q2575" s="675">
        <v>989</v>
      </c>
      <c r="R2575" s="675" t="s">
        <v>1941</v>
      </c>
      <c r="S2575" s="741">
        <v>400000000</v>
      </c>
      <c r="T2575" s="741">
        <v>400000000</v>
      </c>
    </row>
    <row r="2576" spans="1:20">
      <c r="A2576" s="675">
        <v>5</v>
      </c>
      <c r="B2576" s="675" t="s">
        <v>1832</v>
      </c>
      <c r="C2576" s="675">
        <v>2017</v>
      </c>
      <c r="D2576" s="675">
        <v>120</v>
      </c>
      <c r="E2576" s="675" t="s">
        <v>759</v>
      </c>
      <c r="F2576" s="675">
        <v>1</v>
      </c>
      <c r="G2576" s="675" t="s">
        <v>1050</v>
      </c>
      <c r="H2576" s="675">
        <v>88</v>
      </c>
      <c r="I2576" s="675" t="s">
        <v>1225</v>
      </c>
      <c r="J2576" s="675" t="s">
        <v>1052</v>
      </c>
      <c r="K2576" s="741">
        <v>20515000000</v>
      </c>
      <c r="L2576" s="741">
        <v>20515000000</v>
      </c>
      <c r="M2576" s="675">
        <v>4</v>
      </c>
      <c r="N2576" s="675" t="s">
        <v>1897</v>
      </c>
      <c r="O2576" s="675">
        <v>26</v>
      </c>
      <c r="P2576" s="675" t="s">
        <v>1942</v>
      </c>
      <c r="Q2576" s="675">
        <v>984</v>
      </c>
      <c r="R2576" s="675" t="s">
        <v>1943</v>
      </c>
      <c r="S2576" s="741">
        <v>5235000000</v>
      </c>
      <c r="T2576" s="741">
        <v>5235000000</v>
      </c>
    </row>
    <row r="2577" spans="1:20">
      <c r="A2577" s="675">
        <v>5</v>
      </c>
      <c r="B2577" s="675" t="s">
        <v>1832</v>
      </c>
      <c r="C2577" s="675">
        <v>2017</v>
      </c>
      <c r="D2577" s="675">
        <v>120</v>
      </c>
      <c r="E2577" s="675" t="s">
        <v>759</v>
      </c>
      <c r="F2577" s="675">
        <v>1</v>
      </c>
      <c r="G2577" s="675" t="s">
        <v>1050</v>
      </c>
      <c r="H2577" s="675">
        <v>88</v>
      </c>
      <c r="I2577" s="675" t="s">
        <v>1225</v>
      </c>
      <c r="J2577" s="675" t="s">
        <v>1052</v>
      </c>
      <c r="K2577" s="741">
        <v>20515000000</v>
      </c>
      <c r="L2577" s="741">
        <v>20515000000</v>
      </c>
      <c r="M2577" s="675">
        <v>4</v>
      </c>
      <c r="N2577" s="675" t="s">
        <v>1897</v>
      </c>
      <c r="O2577" s="675">
        <v>27</v>
      </c>
      <c r="P2577" s="675" t="s">
        <v>1944</v>
      </c>
      <c r="Q2577" s="675">
        <v>994</v>
      </c>
      <c r="R2577" s="675" t="s">
        <v>1945</v>
      </c>
      <c r="S2577" s="741">
        <v>7106000000</v>
      </c>
      <c r="T2577" s="741">
        <v>7106000000</v>
      </c>
    </row>
    <row r="2578" spans="1:20">
      <c r="A2578" s="675">
        <v>5</v>
      </c>
      <c r="B2578" s="675" t="s">
        <v>1832</v>
      </c>
      <c r="C2578" s="675">
        <v>2017</v>
      </c>
      <c r="D2578" s="675">
        <v>120</v>
      </c>
      <c r="E2578" s="675" t="s">
        <v>759</v>
      </c>
      <c r="F2578" s="675">
        <v>1</v>
      </c>
      <c r="G2578" s="675" t="s">
        <v>1050</v>
      </c>
      <c r="H2578" s="675">
        <v>88</v>
      </c>
      <c r="I2578" s="675" t="s">
        <v>1225</v>
      </c>
      <c r="J2578" s="675" t="s">
        <v>1052</v>
      </c>
      <c r="K2578" s="741">
        <v>20515000000</v>
      </c>
      <c r="L2578" s="741">
        <v>20515000000</v>
      </c>
      <c r="M2578" s="675">
        <v>6</v>
      </c>
      <c r="N2578" s="675" t="s">
        <v>1908</v>
      </c>
      <c r="O2578" s="675">
        <v>41</v>
      </c>
      <c r="P2578" s="675" t="s">
        <v>1909</v>
      </c>
      <c r="Q2578" s="675">
        <v>995</v>
      </c>
      <c r="R2578" s="675" t="s">
        <v>1946</v>
      </c>
      <c r="S2578" s="741">
        <v>700000000</v>
      </c>
      <c r="T2578" s="741">
        <v>700000000</v>
      </c>
    </row>
    <row r="2579" spans="1:20">
      <c r="A2579" s="675">
        <v>5</v>
      </c>
      <c r="B2579" s="675" t="s">
        <v>1832</v>
      </c>
      <c r="C2579" s="675">
        <v>2017</v>
      </c>
      <c r="D2579" s="675">
        <v>120</v>
      </c>
      <c r="E2579" s="675" t="s">
        <v>759</v>
      </c>
      <c r="F2579" s="675">
        <v>1</v>
      </c>
      <c r="G2579" s="675" t="s">
        <v>1050</v>
      </c>
      <c r="H2579" s="675">
        <v>88</v>
      </c>
      <c r="I2579" s="675" t="s">
        <v>1225</v>
      </c>
      <c r="J2579" s="675" t="s">
        <v>1052</v>
      </c>
      <c r="K2579" s="741">
        <v>20515000000</v>
      </c>
      <c r="L2579" s="741">
        <v>20515000000</v>
      </c>
      <c r="M2579" s="675">
        <v>7</v>
      </c>
      <c r="N2579" s="675" t="s">
        <v>1833</v>
      </c>
      <c r="O2579" s="675">
        <v>42</v>
      </c>
      <c r="P2579" s="675" t="s">
        <v>1834</v>
      </c>
      <c r="Q2579" s="675">
        <v>986</v>
      </c>
      <c r="R2579" s="675" t="s">
        <v>1947</v>
      </c>
      <c r="S2579" s="741">
        <v>1900000000</v>
      </c>
      <c r="T2579" s="741">
        <v>1900000000</v>
      </c>
    </row>
    <row r="2580" spans="1:20">
      <c r="A2580" s="675">
        <v>5</v>
      </c>
      <c r="B2580" s="675" t="s">
        <v>1832</v>
      </c>
      <c r="C2580" s="675">
        <v>2017</v>
      </c>
      <c r="D2580" s="675">
        <v>120</v>
      </c>
      <c r="E2580" s="675" t="s">
        <v>759</v>
      </c>
      <c r="F2580" s="675">
        <v>1</v>
      </c>
      <c r="G2580" s="675" t="s">
        <v>1050</v>
      </c>
      <c r="H2580" s="675">
        <v>88</v>
      </c>
      <c r="I2580" s="675" t="s">
        <v>1225</v>
      </c>
      <c r="J2580" s="675" t="s">
        <v>1052</v>
      </c>
      <c r="K2580" s="741">
        <v>20515000000</v>
      </c>
      <c r="L2580" s="741">
        <v>20515000000</v>
      </c>
      <c r="M2580" s="675">
        <v>7</v>
      </c>
      <c r="N2580" s="675" t="s">
        <v>1833</v>
      </c>
      <c r="O2580" s="675">
        <v>44</v>
      </c>
      <c r="P2580" s="675" t="s">
        <v>1854</v>
      </c>
      <c r="Q2580" s="675">
        <v>990</v>
      </c>
      <c r="R2580" s="675" t="s">
        <v>1948</v>
      </c>
      <c r="S2580" s="741">
        <v>2050000000</v>
      </c>
      <c r="T2580" s="741">
        <v>2050000000</v>
      </c>
    </row>
    <row r="2581" spans="1:20">
      <c r="A2581" s="675">
        <v>5</v>
      </c>
      <c r="B2581" s="675" t="s">
        <v>1832</v>
      </c>
      <c r="C2581" s="675">
        <v>2017</v>
      </c>
      <c r="D2581" s="675">
        <v>120</v>
      </c>
      <c r="E2581" s="675" t="s">
        <v>759</v>
      </c>
      <c r="F2581" s="675">
        <v>1</v>
      </c>
      <c r="G2581" s="675" t="s">
        <v>1050</v>
      </c>
      <c r="H2581" s="675">
        <v>88</v>
      </c>
      <c r="I2581" s="675" t="s">
        <v>1225</v>
      </c>
      <c r="J2581" s="675" t="s">
        <v>1052</v>
      </c>
      <c r="K2581" s="741">
        <v>20515000000</v>
      </c>
      <c r="L2581" s="741">
        <v>20515000000</v>
      </c>
      <c r="M2581" s="675">
        <v>7</v>
      </c>
      <c r="N2581" s="675" t="s">
        <v>1833</v>
      </c>
      <c r="O2581" s="675">
        <v>44</v>
      </c>
      <c r="P2581" s="675" t="s">
        <v>1854</v>
      </c>
      <c r="Q2581" s="675">
        <v>7504</v>
      </c>
      <c r="R2581" s="675" t="s">
        <v>1949</v>
      </c>
      <c r="S2581" s="741">
        <v>2192000000</v>
      </c>
      <c r="T2581" s="741">
        <v>2192000000</v>
      </c>
    </row>
    <row r="2582" spans="1:20">
      <c r="A2582" s="675">
        <v>5</v>
      </c>
      <c r="B2582" s="675" t="s">
        <v>1832</v>
      </c>
      <c r="C2582" s="675">
        <v>2017</v>
      </c>
      <c r="D2582" s="675">
        <v>120</v>
      </c>
      <c r="E2582" s="675" t="s">
        <v>759</v>
      </c>
      <c r="F2582" s="675">
        <v>1</v>
      </c>
      <c r="G2582" s="675" t="s">
        <v>1050</v>
      </c>
      <c r="H2582" s="675">
        <v>88</v>
      </c>
      <c r="I2582" s="675" t="s">
        <v>1225</v>
      </c>
      <c r="J2582" s="675" t="s">
        <v>1052</v>
      </c>
      <c r="K2582" s="741">
        <v>20515000000</v>
      </c>
      <c r="L2582" s="741">
        <v>20515000000</v>
      </c>
      <c r="M2582" s="675">
        <v>7</v>
      </c>
      <c r="N2582" s="675" t="s">
        <v>1833</v>
      </c>
      <c r="O2582" s="675">
        <v>45</v>
      </c>
      <c r="P2582" s="675" t="s">
        <v>1856</v>
      </c>
      <c r="Q2582" s="675">
        <v>991</v>
      </c>
      <c r="R2582" s="675" t="s">
        <v>1950</v>
      </c>
      <c r="S2582" s="741">
        <v>932000000</v>
      </c>
      <c r="T2582" s="741">
        <v>932000000</v>
      </c>
    </row>
    <row r="2583" spans="1:20">
      <c r="A2583" s="675">
        <v>5</v>
      </c>
      <c r="B2583" s="675" t="s">
        <v>1832</v>
      </c>
      <c r="C2583" s="675">
        <v>2017</v>
      </c>
      <c r="D2583" s="675">
        <v>121</v>
      </c>
      <c r="E2583" s="675" t="s">
        <v>1621</v>
      </c>
      <c r="F2583" s="675">
        <v>1</v>
      </c>
      <c r="G2583" s="675" t="s">
        <v>1050</v>
      </c>
      <c r="H2583" s="675">
        <v>100</v>
      </c>
      <c r="I2583" s="675" t="s">
        <v>1622</v>
      </c>
      <c r="J2583" s="675" t="s">
        <v>1052</v>
      </c>
      <c r="K2583" s="741">
        <v>28372000000</v>
      </c>
      <c r="L2583" s="741">
        <v>28372000000</v>
      </c>
      <c r="M2583" s="675">
        <v>1</v>
      </c>
      <c r="N2583" s="675" t="s">
        <v>1871</v>
      </c>
      <c r="O2583" s="675">
        <v>12</v>
      </c>
      <c r="P2583" s="675" t="s">
        <v>1951</v>
      </c>
      <c r="Q2583" s="675">
        <v>1067</v>
      </c>
      <c r="R2583" s="675" t="s">
        <v>1952</v>
      </c>
      <c r="S2583" s="741">
        <v>3171000000</v>
      </c>
      <c r="T2583" s="741">
        <v>3171000000</v>
      </c>
    </row>
    <row r="2584" spans="1:20">
      <c r="A2584" s="675">
        <v>5</v>
      </c>
      <c r="B2584" s="675" t="s">
        <v>1832</v>
      </c>
      <c r="C2584" s="675">
        <v>2017</v>
      </c>
      <c r="D2584" s="675">
        <v>121</v>
      </c>
      <c r="E2584" s="675" t="s">
        <v>1621</v>
      </c>
      <c r="F2584" s="675">
        <v>1</v>
      </c>
      <c r="G2584" s="675" t="s">
        <v>1050</v>
      </c>
      <c r="H2584" s="675">
        <v>100</v>
      </c>
      <c r="I2584" s="675" t="s">
        <v>1622</v>
      </c>
      <c r="J2584" s="675" t="s">
        <v>1052</v>
      </c>
      <c r="K2584" s="741">
        <v>28372000000</v>
      </c>
      <c r="L2584" s="741">
        <v>28372000000</v>
      </c>
      <c r="M2584" s="675">
        <v>1</v>
      </c>
      <c r="N2584" s="675" t="s">
        <v>1871</v>
      </c>
      <c r="O2584" s="675">
        <v>12</v>
      </c>
      <c r="P2584" s="675" t="s">
        <v>1951</v>
      </c>
      <c r="Q2584" s="675">
        <v>1069</v>
      </c>
      <c r="R2584" s="675" t="s">
        <v>1953</v>
      </c>
      <c r="S2584" s="741">
        <v>10800000000</v>
      </c>
      <c r="T2584" s="741">
        <v>10800000000</v>
      </c>
    </row>
    <row r="2585" spans="1:20">
      <c r="A2585" s="675">
        <v>5</v>
      </c>
      <c r="B2585" s="675" t="s">
        <v>1832</v>
      </c>
      <c r="C2585" s="675">
        <v>2017</v>
      </c>
      <c r="D2585" s="675">
        <v>121</v>
      </c>
      <c r="E2585" s="675" t="s">
        <v>1621</v>
      </c>
      <c r="F2585" s="675">
        <v>1</v>
      </c>
      <c r="G2585" s="675" t="s">
        <v>1050</v>
      </c>
      <c r="H2585" s="675">
        <v>100</v>
      </c>
      <c r="I2585" s="675" t="s">
        <v>1622</v>
      </c>
      <c r="J2585" s="675" t="s">
        <v>1052</v>
      </c>
      <c r="K2585" s="741">
        <v>28372000000</v>
      </c>
      <c r="L2585" s="741">
        <v>28372000000</v>
      </c>
      <c r="M2585" s="675">
        <v>1</v>
      </c>
      <c r="N2585" s="675" t="s">
        <v>1871</v>
      </c>
      <c r="O2585" s="675">
        <v>12</v>
      </c>
      <c r="P2585" s="675" t="s">
        <v>1951</v>
      </c>
      <c r="Q2585" s="675">
        <v>1070</v>
      </c>
      <c r="R2585" s="675" t="s">
        <v>1954</v>
      </c>
      <c r="S2585" s="741">
        <v>2013000000</v>
      </c>
      <c r="T2585" s="741">
        <v>2013000000</v>
      </c>
    </row>
    <row r="2586" spans="1:20">
      <c r="A2586" s="675">
        <v>5</v>
      </c>
      <c r="B2586" s="675" t="s">
        <v>1832</v>
      </c>
      <c r="C2586" s="675">
        <v>2017</v>
      </c>
      <c r="D2586" s="675">
        <v>121</v>
      </c>
      <c r="E2586" s="675" t="s">
        <v>1621</v>
      </c>
      <c r="F2586" s="675">
        <v>1</v>
      </c>
      <c r="G2586" s="675" t="s">
        <v>1050</v>
      </c>
      <c r="H2586" s="675">
        <v>100</v>
      </c>
      <c r="I2586" s="675" t="s">
        <v>1622</v>
      </c>
      <c r="J2586" s="675" t="s">
        <v>1052</v>
      </c>
      <c r="K2586" s="741">
        <v>28372000000</v>
      </c>
      <c r="L2586" s="741">
        <v>28372000000</v>
      </c>
      <c r="M2586" s="675">
        <v>3</v>
      </c>
      <c r="N2586" s="675" t="s">
        <v>1838</v>
      </c>
      <c r="O2586" s="675">
        <v>20</v>
      </c>
      <c r="P2586" s="675" t="s">
        <v>1955</v>
      </c>
      <c r="Q2586" s="675">
        <v>1068</v>
      </c>
      <c r="R2586" s="675" t="s">
        <v>1956</v>
      </c>
      <c r="S2586" s="741">
        <v>11200000000</v>
      </c>
      <c r="T2586" s="741">
        <v>11200000000</v>
      </c>
    </row>
    <row r="2587" spans="1:20">
      <c r="A2587" s="675">
        <v>5</v>
      </c>
      <c r="B2587" s="675" t="s">
        <v>1832</v>
      </c>
      <c r="C2587" s="675">
        <v>2017</v>
      </c>
      <c r="D2587" s="675">
        <v>121</v>
      </c>
      <c r="E2587" s="675" t="s">
        <v>1621</v>
      </c>
      <c r="F2587" s="675">
        <v>1</v>
      </c>
      <c r="G2587" s="675" t="s">
        <v>1050</v>
      </c>
      <c r="H2587" s="675">
        <v>100</v>
      </c>
      <c r="I2587" s="675" t="s">
        <v>1622</v>
      </c>
      <c r="J2587" s="675" t="s">
        <v>1052</v>
      </c>
      <c r="K2587" s="741">
        <v>28372000000</v>
      </c>
      <c r="L2587" s="741">
        <v>28372000000</v>
      </c>
      <c r="M2587" s="675">
        <v>7</v>
      </c>
      <c r="N2587" s="675" t="s">
        <v>1833</v>
      </c>
      <c r="O2587" s="675">
        <v>42</v>
      </c>
      <c r="P2587" s="675" t="s">
        <v>1834</v>
      </c>
      <c r="Q2587" s="675">
        <v>1031</v>
      </c>
      <c r="R2587" s="675" t="s">
        <v>1957</v>
      </c>
      <c r="S2587" s="741">
        <v>1188000000</v>
      </c>
      <c r="T2587" s="741">
        <v>1188000000</v>
      </c>
    </row>
    <row r="2588" spans="1:20">
      <c r="A2588" s="675">
        <v>5</v>
      </c>
      <c r="B2588" s="675" t="s">
        <v>1832</v>
      </c>
      <c r="C2588" s="675">
        <v>2017</v>
      </c>
      <c r="D2588" s="675">
        <v>122</v>
      </c>
      <c r="E2588" s="675" t="s">
        <v>1247</v>
      </c>
      <c r="F2588" s="675">
        <v>1</v>
      </c>
      <c r="G2588" s="675" t="s">
        <v>1050</v>
      </c>
      <c r="H2588" s="675">
        <v>92</v>
      </c>
      <c r="I2588" s="675" t="s">
        <v>1248</v>
      </c>
      <c r="J2588" s="675" t="s">
        <v>1052</v>
      </c>
      <c r="K2588" s="741">
        <v>962044827000</v>
      </c>
      <c r="L2588" s="741">
        <v>962044827000</v>
      </c>
      <c r="M2588" s="675">
        <v>1</v>
      </c>
      <c r="N2588" s="675" t="s">
        <v>1871</v>
      </c>
      <c r="O2588" s="675">
        <v>1</v>
      </c>
      <c r="P2588" s="675" t="s">
        <v>1958</v>
      </c>
      <c r="Q2588" s="675">
        <v>1093</v>
      </c>
      <c r="R2588" s="675" t="s">
        <v>1959</v>
      </c>
      <c r="S2588" s="741">
        <v>2094753000</v>
      </c>
      <c r="T2588" s="741">
        <v>2094753000</v>
      </c>
    </row>
    <row r="2589" spans="1:20">
      <c r="A2589" s="675">
        <v>5</v>
      </c>
      <c r="B2589" s="675" t="s">
        <v>1832</v>
      </c>
      <c r="C2589" s="675">
        <v>2017</v>
      </c>
      <c r="D2589" s="675">
        <v>122</v>
      </c>
      <c r="E2589" s="675" t="s">
        <v>1247</v>
      </c>
      <c r="F2589" s="675">
        <v>1</v>
      </c>
      <c r="G2589" s="675" t="s">
        <v>1050</v>
      </c>
      <c r="H2589" s="675">
        <v>92</v>
      </c>
      <c r="I2589" s="675" t="s">
        <v>1248</v>
      </c>
      <c r="J2589" s="675" t="s">
        <v>1052</v>
      </c>
      <c r="K2589" s="741">
        <v>962044827000</v>
      </c>
      <c r="L2589" s="741">
        <v>962044827000</v>
      </c>
      <c r="M2589" s="675">
        <v>1</v>
      </c>
      <c r="N2589" s="675" t="s">
        <v>1871</v>
      </c>
      <c r="O2589" s="675">
        <v>2</v>
      </c>
      <c r="P2589" s="675" t="s">
        <v>1872</v>
      </c>
      <c r="Q2589" s="675">
        <v>1096</v>
      </c>
      <c r="R2589" s="675" t="s">
        <v>1872</v>
      </c>
      <c r="S2589" s="741">
        <v>178138988000</v>
      </c>
      <c r="T2589" s="741">
        <v>178138988000</v>
      </c>
    </row>
    <row r="2590" spans="1:20">
      <c r="A2590" s="675">
        <v>5</v>
      </c>
      <c r="B2590" s="675" t="s">
        <v>1832</v>
      </c>
      <c r="C2590" s="675">
        <v>2017</v>
      </c>
      <c r="D2590" s="675">
        <v>122</v>
      </c>
      <c r="E2590" s="675" t="s">
        <v>1247</v>
      </c>
      <c r="F2590" s="675">
        <v>1</v>
      </c>
      <c r="G2590" s="675" t="s">
        <v>1050</v>
      </c>
      <c r="H2590" s="675">
        <v>92</v>
      </c>
      <c r="I2590" s="675" t="s">
        <v>1248</v>
      </c>
      <c r="J2590" s="675" t="s">
        <v>1052</v>
      </c>
      <c r="K2590" s="741">
        <v>962044827000</v>
      </c>
      <c r="L2590" s="741">
        <v>962044827000</v>
      </c>
      <c r="M2590" s="675">
        <v>1</v>
      </c>
      <c r="N2590" s="675" t="s">
        <v>1871</v>
      </c>
      <c r="O2590" s="675">
        <v>3</v>
      </c>
      <c r="P2590" s="675" t="s">
        <v>1940</v>
      </c>
      <c r="Q2590" s="675">
        <v>1086</v>
      </c>
      <c r="R2590" s="675" t="s">
        <v>1960</v>
      </c>
      <c r="S2590" s="741">
        <v>23144529000</v>
      </c>
      <c r="T2590" s="741">
        <v>23144529000</v>
      </c>
    </row>
    <row r="2591" spans="1:20">
      <c r="A2591" s="675">
        <v>5</v>
      </c>
      <c r="B2591" s="675" t="s">
        <v>1832</v>
      </c>
      <c r="C2591" s="675">
        <v>2017</v>
      </c>
      <c r="D2591" s="675">
        <v>122</v>
      </c>
      <c r="E2591" s="675" t="s">
        <v>1247</v>
      </c>
      <c r="F2591" s="675">
        <v>1</v>
      </c>
      <c r="G2591" s="675" t="s">
        <v>1050</v>
      </c>
      <c r="H2591" s="675">
        <v>92</v>
      </c>
      <c r="I2591" s="675" t="s">
        <v>1248</v>
      </c>
      <c r="J2591" s="675" t="s">
        <v>1052</v>
      </c>
      <c r="K2591" s="741">
        <v>962044827000</v>
      </c>
      <c r="L2591" s="741">
        <v>962044827000</v>
      </c>
      <c r="M2591" s="675">
        <v>1</v>
      </c>
      <c r="N2591" s="675" t="s">
        <v>1871</v>
      </c>
      <c r="O2591" s="675">
        <v>3</v>
      </c>
      <c r="P2591" s="675" t="s">
        <v>1940</v>
      </c>
      <c r="Q2591" s="675">
        <v>1098</v>
      </c>
      <c r="R2591" s="675" t="s">
        <v>1961</v>
      </c>
      <c r="S2591" s="741">
        <v>180460515000</v>
      </c>
      <c r="T2591" s="741">
        <v>180460515000</v>
      </c>
    </row>
    <row r="2592" spans="1:20">
      <c r="A2592" s="675">
        <v>5</v>
      </c>
      <c r="B2592" s="675" t="s">
        <v>1832</v>
      </c>
      <c r="C2592" s="675">
        <v>2017</v>
      </c>
      <c r="D2592" s="675">
        <v>122</v>
      </c>
      <c r="E2592" s="675" t="s">
        <v>1247</v>
      </c>
      <c r="F2592" s="675">
        <v>1</v>
      </c>
      <c r="G2592" s="675" t="s">
        <v>1050</v>
      </c>
      <c r="H2592" s="675">
        <v>92</v>
      </c>
      <c r="I2592" s="675" t="s">
        <v>1248</v>
      </c>
      <c r="J2592" s="675" t="s">
        <v>1052</v>
      </c>
      <c r="K2592" s="741">
        <v>962044827000</v>
      </c>
      <c r="L2592" s="741">
        <v>962044827000</v>
      </c>
      <c r="M2592" s="675">
        <v>1</v>
      </c>
      <c r="N2592" s="675" t="s">
        <v>1871</v>
      </c>
      <c r="O2592" s="675">
        <v>3</v>
      </c>
      <c r="P2592" s="675" t="s">
        <v>1940</v>
      </c>
      <c r="Q2592" s="675">
        <v>1099</v>
      </c>
      <c r="R2592" s="675" t="s">
        <v>1962</v>
      </c>
      <c r="S2592" s="741">
        <v>170253038000</v>
      </c>
      <c r="T2592" s="741">
        <v>170253038000</v>
      </c>
    </row>
    <row r="2593" spans="1:20">
      <c r="A2593" s="675">
        <v>5</v>
      </c>
      <c r="B2593" s="675" t="s">
        <v>1832</v>
      </c>
      <c r="C2593" s="675">
        <v>2017</v>
      </c>
      <c r="D2593" s="675">
        <v>122</v>
      </c>
      <c r="E2593" s="675" t="s">
        <v>1247</v>
      </c>
      <c r="F2593" s="675">
        <v>1</v>
      </c>
      <c r="G2593" s="675" t="s">
        <v>1050</v>
      </c>
      <c r="H2593" s="675">
        <v>92</v>
      </c>
      <c r="I2593" s="675" t="s">
        <v>1248</v>
      </c>
      <c r="J2593" s="675" t="s">
        <v>1052</v>
      </c>
      <c r="K2593" s="741">
        <v>962044827000</v>
      </c>
      <c r="L2593" s="741">
        <v>962044827000</v>
      </c>
      <c r="M2593" s="675">
        <v>1</v>
      </c>
      <c r="N2593" s="675" t="s">
        <v>1871</v>
      </c>
      <c r="O2593" s="675">
        <v>3</v>
      </c>
      <c r="P2593" s="675" t="s">
        <v>1940</v>
      </c>
      <c r="Q2593" s="675">
        <v>1101</v>
      </c>
      <c r="R2593" s="675" t="s">
        <v>1963</v>
      </c>
      <c r="S2593" s="741">
        <v>2342280000</v>
      </c>
      <c r="T2593" s="741">
        <v>2342280000</v>
      </c>
    </row>
    <row r="2594" spans="1:20">
      <c r="A2594" s="675">
        <v>5</v>
      </c>
      <c r="B2594" s="675" t="s">
        <v>1832</v>
      </c>
      <c r="C2594" s="675">
        <v>2017</v>
      </c>
      <c r="D2594" s="675">
        <v>122</v>
      </c>
      <c r="E2594" s="675" t="s">
        <v>1247</v>
      </c>
      <c r="F2594" s="675">
        <v>1</v>
      </c>
      <c r="G2594" s="675" t="s">
        <v>1050</v>
      </c>
      <c r="H2594" s="675">
        <v>92</v>
      </c>
      <c r="I2594" s="675" t="s">
        <v>1248</v>
      </c>
      <c r="J2594" s="675" t="s">
        <v>1052</v>
      </c>
      <c r="K2594" s="741">
        <v>962044827000</v>
      </c>
      <c r="L2594" s="741">
        <v>962044827000</v>
      </c>
      <c r="M2594" s="675">
        <v>1</v>
      </c>
      <c r="N2594" s="675" t="s">
        <v>1871</v>
      </c>
      <c r="O2594" s="675">
        <v>3</v>
      </c>
      <c r="P2594" s="675" t="s">
        <v>1940</v>
      </c>
      <c r="Q2594" s="675">
        <v>1108</v>
      </c>
      <c r="R2594" s="675" t="s">
        <v>1964</v>
      </c>
      <c r="S2594" s="741">
        <v>44387413000</v>
      </c>
      <c r="T2594" s="741">
        <v>44387413000</v>
      </c>
    </row>
    <row r="2595" spans="1:20">
      <c r="A2595" s="675">
        <v>5</v>
      </c>
      <c r="B2595" s="675" t="s">
        <v>1832</v>
      </c>
      <c r="C2595" s="675">
        <v>2017</v>
      </c>
      <c r="D2595" s="675">
        <v>122</v>
      </c>
      <c r="E2595" s="675" t="s">
        <v>1247</v>
      </c>
      <c r="F2595" s="675">
        <v>1</v>
      </c>
      <c r="G2595" s="675" t="s">
        <v>1050</v>
      </c>
      <c r="H2595" s="675">
        <v>92</v>
      </c>
      <c r="I2595" s="675" t="s">
        <v>1248</v>
      </c>
      <c r="J2595" s="675" t="s">
        <v>1052</v>
      </c>
      <c r="K2595" s="741">
        <v>962044827000</v>
      </c>
      <c r="L2595" s="741">
        <v>962044827000</v>
      </c>
      <c r="M2595" s="675">
        <v>1</v>
      </c>
      <c r="N2595" s="675" t="s">
        <v>1871</v>
      </c>
      <c r="O2595" s="675">
        <v>3</v>
      </c>
      <c r="P2595" s="675" t="s">
        <v>1940</v>
      </c>
      <c r="Q2595" s="675">
        <v>1113</v>
      </c>
      <c r="R2595" s="675" t="s">
        <v>1965</v>
      </c>
      <c r="S2595" s="741">
        <v>47316934000</v>
      </c>
      <c r="T2595" s="741">
        <v>47316934000</v>
      </c>
    </row>
    <row r="2596" spans="1:20">
      <c r="A2596" s="675">
        <v>5</v>
      </c>
      <c r="B2596" s="675" t="s">
        <v>1832</v>
      </c>
      <c r="C2596" s="675">
        <v>2017</v>
      </c>
      <c r="D2596" s="675">
        <v>122</v>
      </c>
      <c r="E2596" s="675" t="s">
        <v>1247</v>
      </c>
      <c r="F2596" s="675">
        <v>1</v>
      </c>
      <c r="G2596" s="675" t="s">
        <v>1050</v>
      </c>
      <c r="H2596" s="675">
        <v>92</v>
      </c>
      <c r="I2596" s="675" t="s">
        <v>1248</v>
      </c>
      <c r="J2596" s="675" t="s">
        <v>1052</v>
      </c>
      <c r="K2596" s="741">
        <v>962044827000</v>
      </c>
      <c r="L2596" s="741">
        <v>962044827000</v>
      </c>
      <c r="M2596" s="675">
        <v>1</v>
      </c>
      <c r="N2596" s="675" t="s">
        <v>1871</v>
      </c>
      <c r="O2596" s="675">
        <v>5</v>
      </c>
      <c r="P2596" s="675" t="s">
        <v>1966</v>
      </c>
      <c r="Q2596" s="675">
        <v>1116</v>
      </c>
      <c r="R2596" s="675" t="s">
        <v>1967</v>
      </c>
      <c r="S2596" s="741">
        <v>5198537000</v>
      </c>
      <c r="T2596" s="741">
        <v>5198537000</v>
      </c>
    </row>
    <row r="2597" spans="1:20">
      <c r="A2597" s="675">
        <v>5</v>
      </c>
      <c r="B2597" s="675" t="s">
        <v>1832</v>
      </c>
      <c r="C2597" s="675">
        <v>2017</v>
      </c>
      <c r="D2597" s="675">
        <v>122</v>
      </c>
      <c r="E2597" s="675" t="s">
        <v>1247</v>
      </c>
      <c r="F2597" s="675">
        <v>1</v>
      </c>
      <c r="G2597" s="675" t="s">
        <v>1050</v>
      </c>
      <c r="H2597" s="675">
        <v>92</v>
      </c>
      <c r="I2597" s="675" t="s">
        <v>1248</v>
      </c>
      <c r="J2597" s="675" t="s">
        <v>1052</v>
      </c>
      <c r="K2597" s="741">
        <v>962044827000</v>
      </c>
      <c r="L2597" s="741">
        <v>962044827000</v>
      </c>
      <c r="M2597" s="675">
        <v>2</v>
      </c>
      <c r="N2597" s="675" t="s">
        <v>1893</v>
      </c>
      <c r="O2597" s="675">
        <v>16</v>
      </c>
      <c r="P2597" s="675" t="s">
        <v>1968</v>
      </c>
      <c r="Q2597" s="675">
        <v>1103</v>
      </c>
      <c r="R2597" s="675" t="s">
        <v>1969</v>
      </c>
      <c r="S2597" s="741">
        <v>44383779000</v>
      </c>
      <c r="T2597" s="741">
        <v>44383779000</v>
      </c>
    </row>
    <row r="2598" spans="1:20">
      <c r="A2598" s="675">
        <v>5</v>
      </c>
      <c r="B2598" s="675" t="s">
        <v>1832</v>
      </c>
      <c r="C2598" s="675">
        <v>2017</v>
      </c>
      <c r="D2598" s="675">
        <v>122</v>
      </c>
      <c r="E2598" s="675" t="s">
        <v>1247</v>
      </c>
      <c r="F2598" s="675">
        <v>1</v>
      </c>
      <c r="G2598" s="675" t="s">
        <v>1050</v>
      </c>
      <c r="H2598" s="675">
        <v>92</v>
      </c>
      <c r="I2598" s="675" t="s">
        <v>1248</v>
      </c>
      <c r="J2598" s="675" t="s">
        <v>1052</v>
      </c>
      <c r="K2598" s="741">
        <v>962044827000</v>
      </c>
      <c r="L2598" s="741">
        <v>962044827000</v>
      </c>
      <c r="M2598" s="675">
        <v>2</v>
      </c>
      <c r="N2598" s="675" t="s">
        <v>1893</v>
      </c>
      <c r="O2598" s="675">
        <v>16</v>
      </c>
      <c r="P2598" s="675" t="s">
        <v>1968</v>
      </c>
      <c r="Q2598" s="675">
        <v>1118</v>
      </c>
      <c r="R2598" s="675" t="s">
        <v>1970</v>
      </c>
      <c r="S2598" s="741">
        <v>223588892000</v>
      </c>
      <c r="T2598" s="741">
        <v>223588892000</v>
      </c>
    </row>
    <row r="2599" spans="1:20">
      <c r="A2599" s="675">
        <v>5</v>
      </c>
      <c r="B2599" s="675" t="s">
        <v>1832</v>
      </c>
      <c r="C2599" s="675">
        <v>2017</v>
      </c>
      <c r="D2599" s="675">
        <v>122</v>
      </c>
      <c r="E2599" s="675" t="s">
        <v>1247</v>
      </c>
      <c r="F2599" s="675">
        <v>1</v>
      </c>
      <c r="G2599" s="675" t="s">
        <v>1050</v>
      </c>
      <c r="H2599" s="675">
        <v>92</v>
      </c>
      <c r="I2599" s="675" t="s">
        <v>1248</v>
      </c>
      <c r="J2599" s="675" t="s">
        <v>1052</v>
      </c>
      <c r="K2599" s="741">
        <v>962044827000</v>
      </c>
      <c r="L2599" s="741">
        <v>962044827000</v>
      </c>
      <c r="M2599" s="675">
        <v>7</v>
      </c>
      <c r="N2599" s="675" t="s">
        <v>1833</v>
      </c>
      <c r="O2599" s="675">
        <v>42</v>
      </c>
      <c r="P2599" s="675" t="s">
        <v>1834</v>
      </c>
      <c r="Q2599" s="675">
        <v>1091</v>
      </c>
      <c r="R2599" s="675" t="s">
        <v>1971</v>
      </c>
      <c r="S2599" s="741">
        <v>3846524000</v>
      </c>
      <c r="T2599" s="741">
        <v>3846524000</v>
      </c>
    </row>
    <row r="2600" spans="1:20">
      <c r="A2600" s="675">
        <v>5</v>
      </c>
      <c r="B2600" s="675" t="s">
        <v>1832</v>
      </c>
      <c r="C2600" s="675">
        <v>2017</v>
      </c>
      <c r="D2600" s="675">
        <v>122</v>
      </c>
      <c r="E2600" s="675" t="s">
        <v>1247</v>
      </c>
      <c r="F2600" s="675">
        <v>1</v>
      </c>
      <c r="G2600" s="675" t="s">
        <v>1050</v>
      </c>
      <c r="H2600" s="675">
        <v>92</v>
      </c>
      <c r="I2600" s="675" t="s">
        <v>1248</v>
      </c>
      <c r="J2600" s="675" t="s">
        <v>1052</v>
      </c>
      <c r="K2600" s="741">
        <v>962044827000</v>
      </c>
      <c r="L2600" s="741">
        <v>962044827000</v>
      </c>
      <c r="M2600" s="675">
        <v>7</v>
      </c>
      <c r="N2600" s="675" t="s">
        <v>1833</v>
      </c>
      <c r="O2600" s="675">
        <v>44</v>
      </c>
      <c r="P2600" s="675" t="s">
        <v>1854</v>
      </c>
      <c r="Q2600" s="675">
        <v>1168</v>
      </c>
      <c r="R2600" s="675" t="s">
        <v>1972</v>
      </c>
      <c r="S2600" s="741">
        <v>27802381000</v>
      </c>
      <c r="T2600" s="741">
        <v>27802381000</v>
      </c>
    </row>
    <row r="2601" spans="1:20">
      <c r="A2601" s="675">
        <v>5</v>
      </c>
      <c r="B2601" s="675" t="s">
        <v>1832</v>
      </c>
      <c r="C2601" s="675">
        <v>2017</v>
      </c>
      <c r="D2601" s="675">
        <v>122</v>
      </c>
      <c r="E2601" s="675" t="s">
        <v>1247</v>
      </c>
      <c r="F2601" s="675">
        <v>1</v>
      </c>
      <c r="G2601" s="675" t="s">
        <v>1050</v>
      </c>
      <c r="H2601" s="675">
        <v>92</v>
      </c>
      <c r="I2601" s="675" t="s">
        <v>1248</v>
      </c>
      <c r="J2601" s="675" t="s">
        <v>1052</v>
      </c>
      <c r="K2601" s="741">
        <v>962044827000</v>
      </c>
      <c r="L2601" s="741">
        <v>962044827000</v>
      </c>
      <c r="M2601" s="675">
        <v>7</v>
      </c>
      <c r="N2601" s="675" t="s">
        <v>1833</v>
      </c>
      <c r="O2601" s="675">
        <v>45</v>
      </c>
      <c r="P2601" s="675" t="s">
        <v>1856</v>
      </c>
      <c r="Q2601" s="675">
        <v>1092</v>
      </c>
      <c r="R2601" s="675" t="s">
        <v>1973</v>
      </c>
      <c r="S2601" s="741">
        <v>9086264000</v>
      </c>
      <c r="T2601" s="741">
        <v>9086264000</v>
      </c>
    </row>
    <row r="2602" spans="1:20">
      <c r="A2602" s="675">
        <v>5</v>
      </c>
      <c r="B2602" s="675" t="s">
        <v>1832</v>
      </c>
      <c r="C2602" s="675">
        <v>2017</v>
      </c>
      <c r="D2602" s="675">
        <v>125</v>
      </c>
      <c r="E2602" s="675" t="s">
        <v>1261</v>
      </c>
      <c r="F2602" s="675">
        <v>1</v>
      </c>
      <c r="G2602" s="675" t="s">
        <v>1050</v>
      </c>
      <c r="H2602" s="675">
        <v>85</v>
      </c>
      <c r="I2602" s="675" t="s">
        <v>1065</v>
      </c>
      <c r="J2602" s="675" t="s">
        <v>1052</v>
      </c>
      <c r="K2602" s="741">
        <v>3129002000</v>
      </c>
      <c r="L2602" s="741">
        <v>3129002000</v>
      </c>
      <c r="M2602" s="675">
        <v>7</v>
      </c>
      <c r="N2602" s="675" t="s">
        <v>1833</v>
      </c>
      <c r="O2602" s="675">
        <v>42</v>
      </c>
      <c r="P2602" s="675" t="s">
        <v>1834</v>
      </c>
      <c r="Q2602" s="675">
        <v>1182</v>
      </c>
      <c r="R2602" s="675" t="s">
        <v>1974</v>
      </c>
      <c r="S2602" s="741">
        <v>1033002000</v>
      </c>
      <c r="T2602" s="741">
        <v>1033002000</v>
      </c>
    </row>
    <row r="2603" spans="1:20">
      <c r="A2603" s="675">
        <v>5</v>
      </c>
      <c r="B2603" s="675" t="s">
        <v>1832</v>
      </c>
      <c r="C2603" s="675">
        <v>2017</v>
      </c>
      <c r="D2603" s="675">
        <v>125</v>
      </c>
      <c r="E2603" s="675" t="s">
        <v>1261</v>
      </c>
      <c r="F2603" s="675">
        <v>1</v>
      </c>
      <c r="G2603" s="675" t="s">
        <v>1050</v>
      </c>
      <c r="H2603" s="675">
        <v>85</v>
      </c>
      <c r="I2603" s="675" t="s">
        <v>1065</v>
      </c>
      <c r="J2603" s="675" t="s">
        <v>1052</v>
      </c>
      <c r="K2603" s="741">
        <v>3129002000</v>
      </c>
      <c r="L2603" s="741">
        <v>3129002000</v>
      </c>
      <c r="M2603" s="675">
        <v>7</v>
      </c>
      <c r="N2603" s="675" t="s">
        <v>1833</v>
      </c>
      <c r="O2603" s="675">
        <v>43</v>
      </c>
      <c r="P2603" s="675" t="s">
        <v>1431</v>
      </c>
      <c r="Q2603" s="675">
        <v>1179</v>
      </c>
      <c r="R2603" s="675" t="s">
        <v>1975</v>
      </c>
      <c r="S2603" s="741">
        <v>2096000000</v>
      </c>
      <c r="T2603" s="741">
        <v>2096000000</v>
      </c>
    </row>
    <row r="2604" spans="1:20">
      <c r="A2604" s="675">
        <v>5</v>
      </c>
      <c r="B2604" s="675" t="s">
        <v>1832</v>
      </c>
      <c r="C2604" s="675">
        <v>2017</v>
      </c>
      <c r="D2604" s="675">
        <v>126</v>
      </c>
      <c r="E2604" s="675" t="s">
        <v>771</v>
      </c>
      <c r="F2604" s="675">
        <v>1</v>
      </c>
      <c r="G2604" s="675" t="s">
        <v>1050</v>
      </c>
      <c r="H2604" s="675">
        <v>94</v>
      </c>
      <c r="I2604" s="675" t="s">
        <v>1264</v>
      </c>
      <c r="J2604" s="675" t="s">
        <v>1052</v>
      </c>
      <c r="K2604" s="741">
        <v>117116722000</v>
      </c>
      <c r="L2604" s="741">
        <v>117116722000</v>
      </c>
      <c r="M2604" s="675">
        <v>6</v>
      </c>
      <c r="N2604" s="675" t="s">
        <v>1908</v>
      </c>
      <c r="O2604" s="675">
        <v>38</v>
      </c>
      <c r="P2604" s="675" t="s">
        <v>1976</v>
      </c>
      <c r="Q2604" s="675">
        <v>1132</v>
      </c>
      <c r="R2604" s="675" t="s">
        <v>1977</v>
      </c>
      <c r="S2604" s="741">
        <v>25275437000</v>
      </c>
      <c r="T2604" s="741">
        <v>25275437000</v>
      </c>
    </row>
    <row r="2605" spans="1:20">
      <c r="A2605" s="675">
        <v>5</v>
      </c>
      <c r="B2605" s="675" t="s">
        <v>1832</v>
      </c>
      <c r="C2605" s="675">
        <v>2017</v>
      </c>
      <c r="D2605" s="675">
        <v>126</v>
      </c>
      <c r="E2605" s="675" t="s">
        <v>771</v>
      </c>
      <c r="F2605" s="675">
        <v>1</v>
      </c>
      <c r="G2605" s="675" t="s">
        <v>1050</v>
      </c>
      <c r="H2605" s="675">
        <v>94</v>
      </c>
      <c r="I2605" s="675" t="s">
        <v>1264</v>
      </c>
      <c r="J2605" s="675" t="s">
        <v>1052</v>
      </c>
      <c r="K2605" s="741">
        <v>117116722000</v>
      </c>
      <c r="L2605" s="741">
        <v>117116722000</v>
      </c>
      <c r="M2605" s="675">
        <v>6</v>
      </c>
      <c r="N2605" s="675" t="s">
        <v>1908</v>
      </c>
      <c r="O2605" s="675">
        <v>39</v>
      </c>
      <c r="P2605" s="675" t="s">
        <v>1978</v>
      </c>
      <c r="Q2605" s="675">
        <v>979</v>
      </c>
      <c r="R2605" s="675" t="s">
        <v>1979</v>
      </c>
      <c r="S2605" s="741">
        <v>17839689000</v>
      </c>
      <c r="T2605" s="741">
        <v>17839689000</v>
      </c>
    </row>
    <row r="2606" spans="1:20">
      <c r="A2606" s="675">
        <v>5</v>
      </c>
      <c r="B2606" s="675" t="s">
        <v>1832</v>
      </c>
      <c r="C2606" s="675">
        <v>2017</v>
      </c>
      <c r="D2606" s="675">
        <v>126</v>
      </c>
      <c r="E2606" s="675" t="s">
        <v>771</v>
      </c>
      <c r="F2606" s="675">
        <v>1</v>
      </c>
      <c r="G2606" s="675" t="s">
        <v>1050</v>
      </c>
      <c r="H2606" s="675">
        <v>94</v>
      </c>
      <c r="I2606" s="675" t="s">
        <v>1264</v>
      </c>
      <c r="J2606" s="675" t="s">
        <v>1052</v>
      </c>
      <c r="K2606" s="741">
        <v>117116722000</v>
      </c>
      <c r="L2606" s="741">
        <v>117116722000</v>
      </c>
      <c r="M2606" s="675">
        <v>6</v>
      </c>
      <c r="N2606" s="675" t="s">
        <v>1908</v>
      </c>
      <c r="O2606" s="675">
        <v>39</v>
      </c>
      <c r="P2606" s="675" t="s">
        <v>1978</v>
      </c>
      <c r="Q2606" s="675">
        <v>981</v>
      </c>
      <c r="R2606" s="675" t="s">
        <v>1980</v>
      </c>
      <c r="S2606" s="741">
        <v>3784271000</v>
      </c>
      <c r="T2606" s="741">
        <v>3784271000</v>
      </c>
    </row>
    <row r="2607" spans="1:20">
      <c r="A2607" s="675">
        <v>5</v>
      </c>
      <c r="B2607" s="675" t="s">
        <v>1832</v>
      </c>
      <c r="C2607" s="675">
        <v>2017</v>
      </c>
      <c r="D2607" s="675">
        <v>126</v>
      </c>
      <c r="E2607" s="675" t="s">
        <v>771</v>
      </c>
      <c r="F2607" s="675">
        <v>1</v>
      </c>
      <c r="G2607" s="675" t="s">
        <v>1050</v>
      </c>
      <c r="H2607" s="675">
        <v>94</v>
      </c>
      <c r="I2607" s="675" t="s">
        <v>1264</v>
      </c>
      <c r="J2607" s="675" t="s">
        <v>1052</v>
      </c>
      <c r="K2607" s="741">
        <v>117116722000</v>
      </c>
      <c r="L2607" s="741">
        <v>117116722000</v>
      </c>
      <c r="M2607" s="675">
        <v>6</v>
      </c>
      <c r="N2607" s="675" t="s">
        <v>1908</v>
      </c>
      <c r="O2607" s="675">
        <v>39</v>
      </c>
      <c r="P2607" s="675" t="s">
        <v>1978</v>
      </c>
      <c r="Q2607" s="675">
        <v>1149</v>
      </c>
      <c r="R2607" s="675" t="s">
        <v>1981</v>
      </c>
      <c r="S2607" s="741">
        <v>32364206000</v>
      </c>
      <c r="T2607" s="741">
        <v>32364206000</v>
      </c>
    </row>
    <row r="2608" spans="1:20">
      <c r="A2608" s="675">
        <v>5</v>
      </c>
      <c r="B2608" s="675" t="s">
        <v>1832</v>
      </c>
      <c r="C2608" s="675">
        <v>2017</v>
      </c>
      <c r="D2608" s="675">
        <v>126</v>
      </c>
      <c r="E2608" s="675" t="s">
        <v>771</v>
      </c>
      <c r="F2608" s="675">
        <v>1</v>
      </c>
      <c r="G2608" s="675" t="s">
        <v>1050</v>
      </c>
      <c r="H2608" s="675">
        <v>94</v>
      </c>
      <c r="I2608" s="675" t="s">
        <v>1264</v>
      </c>
      <c r="J2608" s="675" t="s">
        <v>1052</v>
      </c>
      <c r="K2608" s="741">
        <v>117116722000</v>
      </c>
      <c r="L2608" s="741">
        <v>117116722000</v>
      </c>
      <c r="M2608" s="675">
        <v>6</v>
      </c>
      <c r="N2608" s="675" t="s">
        <v>1908</v>
      </c>
      <c r="O2608" s="675">
        <v>39</v>
      </c>
      <c r="P2608" s="675" t="s">
        <v>1978</v>
      </c>
      <c r="Q2608" s="675">
        <v>1150</v>
      </c>
      <c r="R2608" s="675" t="s">
        <v>1982</v>
      </c>
      <c r="S2608" s="741">
        <v>8795300000</v>
      </c>
      <c r="T2608" s="741">
        <v>8795300000</v>
      </c>
    </row>
    <row r="2609" spans="1:20">
      <c r="A2609" s="675">
        <v>5</v>
      </c>
      <c r="B2609" s="675" t="s">
        <v>1832</v>
      </c>
      <c r="C2609" s="675">
        <v>2017</v>
      </c>
      <c r="D2609" s="675">
        <v>126</v>
      </c>
      <c r="E2609" s="675" t="s">
        <v>771</v>
      </c>
      <c r="F2609" s="675">
        <v>1</v>
      </c>
      <c r="G2609" s="675" t="s">
        <v>1050</v>
      </c>
      <c r="H2609" s="675">
        <v>94</v>
      </c>
      <c r="I2609" s="675" t="s">
        <v>1264</v>
      </c>
      <c r="J2609" s="675" t="s">
        <v>1052</v>
      </c>
      <c r="K2609" s="741">
        <v>117116722000</v>
      </c>
      <c r="L2609" s="741">
        <v>117116722000</v>
      </c>
      <c r="M2609" s="675">
        <v>6</v>
      </c>
      <c r="N2609" s="675" t="s">
        <v>1908</v>
      </c>
      <c r="O2609" s="675">
        <v>40</v>
      </c>
      <c r="P2609" s="675" t="s">
        <v>1983</v>
      </c>
      <c r="Q2609" s="675">
        <v>1029</v>
      </c>
      <c r="R2609" s="675" t="s">
        <v>1984</v>
      </c>
      <c r="S2609" s="741">
        <v>1744585000</v>
      </c>
      <c r="T2609" s="741">
        <v>1744585000</v>
      </c>
    </row>
    <row r="2610" spans="1:20">
      <c r="A2610" s="675">
        <v>5</v>
      </c>
      <c r="B2610" s="675" t="s">
        <v>1832</v>
      </c>
      <c r="C2610" s="675">
        <v>2017</v>
      </c>
      <c r="D2610" s="675">
        <v>126</v>
      </c>
      <c r="E2610" s="675" t="s">
        <v>771</v>
      </c>
      <c r="F2610" s="675">
        <v>1</v>
      </c>
      <c r="G2610" s="675" t="s">
        <v>1050</v>
      </c>
      <c r="H2610" s="675">
        <v>94</v>
      </c>
      <c r="I2610" s="675" t="s">
        <v>1264</v>
      </c>
      <c r="J2610" s="675" t="s">
        <v>1052</v>
      </c>
      <c r="K2610" s="741">
        <v>117116722000</v>
      </c>
      <c r="L2610" s="741">
        <v>117116722000</v>
      </c>
      <c r="M2610" s="675">
        <v>6</v>
      </c>
      <c r="N2610" s="675" t="s">
        <v>1908</v>
      </c>
      <c r="O2610" s="675">
        <v>40</v>
      </c>
      <c r="P2610" s="675" t="s">
        <v>1983</v>
      </c>
      <c r="Q2610" s="675">
        <v>1141</v>
      </c>
      <c r="R2610" s="675" t="s">
        <v>1985</v>
      </c>
      <c r="S2610" s="741">
        <v>7801846000</v>
      </c>
      <c r="T2610" s="741">
        <v>7801846000</v>
      </c>
    </row>
    <row r="2611" spans="1:20">
      <c r="A2611" s="675">
        <v>5</v>
      </c>
      <c r="B2611" s="675" t="s">
        <v>1832</v>
      </c>
      <c r="C2611" s="675">
        <v>2017</v>
      </c>
      <c r="D2611" s="675">
        <v>126</v>
      </c>
      <c r="E2611" s="675" t="s">
        <v>771</v>
      </c>
      <c r="F2611" s="675">
        <v>1</v>
      </c>
      <c r="G2611" s="675" t="s">
        <v>1050</v>
      </c>
      <c r="H2611" s="675">
        <v>94</v>
      </c>
      <c r="I2611" s="675" t="s">
        <v>1264</v>
      </c>
      <c r="J2611" s="675" t="s">
        <v>1052</v>
      </c>
      <c r="K2611" s="741">
        <v>117116722000</v>
      </c>
      <c r="L2611" s="741">
        <v>117116722000</v>
      </c>
      <c r="M2611" s="675">
        <v>7</v>
      </c>
      <c r="N2611" s="675" t="s">
        <v>1833</v>
      </c>
      <c r="O2611" s="675">
        <v>42</v>
      </c>
      <c r="P2611" s="675" t="s">
        <v>1834</v>
      </c>
      <c r="Q2611" s="675">
        <v>1030</v>
      </c>
      <c r="R2611" s="675" t="s">
        <v>1986</v>
      </c>
      <c r="S2611" s="741">
        <v>2911182000</v>
      </c>
      <c r="T2611" s="741">
        <v>2911182000</v>
      </c>
    </row>
    <row r="2612" spans="1:20">
      <c r="A2612" s="675">
        <v>5</v>
      </c>
      <c r="B2612" s="675" t="s">
        <v>1832</v>
      </c>
      <c r="C2612" s="675">
        <v>2017</v>
      </c>
      <c r="D2612" s="675">
        <v>126</v>
      </c>
      <c r="E2612" s="675" t="s">
        <v>771</v>
      </c>
      <c r="F2612" s="675">
        <v>1</v>
      </c>
      <c r="G2612" s="675" t="s">
        <v>1050</v>
      </c>
      <c r="H2612" s="675">
        <v>94</v>
      </c>
      <c r="I2612" s="675" t="s">
        <v>1264</v>
      </c>
      <c r="J2612" s="675" t="s">
        <v>1052</v>
      </c>
      <c r="K2612" s="741">
        <v>117116722000</v>
      </c>
      <c r="L2612" s="741">
        <v>117116722000</v>
      </c>
      <c r="M2612" s="675">
        <v>7</v>
      </c>
      <c r="N2612" s="675" t="s">
        <v>1833</v>
      </c>
      <c r="O2612" s="675">
        <v>42</v>
      </c>
      <c r="P2612" s="675" t="s">
        <v>1834</v>
      </c>
      <c r="Q2612" s="675">
        <v>1100</v>
      </c>
      <c r="R2612" s="675" t="s">
        <v>1987</v>
      </c>
      <c r="S2612" s="741">
        <v>2372760000</v>
      </c>
      <c r="T2612" s="741">
        <v>2372760000</v>
      </c>
    </row>
    <row r="2613" spans="1:20">
      <c r="A2613" s="675">
        <v>5</v>
      </c>
      <c r="B2613" s="675" t="s">
        <v>1832</v>
      </c>
      <c r="C2613" s="675">
        <v>2017</v>
      </c>
      <c r="D2613" s="675">
        <v>126</v>
      </c>
      <c r="E2613" s="675" t="s">
        <v>771</v>
      </c>
      <c r="F2613" s="675">
        <v>1</v>
      </c>
      <c r="G2613" s="675" t="s">
        <v>1050</v>
      </c>
      <c r="H2613" s="675">
        <v>94</v>
      </c>
      <c r="I2613" s="675" t="s">
        <v>1264</v>
      </c>
      <c r="J2613" s="675" t="s">
        <v>1052</v>
      </c>
      <c r="K2613" s="741">
        <v>117116722000</v>
      </c>
      <c r="L2613" s="741">
        <v>117116722000</v>
      </c>
      <c r="M2613" s="675">
        <v>7</v>
      </c>
      <c r="N2613" s="675" t="s">
        <v>1833</v>
      </c>
      <c r="O2613" s="675">
        <v>43</v>
      </c>
      <c r="P2613" s="675" t="s">
        <v>1431</v>
      </c>
      <c r="Q2613" s="675">
        <v>1033</v>
      </c>
      <c r="R2613" s="675" t="s">
        <v>1988</v>
      </c>
      <c r="S2613" s="741">
        <v>2289823000</v>
      </c>
      <c r="T2613" s="741">
        <v>2289823000</v>
      </c>
    </row>
    <row r="2614" spans="1:20">
      <c r="A2614" s="675">
        <v>5</v>
      </c>
      <c r="B2614" s="675" t="s">
        <v>1832</v>
      </c>
      <c r="C2614" s="675">
        <v>2017</v>
      </c>
      <c r="D2614" s="675">
        <v>126</v>
      </c>
      <c r="E2614" s="675" t="s">
        <v>771</v>
      </c>
      <c r="F2614" s="675">
        <v>1</v>
      </c>
      <c r="G2614" s="675" t="s">
        <v>1050</v>
      </c>
      <c r="H2614" s="675">
        <v>94</v>
      </c>
      <c r="I2614" s="675" t="s">
        <v>1264</v>
      </c>
      <c r="J2614" s="675" t="s">
        <v>1052</v>
      </c>
      <c r="K2614" s="741">
        <v>117116722000</v>
      </c>
      <c r="L2614" s="741">
        <v>117116722000</v>
      </c>
      <c r="M2614" s="675">
        <v>7</v>
      </c>
      <c r="N2614" s="675" t="s">
        <v>1833</v>
      </c>
      <c r="O2614" s="675">
        <v>44</v>
      </c>
      <c r="P2614" s="675" t="s">
        <v>1854</v>
      </c>
      <c r="Q2614" s="675">
        <v>978</v>
      </c>
      <c r="R2614" s="675" t="s">
        <v>1989</v>
      </c>
      <c r="S2614" s="741">
        <v>11937623000</v>
      </c>
      <c r="T2614" s="741">
        <v>11937623000</v>
      </c>
    </row>
    <row r="2615" spans="1:20">
      <c r="A2615" s="675">
        <v>5</v>
      </c>
      <c r="B2615" s="675" t="s">
        <v>1832</v>
      </c>
      <c r="C2615" s="675">
        <v>2017</v>
      </c>
      <c r="D2615" s="675">
        <v>127</v>
      </c>
      <c r="E2615" s="675" t="s">
        <v>162</v>
      </c>
      <c r="F2615" s="675">
        <v>1</v>
      </c>
      <c r="G2615" s="675" t="s">
        <v>1050</v>
      </c>
      <c r="H2615" s="675">
        <v>999</v>
      </c>
      <c r="I2615" s="675" t="s">
        <v>1860</v>
      </c>
      <c r="J2615" s="675" t="s">
        <v>1052</v>
      </c>
      <c r="K2615" s="741">
        <v>17709581000</v>
      </c>
      <c r="L2615" s="741">
        <v>17709581000</v>
      </c>
      <c r="M2615" s="675">
        <v>2</v>
      </c>
      <c r="N2615" s="675" t="s">
        <v>1893</v>
      </c>
      <c r="O2615" s="675">
        <v>17</v>
      </c>
      <c r="P2615" s="675" t="s">
        <v>1930</v>
      </c>
      <c r="Q2615" s="675">
        <v>1064</v>
      </c>
      <c r="R2615" s="675" t="s">
        <v>1990</v>
      </c>
      <c r="S2615" s="741">
        <v>4863000000</v>
      </c>
      <c r="T2615" s="741">
        <v>4863000000</v>
      </c>
    </row>
    <row r="2616" spans="1:20">
      <c r="A2616" s="675">
        <v>5</v>
      </c>
      <c r="B2616" s="675" t="s">
        <v>1832</v>
      </c>
      <c r="C2616" s="675">
        <v>2017</v>
      </c>
      <c r="D2616" s="675">
        <v>127</v>
      </c>
      <c r="E2616" s="675" t="s">
        <v>162</v>
      </c>
      <c r="F2616" s="675">
        <v>1</v>
      </c>
      <c r="G2616" s="675" t="s">
        <v>1050</v>
      </c>
      <c r="H2616" s="675">
        <v>999</v>
      </c>
      <c r="I2616" s="675" t="s">
        <v>1860</v>
      </c>
      <c r="J2616" s="675" t="s">
        <v>1052</v>
      </c>
      <c r="K2616" s="741">
        <v>17709581000</v>
      </c>
      <c r="L2616" s="741">
        <v>17709581000</v>
      </c>
      <c r="M2616" s="675">
        <v>2</v>
      </c>
      <c r="N2616" s="675" t="s">
        <v>1893</v>
      </c>
      <c r="O2616" s="675">
        <v>17</v>
      </c>
      <c r="P2616" s="675" t="s">
        <v>1930</v>
      </c>
      <c r="Q2616" s="675">
        <v>1065</v>
      </c>
      <c r="R2616" s="675" t="s">
        <v>1991</v>
      </c>
      <c r="S2616" s="741">
        <v>9700000000</v>
      </c>
      <c r="T2616" s="741">
        <v>9700000000</v>
      </c>
    </row>
    <row r="2617" spans="1:20">
      <c r="A2617" s="675">
        <v>5</v>
      </c>
      <c r="B2617" s="675" t="s">
        <v>1832</v>
      </c>
      <c r="C2617" s="675">
        <v>2017</v>
      </c>
      <c r="D2617" s="675">
        <v>127</v>
      </c>
      <c r="E2617" s="675" t="s">
        <v>162</v>
      </c>
      <c r="F2617" s="675">
        <v>1</v>
      </c>
      <c r="G2617" s="675" t="s">
        <v>1050</v>
      </c>
      <c r="H2617" s="675">
        <v>999</v>
      </c>
      <c r="I2617" s="675" t="s">
        <v>1860</v>
      </c>
      <c r="J2617" s="675" t="s">
        <v>1052</v>
      </c>
      <c r="K2617" s="741">
        <v>17709581000</v>
      </c>
      <c r="L2617" s="741">
        <v>17709581000</v>
      </c>
      <c r="M2617" s="675">
        <v>7</v>
      </c>
      <c r="N2617" s="675" t="s">
        <v>1833</v>
      </c>
      <c r="O2617" s="675">
        <v>42</v>
      </c>
      <c r="P2617" s="675" t="s">
        <v>1834</v>
      </c>
      <c r="Q2617" s="675">
        <v>1066</v>
      </c>
      <c r="R2617" s="675" t="s">
        <v>1992</v>
      </c>
      <c r="S2617" s="741">
        <v>2046581000</v>
      </c>
      <c r="T2617" s="741">
        <v>2046581000</v>
      </c>
    </row>
    <row r="2618" spans="1:20">
      <c r="A2618" s="675">
        <v>5</v>
      </c>
      <c r="B2618" s="675" t="s">
        <v>1832</v>
      </c>
      <c r="C2618" s="675">
        <v>2017</v>
      </c>
      <c r="D2618" s="675">
        <v>127</v>
      </c>
      <c r="E2618" s="675" t="s">
        <v>162</v>
      </c>
      <c r="F2618" s="675">
        <v>1</v>
      </c>
      <c r="G2618" s="675" t="s">
        <v>1050</v>
      </c>
      <c r="H2618" s="675">
        <v>999</v>
      </c>
      <c r="I2618" s="675" t="s">
        <v>1860</v>
      </c>
      <c r="J2618" s="675" t="s">
        <v>1052</v>
      </c>
      <c r="K2618" s="741">
        <v>17709581000</v>
      </c>
      <c r="L2618" s="741">
        <v>17709581000</v>
      </c>
      <c r="M2618" s="675">
        <v>7</v>
      </c>
      <c r="N2618" s="675" t="s">
        <v>1833</v>
      </c>
      <c r="O2618" s="675">
        <v>43</v>
      </c>
      <c r="P2618" s="675" t="s">
        <v>1431</v>
      </c>
      <c r="Q2618" s="675">
        <v>7503</v>
      </c>
      <c r="R2618" s="675" t="s">
        <v>1993</v>
      </c>
      <c r="S2618" s="741">
        <v>100000000</v>
      </c>
      <c r="T2618" s="741">
        <v>100000000</v>
      </c>
    </row>
    <row r="2619" spans="1:20">
      <c r="A2619" s="675">
        <v>5</v>
      </c>
      <c r="B2619" s="675" t="s">
        <v>1832</v>
      </c>
      <c r="C2619" s="675">
        <v>2017</v>
      </c>
      <c r="D2619" s="675">
        <v>127</v>
      </c>
      <c r="E2619" s="675" t="s">
        <v>162</v>
      </c>
      <c r="F2619" s="675">
        <v>1</v>
      </c>
      <c r="G2619" s="675" t="s">
        <v>1050</v>
      </c>
      <c r="H2619" s="675">
        <v>999</v>
      </c>
      <c r="I2619" s="675" t="s">
        <v>1860</v>
      </c>
      <c r="J2619" s="675" t="s">
        <v>1052</v>
      </c>
      <c r="K2619" s="741">
        <v>17709581000</v>
      </c>
      <c r="L2619" s="741">
        <v>17709581000</v>
      </c>
      <c r="M2619" s="675">
        <v>7</v>
      </c>
      <c r="N2619" s="675" t="s">
        <v>1833</v>
      </c>
      <c r="O2619" s="675">
        <v>44</v>
      </c>
      <c r="P2619" s="675" t="s">
        <v>1854</v>
      </c>
      <c r="Q2619" s="675">
        <v>1122</v>
      </c>
      <c r="R2619" s="675" t="s">
        <v>1994</v>
      </c>
      <c r="S2619" s="741">
        <v>1000000000</v>
      </c>
      <c r="T2619" s="741">
        <v>1000000000</v>
      </c>
    </row>
    <row r="2620" spans="1:20">
      <c r="A2620" s="675">
        <v>5</v>
      </c>
      <c r="B2620" s="675" t="s">
        <v>1832</v>
      </c>
      <c r="C2620" s="675">
        <v>2017</v>
      </c>
      <c r="D2620" s="675">
        <v>131</v>
      </c>
      <c r="E2620" s="675" t="s">
        <v>1293</v>
      </c>
      <c r="F2620" s="675">
        <v>1</v>
      </c>
      <c r="G2620" s="675" t="s">
        <v>1050</v>
      </c>
      <c r="H2620" s="675">
        <v>102</v>
      </c>
      <c r="I2620" s="675" t="s">
        <v>1995</v>
      </c>
      <c r="J2620" s="675" t="s">
        <v>1052</v>
      </c>
      <c r="K2620" s="741">
        <v>41993847000</v>
      </c>
      <c r="L2620" s="741">
        <v>41993847000</v>
      </c>
      <c r="M2620" s="675">
        <v>3</v>
      </c>
      <c r="N2620" s="675" t="s">
        <v>1838</v>
      </c>
      <c r="O2620" s="675">
        <v>19</v>
      </c>
      <c r="P2620" s="675" t="s">
        <v>1996</v>
      </c>
      <c r="Q2620" s="675">
        <v>1133</v>
      </c>
      <c r="R2620" s="675" t="s">
        <v>1997</v>
      </c>
      <c r="S2620" s="741">
        <v>32493547000</v>
      </c>
      <c r="T2620" s="741">
        <v>32493547000</v>
      </c>
    </row>
    <row r="2621" spans="1:20">
      <c r="A2621" s="675">
        <v>5</v>
      </c>
      <c r="B2621" s="675" t="s">
        <v>1832</v>
      </c>
      <c r="C2621" s="675">
        <v>2017</v>
      </c>
      <c r="D2621" s="675">
        <v>131</v>
      </c>
      <c r="E2621" s="675" t="s">
        <v>1293</v>
      </c>
      <c r="F2621" s="675">
        <v>1</v>
      </c>
      <c r="G2621" s="675" t="s">
        <v>1050</v>
      </c>
      <c r="H2621" s="675">
        <v>102</v>
      </c>
      <c r="I2621" s="675" t="s">
        <v>1995</v>
      </c>
      <c r="J2621" s="675" t="s">
        <v>1052</v>
      </c>
      <c r="K2621" s="741">
        <v>41993847000</v>
      </c>
      <c r="L2621" s="741">
        <v>41993847000</v>
      </c>
      <c r="M2621" s="675">
        <v>7</v>
      </c>
      <c r="N2621" s="675" t="s">
        <v>1833</v>
      </c>
      <c r="O2621" s="675">
        <v>42</v>
      </c>
      <c r="P2621" s="675" t="s">
        <v>1834</v>
      </c>
      <c r="Q2621" s="675">
        <v>908</v>
      </c>
      <c r="R2621" s="675" t="s">
        <v>1663</v>
      </c>
      <c r="S2621" s="741">
        <v>4437000000</v>
      </c>
      <c r="T2621" s="741">
        <v>4437000000</v>
      </c>
    </row>
    <row r="2622" spans="1:20">
      <c r="A2622" s="675">
        <v>5</v>
      </c>
      <c r="B2622" s="675" t="s">
        <v>1832</v>
      </c>
      <c r="C2622" s="675">
        <v>2017</v>
      </c>
      <c r="D2622" s="675">
        <v>131</v>
      </c>
      <c r="E2622" s="675" t="s">
        <v>1293</v>
      </c>
      <c r="F2622" s="675">
        <v>1</v>
      </c>
      <c r="G2622" s="675" t="s">
        <v>1050</v>
      </c>
      <c r="H2622" s="675">
        <v>102</v>
      </c>
      <c r="I2622" s="675" t="s">
        <v>1995</v>
      </c>
      <c r="J2622" s="675" t="s">
        <v>1052</v>
      </c>
      <c r="K2622" s="741">
        <v>41993847000</v>
      </c>
      <c r="L2622" s="741">
        <v>41993847000</v>
      </c>
      <c r="M2622" s="675">
        <v>7</v>
      </c>
      <c r="N2622" s="675" t="s">
        <v>1833</v>
      </c>
      <c r="O2622" s="675">
        <v>44</v>
      </c>
      <c r="P2622" s="675" t="s">
        <v>1854</v>
      </c>
      <c r="Q2622" s="675">
        <v>1135</v>
      </c>
      <c r="R2622" s="675" t="s">
        <v>1998</v>
      </c>
      <c r="S2622" s="741">
        <v>5063300000</v>
      </c>
      <c r="T2622" s="741">
        <v>5063300000</v>
      </c>
    </row>
    <row r="2623" spans="1:20">
      <c r="A2623" s="675">
        <v>5</v>
      </c>
      <c r="B2623" s="675" t="s">
        <v>1832</v>
      </c>
      <c r="C2623" s="675">
        <v>2017</v>
      </c>
      <c r="D2623" s="675">
        <v>136</v>
      </c>
      <c r="E2623" s="675" t="s">
        <v>1999</v>
      </c>
      <c r="F2623" s="675">
        <v>1</v>
      </c>
      <c r="G2623" s="675" t="s">
        <v>1050</v>
      </c>
      <c r="H2623" s="675">
        <v>101</v>
      </c>
      <c r="I2623" s="675" t="s">
        <v>2000</v>
      </c>
      <c r="J2623" s="675" t="s">
        <v>1052</v>
      </c>
      <c r="K2623" s="741">
        <v>10552000000</v>
      </c>
      <c r="L2623" s="741">
        <v>10552000000</v>
      </c>
      <c r="M2623" s="675">
        <v>7</v>
      </c>
      <c r="N2623" s="675" t="s">
        <v>1833</v>
      </c>
      <c r="O2623" s="675">
        <v>43</v>
      </c>
      <c r="P2623" s="675" t="s">
        <v>1431</v>
      </c>
      <c r="Q2623" s="675">
        <v>7501</v>
      </c>
      <c r="R2623" s="675" t="s">
        <v>2001</v>
      </c>
      <c r="S2623" s="741">
        <v>2392000000</v>
      </c>
      <c r="T2623" s="741">
        <v>2392000000</v>
      </c>
    </row>
    <row r="2624" spans="1:20">
      <c r="A2624" s="675">
        <v>5</v>
      </c>
      <c r="B2624" s="675" t="s">
        <v>1832</v>
      </c>
      <c r="C2624" s="675">
        <v>2017</v>
      </c>
      <c r="D2624" s="675">
        <v>136</v>
      </c>
      <c r="E2624" s="675" t="s">
        <v>1999</v>
      </c>
      <c r="F2624" s="675">
        <v>1</v>
      </c>
      <c r="G2624" s="675" t="s">
        <v>1050</v>
      </c>
      <c r="H2624" s="675">
        <v>101</v>
      </c>
      <c r="I2624" s="675" t="s">
        <v>2000</v>
      </c>
      <c r="J2624" s="675" t="s">
        <v>1052</v>
      </c>
      <c r="K2624" s="741">
        <v>10552000000</v>
      </c>
      <c r="L2624" s="741">
        <v>10552000000</v>
      </c>
      <c r="M2624" s="675">
        <v>7</v>
      </c>
      <c r="N2624" s="675" t="s">
        <v>1833</v>
      </c>
      <c r="O2624" s="675">
        <v>43</v>
      </c>
      <c r="P2624" s="675" t="s">
        <v>1431</v>
      </c>
      <c r="Q2624" s="675">
        <v>7502</v>
      </c>
      <c r="R2624" s="675" t="s">
        <v>2002</v>
      </c>
      <c r="S2624" s="741">
        <v>660000000</v>
      </c>
      <c r="T2624" s="741">
        <v>660000000</v>
      </c>
    </row>
    <row r="2625" spans="1:20">
      <c r="A2625" s="675">
        <v>5</v>
      </c>
      <c r="B2625" s="675" t="s">
        <v>1832</v>
      </c>
      <c r="C2625" s="675">
        <v>2017</v>
      </c>
      <c r="D2625" s="675">
        <v>136</v>
      </c>
      <c r="E2625" s="675" t="s">
        <v>1999</v>
      </c>
      <c r="F2625" s="675">
        <v>1</v>
      </c>
      <c r="G2625" s="675" t="s">
        <v>1050</v>
      </c>
      <c r="H2625" s="675">
        <v>101</v>
      </c>
      <c r="I2625" s="675" t="s">
        <v>2000</v>
      </c>
      <c r="J2625" s="675" t="s">
        <v>1052</v>
      </c>
      <c r="K2625" s="741">
        <v>10552000000</v>
      </c>
      <c r="L2625" s="741">
        <v>10552000000</v>
      </c>
      <c r="M2625" s="675">
        <v>7</v>
      </c>
      <c r="N2625" s="675" t="s">
        <v>1833</v>
      </c>
      <c r="O2625" s="675">
        <v>43</v>
      </c>
      <c r="P2625" s="675" t="s">
        <v>1431</v>
      </c>
      <c r="Q2625" s="675">
        <v>7508</v>
      </c>
      <c r="R2625" s="675" t="s">
        <v>2003</v>
      </c>
      <c r="S2625" s="741">
        <v>7500000000</v>
      </c>
      <c r="T2625" s="741">
        <v>7500000000</v>
      </c>
    </row>
    <row r="2626" spans="1:20">
      <c r="A2626" s="675">
        <v>5</v>
      </c>
      <c r="B2626" s="675" t="s">
        <v>1832</v>
      </c>
      <c r="C2626" s="675">
        <v>2017</v>
      </c>
      <c r="D2626" s="675">
        <v>137</v>
      </c>
      <c r="E2626" s="675" t="s">
        <v>2004</v>
      </c>
      <c r="F2626" s="675">
        <v>1</v>
      </c>
      <c r="G2626" s="675" t="s">
        <v>1050</v>
      </c>
      <c r="H2626" s="675">
        <v>102</v>
      </c>
      <c r="I2626" s="675" t="s">
        <v>1995</v>
      </c>
      <c r="J2626" s="675" t="s">
        <v>1052</v>
      </c>
      <c r="K2626" s="741">
        <v>310591897000</v>
      </c>
      <c r="L2626" s="741">
        <v>310591897000</v>
      </c>
      <c r="M2626" s="675">
        <v>3</v>
      </c>
      <c r="N2626" s="675" t="s">
        <v>1838</v>
      </c>
      <c r="O2626" s="675">
        <v>19</v>
      </c>
      <c r="P2626" s="675" t="s">
        <v>1996</v>
      </c>
      <c r="Q2626" s="675">
        <v>7507</v>
      </c>
      <c r="R2626" s="675" t="s">
        <v>2005</v>
      </c>
      <c r="S2626" s="741">
        <v>250715905000</v>
      </c>
      <c r="T2626" s="741">
        <v>250715905000</v>
      </c>
    </row>
    <row r="2627" spans="1:20">
      <c r="A2627" s="675">
        <v>5</v>
      </c>
      <c r="B2627" s="675" t="s">
        <v>1832</v>
      </c>
      <c r="C2627" s="675">
        <v>2017</v>
      </c>
      <c r="D2627" s="675">
        <v>137</v>
      </c>
      <c r="E2627" s="675" t="s">
        <v>2004</v>
      </c>
      <c r="F2627" s="675">
        <v>1</v>
      </c>
      <c r="G2627" s="675" t="s">
        <v>1050</v>
      </c>
      <c r="H2627" s="675">
        <v>102</v>
      </c>
      <c r="I2627" s="675" t="s">
        <v>1995</v>
      </c>
      <c r="J2627" s="675" t="s">
        <v>1052</v>
      </c>
      <c r="K2627" s="741">
        <v>310591897000</v>
      </c>
      <c r="L2627" s="741">
        <v>310591897000</v>
      </c>
      <c r="M2627" s="675">
        <v>3</v>
      </c>
      <c r="N2627" s="675" t="s">
        <v>1838</v>
      </c>
      <c r="O2627" s="675">
        <v>19</v>
      </c>
      <c r="P2627" s="675" t="s">
        <v>1996</v>
      </c>
      <c r="Q2627" s="675">
        <v>7512</v>
      </c>
      <c r="R2627" s="675" t="s">
        <v>2006</v>
      </c>
      <c r="S2627" s="741">
        <v>14718000000</v>
      </c>
      <c r="T2627" s="741">
        <v>14718000000</v>
      </c>
    </row>
    <row r="2628" spans="1:20">
      <c r="A2628" s="675">
        <v>5</v>
      </c>
      <c r="B2628" s="675" t="s">
        <v>1832</v>
      </c>
      <c r="C2628" s="675">
        <v>2017</v>
      </c>
      <c r="D2628" s="675">
        <v>137</v>
      </c>
      <c r="E2628" s="675" t="s">
        <v>2004</v>
      </c>
      <c r="F2628" s="675">
        <v>1</v>
      </c>
      <c r="G2628" s="675" t="s">
        <v>1050</v>
      </c>
      <c r="H2628" s="675">
        <v>102</v>
      </c>
      <c r="I2628" s="675" t="s">
        <v>1995</v>
      </c>
      <c r="J2628" s="675" t="s">
        <v>1052</v>
      </c>
      <c r="K2628" s="741">
        <v>310591897000</v>
      </c>
      <c r="L2628" s="741">
        <v>310591897000</v>
      </c>
      <c r="M2628" s="675">
        <v>3</v>
      </c>
      <c r="N2628" s="675" t="s">
        <v>1838</v>
      </c>
      <c r="O2628" s="675">
        <v>21</v>
      </c>
      <c r="P2628" s="675" t="s">
        <v>2007</v>
      </c>
      <c r="Q2628" s="675">
        <v>7510</v>
      </c>
      <c r="R2628" s="675" t="s">
        <v>2008</v>
      </c>
      <c r="S2628" s="741">
        <v>19311992000</v>
      </c>
      <c r="T2628" s="741">
        <v>19311992000</v>
      </c>
    </row>
    <row r="2629" spans="1:20">
      <c r="A2629" s="675">
        <v>5</v>
      </c>
      <c r="B2629" s="675" t="s">
        <v>1832</v>
      </c>
      <c r="C2629" s="675">
        <v>2017</v>
      </c>
      <c r="D2629" s="675">
        <v>137</v>
      </c>
      <c r="E2629" s="675" t="s">
        <v>2004</v>
      </c>
      <c r="F2629" s="675">
        <v>1</v>
      </c>
      <c r="G2629" s="675" t="s">
        <v>1050</v>
      </c>
      <c r="H2629" s="675">
        <v>102</v>
      </c>
      <c r="I2629" s="675" t="s">
        <v>1995</v>
      </c>
      <c r="J2629" s="675" t="s">
        <v>1052</v>
      </c>
      <c r="K2629" s="741">
        <v>310591897000</v>
      </c>
      <c r="L2629" s="741">
        <v>310591897000</v>
      </c>
      <c r="M2629" s="675">
        <v>3</v>
      </c>
      <c r="N2629" s="675" t="s">
        <v>1838</v>
      </c>
      <c r="O2629" s="675">
        <v>21</v>
      </c>
      <c r="P2629" s="675" t="s">
        <v>2007</v>
      </c>
      <c r="Q2629" s="675">
        <v>7513</v>
      </c>
      <c r="R2629" s="675" t="s">
        <v>2009</v>
      </c>
      <c r="S2629" s="741">
        <v>13214000000</v>
      </c>
      <c r="T2629" s="741">
        <v>13214000000</v>
      </c>
    </row>
    <row r="2630" spans="1:20">
      <c r="A2630" s="675">
        <v>5</v>
      </c>
      <c r="B2630" s="675" t="s">
        <v>1832</v>
      </c>
      <c r="C2630" s="675">
        <v>2017</v>
      </c>
      <c r="D2630" s="675">
        <v>137</v>
      </c>
      <c r="E2630" s="675" t="s">
        <v>2004</v>
      </c>
      <c r="F2630" s="675">
        <v>1</v>
      </c>
      <c r="G2630" s="675" t="s">
        <v>1050</v>
      </c>
      <c r="H2630" s="675">
        <v>102</v>
      </c>
      <c r="I2630" s="675" t="s">
        <v>1995</v>
      </c>
      <c r="J2630" s="675" t="s">
        <v>1052</v>
      </c>
      <c r="K2630" s="741">
        <v>310591897000</v>
      </c>
      <c r="L2630" s="741">
        <v>310591897000</v>
      </c>
      <c r="M2630" s="675">
        <v>7</v>
      </c>
      <c r="N2630" s="675" t="s">
        <v>1833</v>
      </c>
      <c r="O2630" s="675">
        <v>42</v>
      </c>
      <c r="P2630" s="675" t="s">
        <v>1834</v>
      </c>
      <c r="Q2630" s="675">
        <v>7514</v>
      </c>
      <c r="R2630" s="675" t="s">
        <v>2010</v>
      </c>
      <c r="S2630" s="741">
        <v>5623000000</v>
      </c>
      <c r="T2630" s="741">
        <v>5623000000</v>
      </c>
    </row>
    <row r="2631" spans="1:20">
      <c r="A2631" s="675">
        <v>5</v>
      </c>
      <c r="B2631" s="675" t="s">
        <v>1832</v>
      </c>
      <c r="C2631" s="675">
        <v>2017</v>
      </c>
      <c r="D2631" s="675">
        <v>137</v>
      </c>
      <c r="E2631" s="675" t="s">
        <v>2004</v>
      </c>
      <c r="F2631" s="675">
        <v>1</v>
      </c>
      <c r="G2631" s="675" t="s">
        <v>1050</v>
      </c>
      <c r="H2631" s="675">
        <v>102</v>
      </c>
      <c r="I2631" s="675" t="s">
        <v>1995</v>
      </c>
      <c r="J2631" s="675" t="s">
        <v>1052</v>
      </c>
      <c r="K2631" s="741">
        <v>310591897000</v>
      </c>
      <c r="L2631" s="741">
        <v>310591897000</v>
      </c>
      <c r="M2631" s="675">
        <v>7</v>
      </c>
      <c r="N2631" s="675" t="s">
        <v>1833</v>
      </c>
      <c r="O2631" s="675">
        <v>43</v>
      </c>
      <c r="P2631" s="675" t="s">
        <v>1431</v>
      </c>
      <c r="Q2631" s="675">
        <v>7511</v>
      </c>
      <c r="R2631" s="675" t="s">
        <v>2011</v>
      </c>
      <c r="S2631" s="741">
        <v>2500000000</v>
      </c>
      <c r="T2631" s="741">
        <v>2500000000</v>
      </c>
    </row>
    <row r="2632" spans="1:20">
      <c r="A2632" s="675">
        <v>5</v>
      </c>
      <c r="B2632" s="675" t="s">
        <v>1832</v>
      </c>
      <c r="C2632" s="675">
        <v>2017</v>
      </c>
      <c r="D2632" s="675">
        <v>137</v>
      </c>
      <c r="E2632" s="675" t="s">
        <v>2004</v>
      </c>
      <c r="F2632" s="675">
        <v>1</v>
      </c>
      <c r="G2632" s="675" t="s">
        <v>1050</v>
      </c>
      <c r="H2632" s="675">
        <v>102</v>
      </c>
      <c r="I2632" s="675" t="s">
        <v>1995</v>
      </c>
      <c r="J2632" s="675" t="s">
        <v>1052</v>
      </c>
      <c r="K2632" s="741">
        <v>310591897000</v>
      </c>
      <c r="L2632" s="741">
        <v>310591897000</v>
      </c>
      <c r="M2632" s="675">
        <v>7</v>
      </c>
      <c r="N2632" s="675" t="s">
        <v>1833</v>
      </c>
      <c r="O2632" s="675">
        <v>44</v>
      </c>
      <c r="P2632" s="675" t="s">
        <v>1854</v>
      </c>
      <c r="Q2632" s="675">
        <v>7515</v>
      </c>
      <c r="R2632" s="675" t="s">
        <v>2012</v>
      </c>
      <c r="S2632" s="741">
        <v>4509000000</v>
      </c>
      <c r="T2632" s="741">
        <v>4509000000</v>
      </c>
    </row>
    <row r="2633" spans="1:20">
      <c r="A2633" s="675">
        <v>5</v>
      </c>
      <c r="B2633" s="675" t="s">
        <v>1832</v>
      </c>
      <c r="C2633" s="675">
        <v>2017</v>
      </c>
      <c r="D2633" s="675">
        <v>200</v>
      </c>
      <c r="E2633" s="675" t="s">
        <v>1295</v>
      </c>
      <c r="F2633" s="675">
        <v>2</v>
      </c>
      <c r="G2633" s="675" t="s">
        <v>1296</v>
      </c>
      <c r="H2633" s="675">
        <v>89</v>
      </c>
      <c r="I2633" s="675" t="s">
        <v>1182</v>
      </c>
      <c r="J2633" s="675" t="s">
        <v>1052</v>
      </c>
      <c r="K2633" s="741">
        <v>36900819000</v>
      </c>
      <c r="L2633" s="741">
        <v>36900819000</v>
      </c>
      <c r="M2633" s="675">
        <v>5</v>
      </c>
      <c r="N2633" s="675" t="s">
        <v>1841</v>
      </c>
      <c r="O2633" s="675">
        <v>32</v>
      </c>
      <c r="P2633" s="675" t="s">
        <v>1904</v>
      </c>
      <c r="Q2633" s="675">
        <v>1078</v>
      </c>
      <c r="R2633" s="675" t="s">
        <v>2013</v>
      </c>
      <c r="S2633" s="741">
        <v>12776800000</v>
      </c>
      <c r="T2633" s="741">
        <v>12776800000</v>
      </c>
    </row>
    <row r="2634" spans="1:20">
      <c r="A2634" s="675">
        <v>5</v>
      </c>
      <c r="B2634" s="675" t="s">
        <v>1832</v>
      </c>
      <c r="C2634" s="675">
        <v>2017</v>
      </c>
      <c r="D2634" s="675">
        <v>200</v>
      </c>
      <c r="E2634" s="675" t="s">
        <v>1295</v>
      </c>
      <c r="F2634" s="675">
        <v>2</v>
      </c>
      <c r="G2634" s="675" t="s">
        <v>1296</v>
      </c>
      <c r="H2634" s="675">
        <v>89</v>
      </c>
      <c r="I2634" s="675" t="s">
        <v>1182</v>
      </c>
      <c r="J2634" s="675" t="s">
        <v>1052</v>
      </c>
      <c r="K2634" s="741">
        <v>36900819000</v>
      </c>
      <c r="L2634" s="741">
        <v>36900819000</v>
      </c>
      <c r="M2634" s="675">
        <v>5</v>
      </c>
      <c r="N2634" s="675" t="s">
        <v>1841</v>
      </c>
      <c r="O2634" s="675">
        <v>32</v>
      </c>
      <c r="P2634" s="675" t="s">
        <v>1904</v>
      </c>
      <c r="Q2634" s="675">
        <v>1130</v>
      </c>
      <c r="R2634" s="675" t="s">
        <v>2014</v>
      </c>
      <c r="S2634" s="741">
        <v>3423200000</v>
      </c>
      <c r="T2634" s="741">
        <v>3423200000</v>
      </c>
    </row>
    <row r="2635" spans="1:20">
      <c r="A2635" s="675">
        <v>5</v>
      </c>
      <c r="B2635" s="675" t="s">
        <v>1832</v>
      </c>
      <c r="C2635" s="675">
        <v>2017</v>
      </c>
      <c r="D2635" s="675">
        <v>200</v>
      </c>
      <c r="E2635" s="675" t="s">
        <v>1295</v>
      </c>
      <c r="F2635" s="675">
        <v>2</v>
      </c>
      <c r="G2635" s="675" t="s">
        <v>1296</v>
      </c>
      <c r="H2635" s="675">
        <v>89</v>
      </c>
      <c r="I2635" s="675" t="s">
        <v>1182</v>
      </c>
      <c r="J2635" s="675" t="s">
        <v>1052</v>
      </c>
      <c r="K2635" s="741">
        <v>36900819000</v>
      </c>
      <c r="L2635" s="741">
        <v>36900819000</v>
      </c>
      <c r="M2635" s="675">
        <v>5</v>
      </c>
      <c r="N2635" s="675" t="s">
        <v>1841</v>
      </c>
      <c r="O2635" s="675">
        <v>32</v>
      </c>
      <c r="P2635" s="675" t="s">
        <v>1904</v>
      </c>
      <c r="Q2635" s="675">
        <v>1134</v>
      </c>
      <c r="R2635" s="675" t="s">
        <v>2015</v>
      </c>
      <c r="S2635" s="741">
        <v>3341525000</v>
      </c>
      <c r="T2635" s="741">
        <v>3341525000</v>
      </c>
    </row>
    <row r="2636" spans="1:20">
      <c r="A2636" s="675">
        <v>5</v>
      </c>
      <c r="B2636" s="675" t="s">
        <v>1832</v>
      </c>
      <c r="C2636" s="675">
        <v>2017</v>
      </c>
      <c r="D2636" s="675">
        <v>200</v>
      </c>
      <c r="E2636" s="675" t="s">
        <v>1295</v>
      </c>
      <c r="F2636" s="675">
        <v>2</v>
      </c>
      <c r="G2636" s="675" t="s">
        <v>1296</v>
      </c>
      <c r="H2636" s="675">
        <v>89</v>
      </c>
      <c r="I2636" s="675" t="s">
        <v>1182</v>
      </c>
      <c r="J2636" s="675" t="s">
        <v>1052</v>
      </c>
      <c r="K2636" s="741">
        <v>36900819000</v>
      </c>
      <c r="L2636" s="741">
        <v>36900819000</v>
      </c>
      <c r="M2636" s="675">
        <v>5</v>
      </c>
      <c r="N2636" s="675" t="s">
        <v>1841</v>
      </c>
      <c r="O2636" s="675">
        <v>33</v>
      </c>
      <c r="P2636" s="675" t="s">
        <v>1906</v>
      </c>
      <c r="Q2636" s="675">
        <v>1041</v>
      </c>
      <c r="R2636" s="675" t="s">
        <v>2016</v>
      </c>
      <c r="S2636" s="741">
        <v>14252294000</v>
      </c>
      <c r="T2636" s="741">
        <v>14252294000</v>
      </c>
    </row>
    <row r="2637" spans="1:20">
      <c r="A2637" s="675">
        <v>5</v>
      </c>
      <c r="B2637" s="675" t="s">
        <v>1832</v>
      </c>
      <c r="C2637" s="675">
        <v>2017</v>
      </c>
      <c r="D2637" s="675">
        <v>200</v>
      </c>
      <c r="E2637" s="675" t="s">
        <v>1295</v>
      </c>
      <c r="F2637" s="675">
        <v>2</v>
      </c>
      <c r="G2637" s="675" t="s">
        <v>1296</v>
      </c>
      <c r="H2637" s="675">
        <v>89</v>
      </c>
      <c r="I2637" s="675" t="s">
        <v>1182</v>
      </c>
      <c r="J2637" s="675" t="s">
        <v>1052</v>
      </c>
      <c r="K2637" s="741">
        <v>36900819000</v>
      </c>
      <c r="L2637" s="741">
        <v>36900819000</v>
      </c>
      <c r="M2637" s="675">
        <v>7</v>
      </c>
      <c r="N2637" s="675" t="s">
        <v>1833</v>
      </c>
      <c r="O2637" s="675">
        <v>42</v>
      </c>
      <c r="P2637" s="675" t="s">
        <v>1834</v>
      </c>
      <c r="Q2637" s="675">
        <v>1037</v>
      </c>
      <c r="R2637" s="675" t="s">
        <v>1260</v>
      </c>
      <c r="S2637" s="741">
        <v>3107000000</v>
      </c>
      <c r="T2637" s="741">
        <v>3107000000</v>
      </c>
    </row>
    <row r="2638" spans="1:20">
      <c r="A2638" s="675">
        <v>5</v>
      </c>
      <c r="B2638" s="675" t="s">
        <v>1832</v>
      </c>
      <c r="C2638" s="675">
        <v>2017</v>
      </c>
      <c r="D2638" s="675">
        <v>201</v>
      </c>
      <c r="E2638" s="675" t="s">
        <v>1303</v>
      </c>
      <c r="F2638" s="675">
        <v>2</v>
      </c>
      <c r="G2638" s="675" t="s">
        <v>1296</v>
      </c>
      <c r="H2638" s="675">
        <v>91</v>
      </c>
      <c r="I2638" s="675" t="s">
        <v>1304</v>
      </c>
      <c r="J2638" s="675" t="s">
        <v>1052</v>
      </c>
      <c r="K2638" s="741">
        <v>2308910323000</v>
      </c>
      <c r="L2638" s="741">
        <v>2308910323000</v>
      </c>
      <c r="M2638" s="675">
        <v>1</v>
      </c>
      <c r="N2638" s="675" t="s">
        <v>1871</v>
      </c>
      <c r="O2638" s="675">
        <v>9</v>
      </c>
      <c r="P2638" s="675" t="s">
        <v>2017</v>
      </c>
      <c r="Q2638" s="675">
        <v>1184</v>
      </c>
      <c r="R2638" s="675" t="s">
        <v>2018</v>
      </c>
      <c r="S2638" s="741">
        <v>1252887191000</v>
      </c>
      <c r="T2638" s="741">
        <v>1252887191000</v>
      </c>
    </row>
    <row r="2639" spans="1:20">
      <c r="A2639" s="675">
        <v>5</v>
      </c>
      <c r="B2639" s="675" t="s">
        <v>1832</v>
      </c>
      <c r="C2639" s="675">
        <v>2017</v>
      </c>
      <c r="D2639" s="675">
        <v>201</v>
      </c>
      <c r="E2639" s="675" t="s">
        <v>1303</v>
      </c>
      <c r="F2639" s="675">
        <v>2</v>
      </c>
      <c r="G2639" s="675" t="s">
        <v>1296</v>
      </c>
      <c r="H2639" s="675">
        <v>91</v>
      </c>
      <c r="I2639" s="675" t="s">
        <v>1304</v>
      </c>
      <c r="J2639" s="675" t="s">
        <v>1052</v>
      </c>
      <c r="K2639" s="741">
        <v>2308910323000</v>
      </c>
      <c r="L2639" s="741">
        <v>2308910323000</v>
      </c>
      <c r="M2639" s="675">
        <v>1</v>
      </c>
      <c r="N2639" s="675" t="s">
        <v>1871</v>
      </c>
      <c r="O2639" s="675">
        <v>9</v>
      </c>
      <c r="P2639" s="675" t="s">
        <v>2017</v>
      </c>
      <c r="Q2639" s="675">
        <v>1185</v>
      </c>
      <c r="R2639" s="675" t="s">
        <v>2019</v>
      </c>
      <c r="S2639" s="741">
        <v>253542268000</v>
      </c>
      <c r="T2639" s="741">
        <v>253542268000</v>
      </c>
    </row>
    <row r="2640" spans="1:20">
      <c r="A2640" s="675">
        <v>5</v>
      </c>
      <c r="B2640" s="675" t="s">
        <v>1832</v>
      </c>
      <c r="C2640" s="675">
        <v>2017</v>
      </c>
      <c r="D2640" s="675">
        <v>201</v>
      </c>
      <c r="E2640" s="675" t="s">
        <v>1303</v>
      </c>
      <c r="F2640" s="675">
        <v>2</v>
      </c>
      <c r="G2640" s="675" t="s">
        <v>1296</v>
      </c>
      <c r="H2640" s="675">
        <v>91</v>
      </c>
      <c r="I2640" s="675" t="s">
        <v>1304</v>
      </c>
      <c r="J2640" s="675" t="s">
        <v>1052</v>
      </c>
      <c r="K2640" s="741">
        <v>2308910323000</v>
      </c>
      <c r="L2640" s="741">
        <v>2308910323000</v>
      </c>
      <c r="M2640" s="675">
        <v>1</v>
      </c>
      <c r="N2640" s="675" t="s">
        <v>1871</v>
      </c>
      <c r="O2640" s="675">
        <v>9</v>
      </c>
      <c r="P2640" s="675" t="s">
        <v>2017</v>
      </c>
      <c r="Q2640" s="675">
        <v>1186</v>
      </c>
      <c r="R2640" s="675" t="s">
        <v>2020</v>
      </c>
      <c r="S2640" s="741">
        <v>200000000000</v>
      </c>
      <c r="T2640" s="741">
        <v>200000000000</v>
      </c>
    </row>
    <row r="2641" spans="1:20">
      <c r="A2641" s="675">
        <v>5</v>
      </c>
      <c r="B2641" s="675" t="s">
        <v>1832</v>
      </c>
      <c r="C2641" s="675">
        <v>2017</v>
      </c>
      <c r="D2641" s="675">
        <v>201</v>
      </c>
      <c r="E2641" s="675" t="s">
        <v>1303</v>
      </c>
      <c r="F2641" s="675">
        <v>2</v>
      </c>
      <c r="G2641" s="675" t="s">
        <v>1296</v>
      </c>
      <c r="H2641" s="675">
        <v>91</v>
      </c>
      <c r="I2641" s="675" t="s">
        <v>1304</v>
      </c>
      <c r="J2641" s="675" t="s">
        <v>1052</v>
      </c>
      <c r="K2641" s="741">
        <v>2308910323000</v>
      </c>
      <c r="L2641" s="741">
        <v>2308910323000</v>
      </c>
      <c r="M2641" s="675">
        <v>1</v>
      </c>
      <c r="N2641" s="675" t="s">
        <v>1871</v>
      </c>
      <c r="O2641" s="675">
        <v>9</v>
      </c>
      <c r="P2641" s="675" t="s">
        <v>2017</v>
      </c>
      <c r="Q2641" s="675">
        <v>1187</v>
      </c>
      <c r="R2641" s="675" t="s">
        <v>2021</v>
      </c>
      <c r="S2641" s="741">
        <v>15170000000</v>
      </c>
      <c r="T2641" s="741">
        <v>15170000000</v>
      </c>
    </row>
    <row r="2642" spans="1:20">
      <c r="A2642" s="675">
        <v>5</v>
      </c>
      <c r="B2642" s="675" t="s">
        <v>1832</v>
      </c>
      <c r="C2642" s="675">
        <v>2017</v>
      </c>
      <c r="D2642" s="675">
        <v>201</v>
      </c>
      <c r="E2642" s="675" t="s">
        <v>1303</v>
      </c>
      <c r="F2642" s="675">
        <v>2</v>
      </c>
      <c r="G2642" s="675" t="s">
        <v>1296</v>
      </c>
      <c r="H2642" s="675">
        <v>91</v>
      </c>
      <c r="I2642" s="675" t="s">
        <v>1304</v>
      </c>
      <c r="J2642" s="675" t="s">
        <v>1052</v>
      </c>
      <c r="K2642" s="741">
        <v>2308910323000</v>
      </c>
      <c r="L2642" s="741">
        <v>2308910323000</v>
      </c>
      <c r="M2642" s="675">
        <v>1</v>
      </c>
      <c r="N2642" s="675" t="s">
        <v>1871</v>
      </c>
      <c r="O2642" s="675">
        <v>9</v>
      </c>
      <c r="P2642" s="675" t="s">
        <v>2017</v>
      </c>
      <c r="Q2642" s="675">
        <v>1188</v>
      </c>
      <c r="R2642" s="675" t="s">
        <v>2022</v>
      </c>
      <c r="S2642" s="741">
        <v>24642275000</v>
      </c>
      <c r="T2642" s="741">
        <v>24642275000</v>
      </c>
    </row>
    <row r="2643" spans="1:20">
      <c r="A2643" s="675">
        <v>5</v>
      </c>
      <c r="B2643" s="675" t="s">
        <v>1832</v>
      </c>
      <c r="C2643" s="675">
        <v>2017</v>
      </c>
      <c r="D2643" s="675">
        <v>201</v>
      </c>
      <c r="E2643" s="675" t="s">
        <v>1303</v>
      </c>
      <c r="F2643" s="675">
        <v>2</v>
      </c>
      <c r="G2643" s="675" t="s">
        <v>1296</v>
      </c>
      <c r="H2643" s="675">
        <v>91</v>
      </c>
      <c r="I2643" s="675" t="s">
        <v>1304</v>
      </c>
      <c r="J2643" s="675" t="s">
        <v>1052</v>
      </c>
      <c r="K2643" s="741">
        <v>2308910323000</v>
      </c>
      <c r="L2643" s="741">
        <v>2308910323000</v>
      </c>
      <c r="M2643" s="675">
        <v>1</v>
      </c>
      <c r="N2643" s="675" t="s">
        <v>1871</v>
      </c>
      <c r="O2643" s="675">
        <v>9</v>
      </c>
      <c r="P2643" s="675" t="s">
        <v>2017</v>
      </c>
      <c r="Q2643" s="675">
        <v>1189</v>
      </c>
      <c r="R2643" s="675" t="s">
        <v>2023</v>
      </c>
      <c r="S2643" s="741">
        <v>10694627000</v>
      </c>
      <c r="T2643" s="741">
        <v>10694627000</v>
      </c>
    </row>
    <row r="2644" spans="1:20">
      <c r="A2644" s="675">
        <v>5</v>
      </c>
      <c r="B2644" s="675" t="s">
        <v>1832</v>
      </c>
      <c r="C2644" s="675">
        <v>2017</v>
      </c>
      <c r="D2644" s="675">
        <v>201</v>
      </c>
      <c r="E2644" s="675" t="s">
        <v>1303</v>
      </c>
      <c r="F2644" s="675">
        <v>2</v>
      </c>
      <c r="G2644" s="675" t="s">
        <v>1296</v>
      </c>
      <c r="H2644" s="675">
        <v>91</v>
      </c>
      <c r="I2644" s="675" t="s">
        <v>1304</v>
      </c>
      <c r="J2644" s="675" t="s">
        <v>1052</v>
      </c>
      <c r="K2644" s="741">
        <v>2308910323000</v>
      </c>
      <c r="L2644" s="741">
        <v>2308910323000</v>
      </c>
      <c r="M2644" s="675">
        <v>1</v>
      </c>
      <c r="N2644" s="675" t="s">
        <v>1871</v>
      </c>
      <c r="O2644" s="675">
        <v>9</v>
      </c>
      <c r="P2644" s="675" t="s">
        <v>2017</v>
      </c>
      <c r="Q2644" s="675">
        <v>1190</v>
      </c>
      <c r="R2644" s="675" t="s">
        <v>2024</v>
      </c>
      <c r="S2644" s="741">
        <v>23726571000</v>
      </c>
      <c r="T2644" s="741">
        <v>23726571000</v>
      </c>
    </row>
    <row r="2645" spans="1:20">
      <c r="A2645" s="675">
        <v>5</v>
      </c>
      <c r="B2645" s="675" t="s">
        <v>1832</v>
      </c>
      <c r="C2645" s="675">
        <v>2017</v>
      </c>
      <c r="D2645" s="675">
        <v>201</v>
      </c>
      <c r="E2645" s="675" t="s">
        <v>1303</v>
      </c>
      <c r="F2645" s="675">
        <v>2</v>
      </c>
      <c r="G2645" s="675" t="s">
        <v>1296</v>
      </c>
      <c r="H2645" s="675">
        <v>91</v>
      </c>
      <c r="I2645" s="675" t="s">
        <v>1304</v>
      </c>
      <c r="J2645" s="675" t="s">
        <v>1052</v>
      </c>
      <c r="K2645" s="741">
        <v>2308910323000</v>
      </c>
      <c r="L2645" s="741">
        <v>2308910323000</v>
      </c>
      <c r="M2645" s="675">
        <v>1</v>
      </c>
      <c r="N2645" s="675" t="s">
        <v>1871</v>
      </c>
      <c r="O2645" s="675">
        <v>10</v>
      </c>
      <c r="P2645" s="675" t="s">
        <v>2025</v>
      </c>
      <c r="Q2645" s="675">
        <v>1191</v>
      </c>
      <c r="R2645" s="675" t="s">
        <v>2026</v>
      </c>
      <c r="S2645" s="741">
        <v>440402268000</v>
      </c>
      <c r="T2645" s="741">
        <v>440402268000</v>
      </c>
    </row>
    <row r="2646" spans="1:20">
      <c r="A2646" s="675">
        <v>5</v>
      </c>
      <c r="B2646" s="675" t="s">
        <v>1832</v>
      </c>
      <c r="C2646" s="675">
        <v>2017</v>
      </c>
      <c r="D2646" s="675">
        <v>201</v>
      </c>
      <c r="E2646" s="675" t="s">
        <v>1303</v>
      </c>
      <c r="F2646" s="675">
        <v>2</v>
      </c>
      <c r="G2646" s="675" t="s">
        <v>1296</v>
      </c>
      <c r="H2646" s="675">
        <v>91</v>
      </c>
      <c r="I2646" s="675" t="s">
        <v>1304</v>
      </c>
      <c r="J2646" s="675" t="s">
        <v>1052</v>
      </c>
      <c r="K2646" s="741">
        <v>2308910323000</v>
      </c>
      <c r="L2646" s="741">
        <v>2308910323000</v>
      </c>
      <c r="M2646" s="675">
        <v>7</v>
      </c>
      <c r="N2646" s="675" t="s">
        <v>1833</v>
      </c>
      <c r="O2646" s="675">
        <v>45</v>
      </c>
      <c r="P2646" s="675" t="s">
        <v>1856</v>
      </c>
      <c r="Q2646" s="675">
        <v>1192</v>
      </c>
      <c r="R2646" s="675" t="s">
        <v>2027</v>
      </c>
      <c r="S2646" s="741">
        <v>87845123000</v>
      </c>
      <c r="T2646" s="741">
        <v>87845123000</v>
      </c>
    </row>
    <row r="2647" spans="1:20">
      <c r="A2647" s="675">
        <v>5</v>
      </c>
      <c r="B2647" s="675" t="s">
        <v>1832</v>
      </c>
      <c r="C2647" s="675">
        <v>2017</v>
      </c>
      <c r="D2647" s="675">
        <v>203</v>
      </c>
      <c r="E2647" s="675" t="s">
        <v>773</v>
      </c>
      <c r="F2647" s="675">
        <v>2</v>
      </c>
      <c r="G2647" s="675" t="s">
        <v>1296</v>
      </c>
      <c r="H2647" s="675">
        <v>94</v>
      </c>
      <c r="I2647" s="675" t="s">
        <v>1264</v>
      </c>
      <c r="J2647" s="675" t="s">
        <v>1052</v>
      </c>
      <c r="K2647" s="741">
        <v>24917000000</v>
      </c>
      <c r="L2647" s="741">
        <v>24917000000</v>
      </c>
      <c r="M2647" s="675">
        <v>1</v>
      </c>
      <c r="N2647" s="675" t="s">
        <v>1871</v>
      </c>
      <c r="O2647" s="675">
        <v>4</v>
      </c>
      <c r="P2647" s="675" t="s">
        <v>2028</v>
      </c>
      <c r="Q2647" s="675">
        <v>1158</v>
      </c>
      <c r="R2647" s="675" t="s">
        <v>2029</v>
      </c>
      <c r="S2647" s="741">
        <v>12269160000</v>
      </c>
      <c r="T2647" s="741">
        <v>12269160000</v>
      </c>
    </row>
    <row r="2648" spans="1:20">
      <c r="A2648" s="675">
        <v>5</v>
      </c>
      <c r="B2648" s="675" t="s">
        <v>1832</v>
      </c>
      <c r="C2648" s="675">
        <v>2017</v>
      </c>
      <c r="D2648" s="675">
        <v>203</v>
      </c>
      <c r="E2648" s="675" t="s">
        <v>773</v>
      </c>
      <c r="F2648" s="675">
        <v>2</v>
      </c>
      <c r="G2648" s="675" t="s">
        <v>1296</v>
      </c>
      <c r="H2648" s="675">
        <v>94</v>
      </c>
      <c r="I2648" s="675" t="s">
        <v>1264</v>
      </c>
      <c r="J2648" s="675" t="s">
        <v>1052</v>
      </c>
      <c r="K2648" s="741">
        <v>24917000000</v>
      </c>
      <c r="L2648" s="741">
        <v>24917000000</v>
      </c>
      <c r="M2648" s="675">
        <v>1</v>
      </c>
      <c r="N2648" s="675" t="s">
        <v>1871</v>
      </c>
      <c r="O2648" s="675">
        <v>4</v>
      </c>
      <c r="P2648" s="675" t="s">
        <v>2028</v>
      </c>
      <c r="Q2648" s="675">
        <v>1172</v>
      </c>
      <c r="R2648" s="675" t="s">
        <v>2030</v>
      </c>
      <c r="S2648" s="741">
        <v>3943000000</v>
      </c>
      <c r="T2648" s="741">
        <v>3943000000</v>
      </c>
    </row>
    <row r="2649" spans="1:20">
      <c r="A2649" s="675">
        <v>5</v>
      </c>
      <c r="B2649" s="675" t="s">
        <v>1832</v>
      </c>
      <c r="C2649" s="675">
        <v>2017</v>
      </c>
      <c r="D2649" s="675">
        <v>203</v>
      </c>
      <c r="E2649" s="675" t="s">
        <v>773</v>
      </c>
      <c r="F2649" s="675">
        <v>2</v>
      </c>
      <c r="G2649" s="675" t="s">
        <v>1296</v>
      </c>
      <c r="H2649" s="675">
        <v>94</v>
      </c>
      <c r="I2649" s="675" t="s">
        <v>1264</v>
      </c>
      <c r="J2649" s="675" t="s">
        <v>1052</v>
      </c>
      <c r="K2649" s="741">
        <v>24917000000</v>
      </c>
      <c r="L2649" s="741">
        <v>24917000000</v>
      </c>
      <c r="M2649" s="675">
        <v>1</v>
      </c>
      <c r="N2649" s="675" t="s">
        <v>1871</v>
      </c>
      <c r="O2649" s="675">
        <v>4</v>
      </c>
      <c r="P2649" s="675" t="s">
        <v>2028</v>
      </c>
      <c r="Q2649" s="675">
        <v>1178</v>
      </c>
      <c r="R2649" s="675" t="s">
        <v>2031</v>
      </c>
      <c r="S2649" s="741">
        <v>3613000000</v>
      </c>
      <c r="T2649" s="741">
        <v>3613000000</v>
      </c>
    </row>
    <row r="2650" spans="1:20">
      <c r="A2650" s="675">
        <v>5</v>
      </c>
      <c r="B2650" s="675" t="s">
        <v>1832</v>
      </c>
      <c r="C2650" s="675">
        <v>2017</v>
      </c>
      <c r="D2650" s="675">
        <v>203</v>
      </c>
      <c r="E2650" s="675" t="s">
        <v>773</v>
      </c>
      <c r="F2650" s="675">
        <v>2</v>
      </c>
      <c r="G2650" s="675" t="s">
        <v>1296</v>
      </c>
      <c r="H2650" s="675">
        <v>94</v>
      </c>
      <c r="I2650" s="675" t="s">
        <v>1264</v>
      </c>
      <c r="J2650" s="675" t="s">
        <v>1052</v>
      </c>
      <c r="K2650" s="741">
        <v>24917000000</v>
      </c>
      <c r="L2650" s="741">
        <v>24917000000</v>
      </c>
      <c r="M2650" s="675">
        <v>7</v>
      </c>
      <c r="N2650" s="675" t="s">
        <v>1833</v>
      </c>
      <c r="O2650" s="675">
        <v>42</v>
      </c>
      <c r="P2650" s="675" t="s">
        <v>1834</v>
      </c>
      <c r="Q2650" s="675">
        <v>1166</v>
      </c>
      <c r="R2650" s="675" t="s">
        <v>2032</v>
      </c>
      <c r="S2650" s="741">
        <v>5091840000</v>
      </c>
      <c r="T2650" s="741">
        <v>5091840000</v>
      </c>
    </row>
    <row r="2651" spans="1:20">
      <c r="A2651" s="675">
        <v>5</v>
      </c>
      <c r="B2651" s="675" t="s">
        <v>1832</v>
      </c>
      <c r="C2651" s="675">
        <v>2017</v>
      </c>
      <c r="D2651" s="675">
        <v>204</v>
      </c>
      <c r="E2651" s="675" t="s">
        <v>781</v>
      </c>
      <c r="F2651" s="675">
        <v>2</v>
      </c>
      <c r="G2651" s="675" t="s">
        <v>1296</v>
      </c>
      <c r="H2651" s="675">
        <v>95</v>
      </c>
      <c r="I2651" s="675" t="s">
        <v>1170</v>
      </c>
      <c r="J2651" s="675" t="s">
        <v>1052</v>
      </c>
      <c r="K2651" s="741">
        <v>1160683471000</v>
      </c>
      <c r="L2651" s="741">
        <v>1160683471000</v>
      </c>
      <c r="M2651" s="675">
        <v>2</v>
      </c>
      <c r="N2651" s="675" t="s">
        <v>1893</v>
      </c>
      <c r="O2651" s="675">
        <v>18</v>
      </c>
      <c r="P2651" s="675" t="s">
        <v>1894</v>
      </c>
      <c r="Q2651" s="675">
        <v>1059</v>
      </c>
      <c r="R2651" s="675" t="s">
        <v>2033</v>
      </c>
      <c r="S2651" s="741">
        <v>16329801000</v>
      </c>
      <c r="T2651" s="741">
        <v>16329801000</v>
      </c>
    </row>
    <row r="2652" spans="1:20">
      <c r="A2652" s="675">
        <v>5</v>
      </c>
      <c r="B2652" s="675" t="s">
        <v>1832</v>
      </c>
      <c r="C2652" s="675">
        <v>2017</v>
      </c>
      <c r="D2652" s="675">
        <v>204</v>
      </c>
      <c r="E2652" s="675" t="s">
        <v>781</v>
      </c>
      <c r="F2652" s="675">
        <v>2</v>
      </c>
      <c r="G2652" s="675" t="s">
        <v>1296</v>
      </c>
      <c r="H2652" s="675">
        <v>95</v>
      </c>
      <c r="I2652" s="675" t="s">
        <v>1170</v>
      </c>
      <c r="J2652" s="675" t="s">
        <v>1052</v>
      </c>
      <c r="K2652" s="741">
        <v>1160683471000</v>
      </c>
      <c r="L2652" s="741">
        <v>1160683471000</v>
      </c>
      <c r="M2652" s="675">
        <v>2</v>
      </c>
      <c r="N2652" s="675" t="s">
        <v>1893</v>
      </c>
      <c r="O2652" s="675">
        <v>18</v>
      </c>
      <c r="P2652" s="675" t="s">
        <v>1894</v>
      </c>
      <c r="Q2652" s="675">
        <v>1061</v>
      </c>
      <c r="R2652" s="675" t="s">
        <v>2034</v>
      </c>
      <c r="S2652" s="741">
        <v>186873531000</v>
      </c>
      <c r="T2652" s="741">
        <v>186873531000</v>
      </c>
    </row>
    <row r="2653" spans="1:20">
      <c r="A2653" s="675">
        <v>5</v>
      </c>
      <c r="B2653" s="675" t="s">
        <v>1832</v>
      </c>
      <c r="C2653" s="675">
        <v>2017</v>
      </c>
      <c r="D2653" s="675">
        <v>204</v>
      </c>
      <c r="E2653" s="675" t="s">
        <v>781</v>
      </c>
      <c r="F2653" s="675">
        <v>2</v>
      </c>
      <c r="G2653" s="675" t="s">
        <v>1296</v>
      </c>
      <c r="H2653" s="675">
        <v>95</v>
      </c>
      <c r="I2653" s="675" t="s">
        <v>1170</v>
      </c>
      <c r="J2653" s="675" t="s">
        <v>1052</v>
      </c>
      <c r="K2653" s="741">
        <v>1160683471000</v>
      </c>
      <c r="L2653" s="741">
        <v>1160683471000</v>
      </c>
      <c r="M2653" s="675">
        <v>2</v>
      </c>
      <c r="N2653" s="675" t="s">
        <v>1893</v>
      </c>
      <c r="O2653" s="675">
        <v>18</v>
      </c>
      <c r="P2653" s="675" t="s">
        <v>1894</v>
      </c>
      <c r="Q2653" s="675">
        <v>1062</v>
      </c>
      <c r="R2653" s="675" t="s">
        <v>2035</v>
      </c>
      <c r="S2653" s="741">
        <v>639107193000</v>
      </c>
      <c r="T2653" s="741">
        <v>639107193000</v>
      </c>
    </row>
    <row r="2654" spans="1:20">
      <c r="A2654" s="675">
        <v>5</v>
      </c>
      <c r="B2654" s="675" t="s">
        <v>1832</v>
      </c>
      <c r="C2654" s="675">
        <v>2017</v>
      </c>
      <c r="D2654" s="675">
        <v>204</v>
      </c>
      <c r="E2654" s="675" t="s">
        <v>781</v>
      </c>
      <c r="F2654" s="675">
        <v>2</v>
      </c>
      <c r="G2654" s="675" t="s">
        <v>1296</v>
      </c>
      <c r="H2654" s="675">
        <v>95</v>
      </c>
      <c r="I2654" s="675" t="s">
        <v>1170</v>
      </c>
      <c r="J2654" s="675" t="s">
        <v>1052</v>
      </c>
      <c r="K2654" s="741">
        <v>1160683471000</v>
      </c>
      <c r="L2654" s="741">
        <v>1160683471000</v>
      </c>
      <c r="M2654" s="675">
        <v>2</v>
      </c>
      <c r="N2654" s="675" t="s">
        <v>1893</v>
      </c>
      <c r="O2654" s="675">
        <v>18</v>
      </c>
      <c r="P2654" s="675" t="s">
        <v>1894</v>
      </c>
      <c r="Q2654" s="675">
        <v>1063</v>
      </c>
      <c r="R2654" s="675" t="s">
        <v>2036</v>
      </c>
      <c r="S2654" s="741">
        <v>112803687000</v>
      </c>
      <c r="T2654" s="741">
        <v>112803687000</v>
      </c>
    </row>
    <row r="2655" spans="1:20">
      <c r="A2655" s="675">
        <v>5</v>
      </c>
      <c r="B2655" s="675" t="s">
        <v>1832</v>
      </c>
      <c r="C2655" s="675">
        <v>2017</v>
      </c>
      <c r="D2655" s="675">
        <v>204</v>
      </c>
      <c r="E2655" s="675" t="s">
        <v>781</v>
      </c>
      <c r="F2655" s="675">
        <v>2</v>
      </c>
      <c r="G2655" s="675" t="s">
        <v>1296</v>
      </c>
      <c r="H2655" s="675">
        <v>95</v>
      </c>
      <c r="I2655" s="675" t="s">
        <v>1170</v>
      </c>
      <c r="J2655" s="675" t="s">
        <v>1052</v>
      </c>
      <c r="K2655" s="741">
        <v>1160683471000</v>
      </c>
      <c r="L2655" s="741">
        <v>1160683471000</v>
      </c>
      <c r="M2655" s="675">
        <v>7</v>
      </c>
      <c r="N2655" s="675" t="s">
        <v>1833</v>
      </c>
      <c r="O2655" s="675">
        <v>43</v>
      </c>
      <c r="P2655" s="675" t="s">
        <v>1431</v>
      </c>
      <c r="Q2655" s="675">
        <v>1047</v>
      </c>
      <c r="R2655" s="675" t="s">
        <v>2037</v>
      </c>
      <c r="S2655" s="741">
        <v>205569259000</v>
      </c>
      <c r="T2655" s="741">
        <v>205569259000</v>
      </c>
    </row>
    <row r="2656" spans="1:20">
      <c r="A2656" s="675">
        <v>5</v>
      </c>
      <c r="B2656" s="675" t="s">
        <v>1832</v>
      </c>
      <c r="C2656" s="675">
        <v>2017</v>
      </c>
      <c r="D2656" s="675">
        <v>206</v>
      </c>
      <c r="E2656" s="675" t="s">
        <v>1348</v>
      </c>
      <c r="F2656" s="675">
        <v>2</v>
      </c>
      <c r="G2656" s="675" t="s">
        <v>1296</v>
      </c>
      <c r="H2656" s="675">
        <v>87</v>
      </c>
      <c r="I2656" s="675" t="s">
        <v>1131</v>
      </c>
      <c r="J2656" s="675" t="s">
        <v>1052</v>
      </c>
      <c r="K2656" s="741">
        <v>5972401000</v>
      </c>
      <c r="L2656" s="741">
        <v>5972401000</v>
      </c>
      <c r="M2656" s="675">
        <v>7</v>
      </c>
      <c r="N2656" s="675" t="s">
        <v>1833</v>
      </c>
      <c r="O2656" s="675">
        <v>44</v>
      </c>
      <c r="P2656" s="675" t="s">
        <v>1854</v>
      </c>
      <c r="Q2656" s="675">
        <v>977</v>
      </c>
      <c r="R2656" s="675" t="s">
        <v>2038</v>
      </c>
      <c r="S2656" s="741">
        <v>5972401000</v>
      </c>
      <c r="T2656" s="741">
        <v>5972401000</v>
      </c>
    </row>
    <row r="2657" spans="1:20">
      <c r="A2657" s="675">
        <v>5</v>
      </c>
      <c r="B2657" s="675" t="s">
        <v>1832</v>
      </c>
      <c r="C2657" s="675">
        <v>2017</v>
      </c>
      <c r="D2657" s="675">
        <v>208</v>
      </c>
      <c r="E2657" s="675" t="s">
        <v>83</v>
      </c>
      <c r="F2657" s="675">
        <v>2</v>
      </c>
      <c r="G2657" s="675" t="s">
        <v>1296</v>
      </c>
      <c r="H2657" s="675">
        <v>96</v>
      </c>
      <c r="I2657" s="675" t="s">
        <v>1199</v>
      </c>
      <c r="J2657" s="675" t="s">
        <v>1052</v>
      </c>
      <c r="K2657" s="741">
        <v>61063578000</v>
      </c>
      <c r="L2657" s="741">
        <v>61063578000</v>
      </c>
      <c r="M2657" s="675">
        <v>1</v>
      </c>
      <c r="N2657" s="675" t="s">
        <v>1871</v>
      </c>
      <c r="O2657" s="675">
        <v>4</v>
      </c>
      <c r="P2657" s="675" t="s">
        <v>2028</v>
      </c>
      <c r="Q2657" s="675">
        <v>3075</v>
      </c>
      <c r="R2657" s="675" t="s">
        <v>1351</v>
      </c>
      <c r="S2657" s="741">
        <v>31964260000</v>
      </c>
      <c r="T2657" s="741">
        <v>31964260000</v>
      </c>
    </row>
    <row r="2658" spans="1:20">
      <c r="A2658" s="675">
        <v>5</v>
      </c>
      <c r="B2658" s="675" t="s">
        <v>1832</v>
      </c>
      <c r="C2658" s="675">
        <v>2017</v>
      </c>
      <c r="D2658" s="675">
        <v>208</v>
      </c>
      <c r="E2658" s="675" t="s">
        <v>83</v>
      </c>
      <c r="F2658" s="675">
        <v>2</v>
      </c>
      <c r="G2658" s="675" t="s">
        <v>1296</v>
      </c>
      <c r="H2658" s="675">
        <v>96</v>
      </c>
      <c r="I2658" s="675" t="s">
        <v>1199</v>
      </c>
      <c r="J2658" s="675" t="s">
        <v>1052</v>
      </c>
      <c r="K2658" s="741">
        <v>61063578000</v>
      </c>
      <c r="L2658" s="741">
        <v>61063578000</v>
      </c>
      <c r="M2658" s="675">
        <v>2</v>
      </c>
      <c r="N2658" s="675" t="s">
        <v>1893</v>
      </c>
      <c r="O2658" s="675">
        <v>14</v>
      </c>
      <c r="P2658" s="675" t="s">
        <v>1914</v>
      </c>
      <c r="Q2658" s="675">
        <v>208</v>
      </c>
      <c r="R2658" s="675" t="s">
        <v>2039</v>
      </c>
      <c r="S2658" s="741">
        <v>9171052000</v>
      </c>
      <c r="T2658" s="741">
        <v>9171052000</v>
      </c>
    </row>
    <row r="2659" spans="1:20">
      <c r="A2659" s="675">
        <v>5</v>
      </c>
      <c r="B2659" s="675" t="s">
        <v>1832</v>
      </c>
      <c r="C2659" s="675">
        <v>2017</v>
      </c>
      <c r="D2659" s="675">
        <v>208</v>
      </c>
      <c r="E2659" s="675" t="s">
        <v>83</v>
      </c>
      <c r="F2659" s="675">
        <v>2</v>
      </c>
      <c r="G2659" s="675" t="s">
        <v>1296</v>
      </c>
      <c r="H2659" s="675">
        <v>96</v>
      </c>
      <c r="I2659" s="675" t="s">
        <v>1199</v>
      </c>
      <c r="J2659" s="675" t="s">
        <v>1052</v>
      </c>
      <c r="K2659" s="741">
        <v>61063578000</v>
      </c>
      <c r="L2659" s="741">
        <v>61063578000</v>
      </c>
      <c r="M2659" s="675">
        <v>2</v>
      </c>
      <c r="N2659" s="675" t="s">
        <v>1893</v>
      </c>
      <c r="O2659" s="675">
        <v>14</v>
      </c>
      <c r="P2659" s="675" t="s">
        <v>1914</v>
      </c>
      <c r="Q2659" s="675">
        <v>471</v>
      </c>
      <c r="R2659" s="675" t="s">
        <v>2040</v>
      </c>
      <c r="S2659" s="741">
        <v>6542404000</v>
      </c>
      <c r="T2659" s="741">
        <v>6542404000</v>
      </c>
    </row>
    <row r="2660" spans="1:20">
      <c r="A2660" s="675">
        <v>5</v>
      </c>
      <c r="B2660" s="675" t="s">
        <v>1832</v>
      </c>
      <c r="C2660" s="675">
        <v>2017</v>
      </c>
      <c r="D2660" s="675">
        <v>208</v>
      </c>
      <c r="E2660" s="675" t="s">
        <v>83</v>
      </c>
      <c r="F2660" s="675">
        <v>2</v>
      </c>
      <c r="G2660" s="675" t="s">
        <v>1296</v>
      </c>
      <c r="H2660" s="675">
        <v>96</v>
      </c>
      <c r="I2660" s="675" t="s">
        <v>1199</v>
      </c>
      <c r="J2660" s="675" t="s">
        <v>1052</v>
      </c>
      <c r="K2660" s="741">
        <v>61063578000</v>
      </c>
      <c r="L2660" s="741">
        <v>61063578000</v>
      </c>
      <c r="M2660" s="675">
        <v>2</v>
      </c>
      <c r="N2660" s="675" t="s">
        <v>1893</v>
      </c>
      <c r="O2660" s="675">
        <v>14</v>
      </c>
      <c r="P2660" s="675" t="s">
        <v>1914</v>
      </c>
      <c r="Q2660" s="675">
        <v>7328</v>
      </c>
      <c r="R2660" s="675" t="s">
        <v>2041</v>
      </c>
      <c r="S2660" s="741">
        <v>2995546000</v>
      </c>
      <c r="T2660" s="741">
        <v>2995546000</v>
      </c>
    </row>
    <row r="2661" spans="1:20">
      <c r="A2661" s="675">
        <v>5</v>
      </c>
      <c r="B2661" s="675" t="s">
        <v>1832</v>
      </c>
      <c r="C2661" s="675">
        <v>2017</v>
      </c>
      <c r="D2661" s="675">
        <v>208</v>
      </c>
      <c r="E2661" s="675" t="s">
        <v>83</v>
      </c>
      <c r="F2661" s="675">
        <v>2</v>
      </c>
      <c r="G2661" s="675" t="s">
        <v>1296</v>
      </c>
      <c r="H2661" s="675">
        <v>96</v>
      </c>
      <c r="I2661" s="675" t="s">
        <v>1199</v>
      </c>
      <c r="J2661" s="675" t="s">
        <v>1052</v>
      </c>
      <c r="K2661" s="741">
        <v>61063578000</v>
      </c>
      <c r="L2661" s="741">
        <v>61063578000</v>
      </c>
      <c r="M2661" s="675">
        <v>7</v>
      </c>
      <c r="N2661" s="675" t="s">
        <v>1833</v>
      </c>
      <c r="O2661" s="675">
        <v>42</v>
      </c>
      <c r="P2661" s="675" t="s">
        <v>1834</v>
      </c>
      <c r="Q2661" s="675">
        <v>943</v>
      </c>
      <c r="R2661" s="675" t="s">
        <v>1706</v>
      </c>
      <c r="S2661" s="741">
        <v>509690000</v>
      </c>
      <c r="T2661" s="741">
        <v>509690000</v>
      </c>
    </row>
    <row r="2662" spans="1:20">
      <c r="A2662" s="675">
        <v>5</v>
      </c>
      <c r="B2662" s="675" t="s">
        <v>1832</v>
      </c>
      <c r="C2662" s="675">
        <v>2017</v>
      </c>
      <c r="D2662" s="675">
        <v>208</v>
      </c>
      <c r="E2662" s="675" t="s">
        <v>83</v>
      </c>
      <c r="F2662" s="675">
        <v>2</v>
      </c>
      <c r="G2662" s="675" t="s">
        <v>1296</v>
      </c>
      <c r="H2662" s="675">
        <v>96</v>
      </c>
      <c r="I2662" s="675" t="s">
        <v>1199</v>
      </c>
      <c r="J2662" s="675" t="s">
        <v>1052</v>
      </c>
      <c r="K2662" s="741">
        <v>61063578000</v>
      </c>
      <c r="L2662" s="741">
        <v>61063578000</v>
      </c>
      <c r="M2662" s="675">
        <v>7</v>
      </c>
      <c r="N2662" s="675" t="s">
        <v>1833</v>
      </c>
      <c r="O2662" s="675">
        <v>43</v>
      </c>
      <c r="P2662" s="675" t="s">
        <v>1431</v>
      </c>
      <c r="Q2662" s="675">
        <v>404</v>
      </c>
      <c r="R2662" s="675" t="s">
        <v>1354</v>
      </c>
      <c r="S2662" s="741">
        <v>6987694000</v>
      </c>
      <c r="T2662" s="741">
        <v>6987694000</v>
      </c>
    </row>
    <row r="2663" spans="1:20">
      <c r="A2663" s="675">
        <v>5</v>
      </c>
      <c r="B2663" s="675" t="s">
        <v>1832</v>
      </c>
      <c r="C2663" s="675">
        <v>2017</v>
      </c>
      <c r="D2663" s="675">
        <v>208</v>
      </c>
      <c r="E2663" s="675" t="s">
        <v>83</v>
      </c>
      <c r="F2663" s="675">
        <v>2</v>
      </c>
      <c r="G2663" s="675" t="s">
        <v>1296</v>
      </c>
      <c r="H2663" s="675">
        <v>96</v>
      </c>
      <c r="I2663" s="675" t="s">
        <v>1199</v>
      </c>
      <c r="J2663" s="675" t="s">
        <v>1052</v>
      </c>
      <c r="K2663" s="741">
        <v>61063578000</v>
      </c>
      <c r="L2663" s="741">
        <v>61063578000</v>
      </c>
      <c r="M2663" s="675">
        <v>7</v>
      </c>
      <c r="N2663" s="675" t="s">
        <v>1833</v>
      </c>
      <c r="O2663" s="675">
        <v>44</v>
      </c>
      <c r="P2663" s="675" t="s">
        <v>1854</v>
      </c>
      <c r="Q2663" s="675">
        <v>1174</v>
      </c>
      <c r="R2663" s="675" t="s">
        <v>2042</v>
      </c>
      <c r="S2663" s="741">
        <v>2892932000</v>
      </c>
      <c r="T2663" s="741">
        <v>2892932000</v>
      </c>
    </row>
    <row r="2664" spans="1:20">
      <c r="A2664" s="675">
        <v>5</v>
      </c>
      <c r="B2664" s="675" t="s">
        <v>1832</v>
      </c>
      <c r="C2664" s="675">
        <v>2017</v>
      </c>
      <c r="D2664" s="675">
        <v>211</v>
      </c>
      <c r="E2664" s="675" t="s">
        <v>1355</v>
      </c>
      <c r="F2664" s="675">
        <v>2</v>
      </c>
      <c r="G2664" s="675" t="s">
        <v>1296</v>
      </c>
      <c r="H2664" s="675">
        <v>93</v>
      </c>
      <c r="I2664" s="675" t="s">
        <v>1211</v>
      </c>
      <c r="J2664" s="675" t="s">
        <v>1052</v>
      </c>
      <c r="K2664" s="741">
        <v>331789220000</v>
      </c>
      <c r="L2664" s="741">
        <v>331789220000</v>
      </c>
      <c r="M2664" s="675">
        <v>1</v>
      </c>
      <c r="N2664" s="675" t="s">
        <v>1871</v>
      </c>
      <c r="O2664" s="675">
        <v>11</v>
      </c>
      <c r="P2664" s="675" t="s">
        <v>1926</v>
      </c>
      <c r="Q2664" s="675">
        <v>1076</v>
      </c>
      <c r="R2664" s="675" t="s">
        <v>2043</v>
      </c>
      <c r="S2664" s="741">
        <v>17680000000</v>
      </c>
      <c r="T2664" s="741">
        <v>17680000000</v>
      </c>
    </row>
    <row r="2665" spans="1:20">
      <c r="A2665" s="675">
        <v>5</v>
      </c>
      <c r="B2665" s="675" t="s">
        <v>1832</v>
      </c>
      <c r="C2665" s="675">
        <v>2017</v>
      </c>
      <c r="D2665" s="675">
        <v>211</v>
      </c>
      <c r="E2665" s="675" t="s">
        <v>1355</v>
      </c>
      <c r="F2665" s="675">
        <v>2</v>
      </c>
      <c r="G2665" s="675" t="s">
        <v>1296</v>
      </c>
      <c r="H2665" s="675">
        <v>93</v>
      </c>
      <c r="I2665" s="675" t="s">
        <v>1211</v>
      </c>
      <c r="J2665" s="675" t="s">
        <v>1052</v>
      </c>
      <c r="K2665" s="741">
        <v>331789220000</v>
      </c>
      <c r="L2665" s="741">
        <v>331789220000</v>
      </c>
      <c r="M2665" s="675">
        <v>1</v>
      </c>
      <c r="N2665" s="675" t="s">
        <v>1871</v>
      </c>
      <c r="O2665" s="675">
        <v>11</v>
      </c>
      <c r="P2665" s="675" t="s">
        <v>1926</v>
      </c>
      <c r="Q2665" s="675">
        <v>1077</v>
      </c>
      <c r="R2665" s="675" t="s">
        <v>2044</v>
      </c>
      <c r="S2665" s="741">
        <v>21874000000</v>
      </c>
      <c r="T2665" s="741">
        <v>21874000000</v>
      </c>
    </row>
    <row r="2666" spans="1:20">
      <c r="A2666" s="675">
        <v>5</v>
      </c>
      <c r="B2666" s="675" t="s">
        <v>1832</v>
      </c>
      <c r="C2666" s="675">
        <v>2017</v>
      </c>
      <c r="D2666" s="675">
        <v>211</v>
      </c>
      <c r="E2666" s="675" t="s">
        <v>1355</v>
      </c>
      <c r="F2666" s="675">
        <v>2</v>
      </c>
      <c r="G2666" s="675" t="s">
        <v>1296</v>
      </c>
      <c r="H2666" s="675">
        <v>93</v>
      </c>
      <c r="I2666" s="675" t="s">
        <v>1211</v>
      </c>
      <c r="J2666" s="675" t="s">
        <v>1052</v>
      </c>
      <c r="K2666" s="741">
        <v>331789220000</v>
      </c>
      <c r="L2666" s="741">
        <v>331789220000</v>
      </c>
      <c r="M2666" s="675">
        <v>1</v>
      </c>
      <c r="N2666" s="675" t="s">
        <v>1871</v>
      </c>
      <c r="O2666" s="675">
        <v>11</v>
      </c>
      <c r="P2666" s="675" t="s">
        <v>1926</v>
      </c>
      <c r="Q2666" s="675">
        <v>1147</v>
      </c>
      <c r="R2666" s="675" t="s">
        <v>2045</v>
      </c>
      <c r="S2666" s="741">
        <v>6546000000</v>
      </c>
      <c r="T2666" s="741">
        <v>6546000000</v>
      </c>
    </row>
    <row r="2667" spans="1:20">
      <c r="A2667" s="675">
        <v>5</v>
      </c>
      <c r="B2667" s="675" t="s">
        <v>1832</v>
      </c>
      <c r="C2667" s="675">
        <v>2017</v>
      </c>
      <c r="D2667" s="675">
        <v>211</v>
      </c>
      <c r="E2667" s="675" t="s">
        <v>1355</v>
      </c>
      <c r="F2667" s="675">
        <v>2</v>
      </c>
      <c r="G2667" s="675" t="s">
        <v>1296</v>
      </c>
      <c r="H2667" s="675">
        <v>93</v>
      </c>
      <c r="I2667" s="675" t="s">
        <v>1211</v>
      </c>
      <c r="J2667" s="675" t="s">
        <v>1052</v>
      </c>
      <c r="K2667" s="741">
        <v>331789220000</v>
      </c>
      <c r="L2667" s="741">
        <v>331789220000</v>
      </c>
      <c r="M2667" s="675">
        <v>2</v>
      </c>
      <c r="N2667" s="675" t="s">
        <v>1893</v>
      </c>
      <c r="O2667" s="675">
        <v>17</v>
      </c>
      <c r="P2667" s="675" t="s">
        <v>1930</v>
      </c>
      <c r="Q2667" s="675">
        <v>1082</v>
      </c>
      <c r="R2667" s="675" t="s">
        <v>2046</v>
      </c>
      <c r="S2667" s="741">
        <v>152285023000</v>
      </c>
      <c r="T2667" s="741">
        <v>152285023000</v>
      </c>
    </row>
    <row r="2668" spans="1:20">
      <c r="A2668" s="675">
        <v>5</v>
      </c>
      <c r="B2668" s="675" t="s">
        <v>1832</v>
      </c>
      <c r="C2668" s="675">
        <v>2017</v>
      </c>
      <c r="D2668" s="675">
        <v>211</v>
      </c>
      <c r="E2668" s="675" t="s">
        <v>1355</v>
      </c>
      <c r="F2668" s="675">
        <v>2</v>
      </c>
      <c r="G2668" s="675" t="s">
        <v>1296</v>
      </c>
      <c r="H2668" s="675">
        <v>93</v>
      </c>
      <c r="I2668" s="675" t="s">
        <v>1211</v>
      </c>
      <c r="J2668" s="675" t="s">
        <v>1052</v>
      </c>
      <c r="K2668" s="741">
        <v>331789220000</v>
      </c>
      <c r="L2668" s="741">
        <v>331789220000</v>
      </c>
      <c r="M2668" s="675">
        <v>2</v>
      </c>
      <c r="N2668" s="675" t="s">
        <v>1893</v>
      </c>
      <c r="O2668" s="675">
        <v>17</v>
      </c>
      <c r="P2668" s="675" t="s">
        <v>1930</v>
      </c>
      <c r="Q2668" s="675">
        <v>1145</v>
      </c>
      <c r="R2668" s="675" t="s">
        <v>2047</v>
      </c>
      <c r="S2668" s="741">
        <v>101832197000</v>
      </c>
      <c r="T2668" s="741">
        <v>101832197000</v>
      </c>
    </row>
    <row r="2669" spans="1:20">
      <c r="A2669" s="675">
        <v>5</v>
      </c>
      <c r="B2669" s="675" t="s">
        <v>1832</v>
      </c>
      <c r="C2669" s="675">
        <v>2017</v>
      </c>
      <c r="D2669" s="675">
        <v>211</v>
      </c>
      <c r="E2669" s="675" t="s">
        <v>1355</v>
      </c>
      <c r="F2669" s="675">
        <v>2</v>
      </c>
      <c r="G2669" s="675" t="s">
        <v>1296</v>
      </c>
      <c r="H2669" s="675">
        <v>93</v>
      </c>
      <c r="I2669" s="675" t="s">
        <v>1211</v>
      </c>
      <c r="J2669" s="675" t="s">
        <v>1052</v>
      </c>
      <c r="K2669" s="741">
        <v>331789220000</v>
      </c>
      <c r="L2669" s="741">
        <v>331789220000</v>
      </c>
      <c r="M2669" s="675">
        <v>3</v>
      </c>
      <c r="N2669" s="675" t="s">
        <v>1838</v>
      </c>
      <c r="O2669" s="675">
        <v>25</v>
      </c>
      <c r="P2669" s="675" t="s">
        <v>1932</v>
      </c>
      <c r="Q2669" s="675">
        <v>1146</v>
      </c>
      <c r="R2669" s="675" t="s">
        <v>2048</v>
      </c>
      <c r="S2669" s="741">
        <v>23072000000</v>
      </c>
      <c r="T2669" s="741">
        <v>23072000000</v>
      </c>
    </row>
    <row r="2670" spans="1:20">
      <c r="A2670" s="675">
        <v>5</v>
      </c>
      <c r="B2670" s="675" t="s">
        <v>1832</v>
      </c>
      <c r="C2670" s="675">
        <v>2017</v>
      </c>
      <c r="D2670" s="675">
        <v>211</v>
      </c>
      <c r="E2670" s="675" t="s">
        <v>1355</v>
      </c>
      <c r="F2670" s="675">
        <v>2</v>
      </c>
      <c r="G2670" s="675" t="s">
        <v>1296</v>
      </c>
      <c r="H2670" s="675">
        <v>93</v>
      </c>
      <c r="I2670" s="675" t="s">
        <v>1211</v>
      </c>
      <c r="J2670" s="675" t="s">
        <v>1052</v>
      </c>
      <c r="K2670" s="741">
        <v>331789220000</v>
      </c>
      <c r="L2670" s="741">
        <v>331789220000</v>
      </c>
      <c r="M2670" s="675">
        <v>7</v>
      </c>
      <c r="N2670" s="675" t="s">
        <v>1833</v>
      </c>
      <c r="O2670" s="675">
        <v>42</v>
      </c>
      <c r="P2670" s="675" t="s">
        <v>1834</v>
      </c>
      <c r="Q2670" s="675">
        <v>1148</v>
      </c>
      <c r="R2670" s="675" t="s">
        <v>2049</v>
      </c>
      <c r="S2670" s="741">
        <v>6170000000</v>
      </c>
      <c r="T2670" s="741">
        <v>6170000000</v>
      </c>
    </row>
    <row r="2671" spans="1:20">
      <c r="A2671" s="675">
        <v>5</v>
      </c>
      <c r="B2671" s="675" t="s">
        <v>1832</v>
      </c>
      <c r="C2671" s="675">
        <v>2017</v>
      </c>
      <c r="D2671" s="675">
        <v>211</v>
      </c>
      <c r="E2671" s="675" t="s">
        <v>1355</v>
      </c>
      <c r="F2671" s="675">
        <v>2</v>
      </c>
      <c r="G2671" s="675" t="s">
        <v>1296</v>
      </c>
      <c r="H2671" s="675">
        <v>93</v>
      </c>
      <c r="I2671" s="675" t="s">
        <v>1211</v>
      </c>
      <c r="J2671" s="675" t="s">
        <v>1052</v>
      </c>
      <c r="K2671" s="741">
        <v>331789220000</v>
      </c>
      <c r="L2671" s="741">
        <v>331789220000</v>
      </c>
      <c r="M2671" s="675">
        <v>7</v>
      </c>
      <c r="N2671" s="675" t="s">
        <v>1833</v>
      </c>
      <c r="O2671" s="675">
        <v>43</v>
      </c>
      <c r="P2671" s="675" t="s">
        <v>1431</v>
      </c>
      <c r="Q2671" s="675">
        <v>1155</v>
      </c>
      <c r="R2671" s="675" t="s">
        <v>1431</v>
      </c>
      <c r="S2671" s="741">
        <v>1330000000</v>
      </c>
      <c r="T2671" s="741">
        <v>1330000000</v>
      </c>
    </row>
    <row r="2672" spans="1:20">
      <c r="A2672" s="675">
        <v>5</v>
      </c>
      <c r="B2672" s="675" t="s">
        <v>1832</v>
      </c>
      <c r="C2672" s="675">
        <v>2017</v>
      </c>
      <c r="D2672" s="675">
        <v>211</v>
      </c>
      <c r="E2672" s="675" t="s">
        <v>1355</v>
      </c>
      <c r="F2672" s="675">
        <v>2</v>
      </c>
      <c r="G2672" s="675" t="s">
        <v>1296</v>
      </c>
      <c r="H2672" s="675">
        <v>93</v>
      </c>
      <c r="I2672" s="675" t="s">
        <v>1211</v>
      </c>
      <c r="J2672" s="675" t="s">
        <v>1052</v>
      </c>
      <c r="K2672" s="741">
        <v>331789220000</v>
      </c>
      <c r="L2672" s="741">
        <v>331789220000</v>
      </c>
      <c r="M2672" s="675">
        <v>7</v>
      </c>
      <c r="N2672" s="675" t="s">
        <v>1833</v>
      </c>
      <c r="O2672" s="675">
        <v>44</v>
      </c>
      <c r="P2672" s="675" t="s">
        <v>1854</v>
      </c>
      <c r="Q2672" s="675">
        <v>1200</v>
      </c>
      <c r="R2672" s="675" t="s">
        <v>2050</v>
      </c>
      <c r="S2672" s="741">
        <v>1000000000</v>
      </c>
      <c r="T2672" s="741">
        <v>1000000000</v>
      </c>
    </row>
    <row r="2673" spans="1:20">
      <c r="A2673" s="675">
        <v>5</v>
      </c>
      <c r="B2673" s="675" t="s">
        <v>1832</v>
      </c>
      <c r="C2673" s="675">
        <v>2017</v>
      </c>
      <c r="D2673" s="675">
        <v>213</v>
      </c>
      <c r="E2673" s="675" t="s">
        <v>1362</v>
      </c>
      <c r="F2673" s="675">
        <v>2</v>
      </c>
      <c r="G2673" s="675" t="s">
        <v>1296</v>
      </c>
      <c r="H2673" s="675">
        <v>93</v>
      </c>
      <c r="I2673" s="675" t="s">
        <v>1211</v>
      </c>
      <c r="J2673" s="675" t="s">
        <v>1052</v>
      </c>
      <c r="K2673" s="741">
        <v>18856000000</v>
      </c>
      <c r="L2673" s="741">
        <v>18856000000</v>
      </c>
      <c r="M2673" s="675">
        <v>1</v>
      </c>
      <c r="N2673" s="675" t="s">
        <v>1871</v>
      </c>
      <c r="O2673" s="675">
        <v>11</v>
      </c>
      <c r="P2673" s="675" t="s">
        <v>1926</v>
      </c>
      <c r="Q2673" s="675">
        <v>1024</v>
      </c>
      <c r="R2673" s="675" t="s">
        <v>2051</v>
      </c>
      <c r="S2673" s="741">
        <v>580000000</v>
      </c>
      <c r="T2673" s="741">
        <v>580000000</v>
      </c>
    </row>
    <row r="2674" spans="1:20">
      <c r="A2674" s="675">
        <v>5</v>
      </c>
      <c r="B2674" s="675" t="s">
        <v>1832</v>
      </c>
      <c r="C2674" s="675">
        <v>2017</v>
      </c>
      <c r="D2674" s="675">
        <v>213</v>
      </c>
      <c r="E2674" s="675" t="s">
        <v>1362</v>
      </c>
      <c r="F2674" s="675">
        <v>2</v>
      </c>
      <c r="G2674" s="675" t="s">
        <v>1296</v>
      </c>
      <c r="H2674" s="675">
        <v>93</v>
      </c>
      <c r="I2674" s="675" t="s">
        <v>1211</v>
      </c>
      <c r="J2674" s="675" t="s">
        <v>1052</v>
      </c>
      <c r="K2674" s="741">
        <v>18856000000</v>
      </c>
      <c r="L2674" s="741">
        <v>18856000000</v>
      </c>
      <c r="M2674" s="675">
        <v>2</v>
      </c>
      <c r="N2674" s="675" t="s">
        <v>1893</v>
      </c>
      <c r="O2674" s="675">
        <v>17</v>
      </c>
      <c r="P2674" s="675" t="s">
        <v>1930</v>
      </c>
      <c r="Q2674" s="675">
        <v>1112</v>
      </c>
      <c r="R2674" s="675" t="s">
        <v>2052</v>
      </c>
      <c r="S2674" s="741">
        <v>1915000000</v>
      </c>
      <c r="T2674" s="741">
        <v>1915000000</v>
      </c>
    </row>
    <row r="2675" spans="1:20">
      <c r="A2675" s="675">
        <v>5</v>
      </c>
      <c r="B2675" s="675" t="s">
        <v>1832</v>
      </c>
      <c r="C2675" s="675">
        <v>2017</v>
      </c>
      <c r="D2675" s="675">
        <v>213</v>
      </c>
      <c r="E2675" s="675" t="s">
        <v>1362</v>
      </c>
      <c r="F2675" s="675">
        <v>2</v>
      </c>
      <c r="G2675" s="675" t="s">
        <v>1296</v>
      </c>
      <c r="H2675" s="675">
        <v>93</v>
      </c>
      <c r="I2675" s="675" t="s">
        <v>1211</v>
      </c>
      <c r="J2675" s="675" t="s">
        <v>1052</v>
      </c>
      <c r="K2675" s="741">
        <v>18856000000</v>
      </c>
      <c r="L2675" s="741">
        <v>18856000000</v>
      </c>
      <c r="M2675" s="675">
        <v>2</v>
      </c>
      <c r="N2675" s="675" t="s">
        <v>1893</v>
      </c>
      <c r="O2675" s="675">
        <v>17</v>
      </c>
      <c r="P2675" s="675" t="s">
        <v>1930</v>
      </c>
      <c r="Q2675" s="675">
        <v>1114</v>
      </c>
      <c r="R2675" s="675" t="s">
        <v>2053</v>
      </c>
      <c r="S2675" s="741">
        <v>9341000000</v>
      </c>
      <c r="T2675" s="741">
        <v>9341000000</v>
      </c>
    </row>
    <row r="2676" spans="1:20">
      <c r="A2676" s="675">
        <v>5</v>
      </c>
      <c r="B2676" s="675" t="s">
        <v>1832</v>
      </c>
      <c r="C2676" s="675">
        <v>2017</v>
      </c>
      <c r="D2676" s="675">
        <v>213</v>
      </c>
      <c r="E2676" s="675" t="s">
        <v>1362</v>
      </c>
      <c r="F2676" s="675">
        <v>2</v>
      </c>
      <c r="G2676" s="675" t="s">
        <v>1296</v>
      </c>
      <c r="H2676" s="675">
        <v>93</v>
      </c>
      <c r="I2676" s="675" t="s">
        <v>1211</v>
      </c>
      <c r="J2676" s="675" t="s">
        <v>1052</v>
      </c>
      <c r="K2676" s="741">
        <v>18856000000</v>
      </c>
      <c r="L2676" s="741">
        <v>18856000000</v>
      </c>
      <c r="M2676" s="675">
        <v>3</v>
      </c>
      <c r="N2676" s="675" t="s">
        <v>1838</v>
      </c>
      <c r="O2676" s="675">
        <v>25</v>
      </c>
      <c r="P2676" s="675" t="s">
        <v>1932</v>
      </c>
      <c r="Q2676" s="675">
        <v>1107</v>
      </c>
      <c r="R2676" s="675" t="s">
        <v>2054</v>
      </c>
      <c r="S2676" s="741">
        <v>4520000000</v>
      </c>
      <c r="T2676" s="741">
        <v>4520000000</v>
      </c>
    </row>
    <row r="2677" spans="1:20">
      <c r="A2677" s="675">
        <v>5</v>
      </c>
      <c r="B2677" s="675" t="s">
        <v>1832</v>
      </c>
      <c r="C2677" s="675">
        <v>2017</v>
      </c>
      <c r="D2677" s="675">
        <v>213</v>
      </c>
      <c r="E2677" s="675" t="s">
        <v>1362</v>
      </c>
      <c r="F2677" s="675">
        <v>2</v>
      </c>
      <c r="G2677" s="675" t="s">
        <v>1296</v>
      </c>
      <c r="H2677" s="675">
        <v>93</v>
      </c>
      <c r="I2677" s="675" t="s">
        <v>1211</v>
      </c>
      <c r="J2677" s="675" t="s">
        <v>1052</v>
      </c>
      <c r="K2677" s="741">
        <v>18856000000</v>
      </c>
      <c r="L2677" s="741">
        <v>18856000000</v>
      </c>
      <c r="M2677" s="675">
        <v>7</v>
      </c>
      <c r="N2677" s="675" t="s">
        <v>1833</v>
      </c>
      <c r="O2677" s="675">
        <v>42</v>
      </c>
      <c r="P2677" s="675" t="s">
        <v>1834</v>
      </c>
      <c r="Q2677" s="675">
        <v>1110</v>
      </c>
      <c r="R2677" s="675" t="s">
        <v>2055</v>
      </c>
      <c r="S2677" s="741">
        <v>2500000000</v>
      </c>
      <c r="T2677" s="741">
        <v>2500000000</v>
      </c>
    </row>
    <row r="2678" spans="1:20">
      <c r="A2678" s="675">
        <v>5</v>
      </c>
      <c r="B2678" s="675" t="s">
        <v>1832</v>
      </c>
      <c r="C2678" s="675">
        <v>2017</v>
      </c>
      <c r="D2678" s="675">
        <v>214</v>
      </c>
      <c r="E2678" s="675" t="s">
        <v>1366</v>
      </c>
      <c r="F2678" s="675">
        <v>2</v>
      </c>
      <c r="G2678" s="675" t="s">
        <v>1296</v>
      </c>
      <c r="H2678" s="675">
        <v>92</v>
      </c>
      <c r="I2678" s="675" t="s">
        <v>1248</v>
      </c>
      <c r="J2678" s="675" t="s">
        <v>1052</v>
      </c>
      <c r="K2678" s="741">
        <v>82884856000</v>
      </c>
      <c r="L2678" s="741">
        <v>82884856000</v>
      </c>
      <c r="M2678" s="675">
        <v>1</v>
      </c>
      <c r="N2678" s="675" t="s">
        <v>1871</v>
      </c>
      <c r="O2678" s="675">
        <v>5</v>
      </c>
      <c r="P2678" s="675" t="s">
        <v>1966</v>
      </c>
      <c r="Q2678" s="675">
        <v>971</v>
      </c>
      <c r="R2678" s="675" t="s">
        <v>2056</v>
      </c>
      <c r="S2678" s="741">
        <v>26313469000</v>
      </c>
      <c r="T2678" s="741">
        <v>26313469000</v>
      </c>
    </row>
    <row r="2679" spans="1:20">
      <c r="A2679" s="675">
        <v>5</v>
      </c>
      <c r="B2679" s="675" t="s">
        <v>1832</v>
      </c>
      <c r="C2679" s="675">
        <v>2017</v>
      </c>
      <c r="D2679" s="675">
        <v>214</v>
      </c>
      <c r="E2679" s="675" t="s">
        <v>1366</v>
      </c>
      <c r="F2679" s="675">
        <v>2</v>
      </c>
      <c r="G2679" s="675" t="s">
        <v>1296</v>
      </c>
      <c r="H2679" s="675">
        <v>92</v>
      </c>
      <c r="I2679" s="675" t="s">
        <v>1248</v>
      </c>
      <c r="J2679" s="675" t="s">
        <v>1052</v>
      </c>
      <c r="K2679" s="741">
        <v>82884856000</v>
      </c>
      <c r="L2679" s="741">
        <v>82884856000</v>
      </c>
      <c r="M2679" s="675">
        <v>1</v>
      </c>
      <c r="N2679" s="675" t="s">
        <v>1871</v>
      </c>
      <c r="O2679" s="675">
        <v>5</v>
      </c>
      <c r="P2679" s="675" t="s">
        <v>1966</v>
      </c>
      <c r="Q2679" s="675">
        <v>1104</v>
      </c>
      <c r="R2679" s="675" t="s">
        <v>2057</v>
      </c>
      <c r="S2679" s="741">
        <v>31089387000</v>
      </c>
      <c r="T2679" s="741">
        <v>31089387000</v>
      </c>
    </row>
    <row r="2680" spans="1:20">
      <c r="A2680" s="675">
        <v>5</v>
      </c>
      <c r="B2680" s="675" t="s">
        <v>1832</v>
      </c>
      <c r="C2680" s="675">
        <v>2017</v>
      </c>
      <c r="D2680" s="675">
        <v>214</v>
      </c>
      <c r="E2680" s="675" t="s">
        <v>1366</v>
      </c>
      <c r="F2680" s="675">
        <v>2</v>
      </c>
      <c r="G2680" s="675" t="s">
        <v>1296</v>
      </c>
      <c r="H2680" s="675">
        <v>92</v>
      </c>
      <c r="I2680" s="675" t="s">
        <v>1248</v>
      </c>
      <c r="J2680" s="675" t="s">
        <v>1052</v>
      </c>
      <c r="K2680" s="741">
        <v>82884856000</v>
      </c>
      <c r="L2680" s="741">
        <v>82884856000</v>
      </c>
      <c r="M2680" s="675">
        <v>2</v>
      </c>
      <c r="N2680" s="675" t="s">
        <v>1893</v>
      </c>
      <c r="O2680" s="675">
        <v>16</v>
      </c>
      <c r="P2680" s="675" t="s">
        <v>1968</v>
      </c>
      <c r="Q2680" s="675">
        <v>1106</v>
      </c>
      <c r="R2680" s="675" t="s">
        <v>2058</v>
      </c>
      <c r="S2680" s="741">
        <v>25482000000</v>
      </c>
      <c r="T2680" s="741">
        <v>25482000000</v>
      </c>
    </row>
    <row r="2681" spans="1:20">
      <c r="A2681" s="675">
        <v>5</v>
      </c>
      <c r="B2681" s="675" t="s">
        <v>1832</v>
      </c>
      <c r="C2681" s="675">
        <v>2017</v>
      </c>
      <c r="D2681" s="675">
        <v>215</v>
      </c>
      <c r="E2681" s="675" t="s">
        <v>66</v>
      </c>
      <c r="F2681" s="675">
        <v>2</v>
      </c>
      <c r="G2681" s="675" t="s">
        <v>1296</v>
      </c>
      <c r="H2681" s="675">
        <v>93</v>
      </c>
      <c r="I2681" s="675" t="s">
        <v>1211</v>
      </c>
      <c r="J2681" s="675" t="s">
        <v>1052</v>
      </c>
      <c r="K2681" s="741">
        <v>5311837000</v>
      </c>
      <c r="L2681" s="741">
        <v>5311837000</v>
      </c>
      <c r="M2681" s="675">
        <v>1</v>
      </c>
      <c r="N2681" s="675" t="s">
        <v>1871</v>
      </c>
      <c r="O2681" s="675">
        <v>11</v>
      </c>
      <c r="P2681" s="675" t="s">
        <v>1926</v>
      </c>
      <c r="Q2681" s="675">
        <v>1115</v>
      </c>
      <c r="R2681" s="675" t="s">
        <v>2059</v>
      </c>
      <c r="S2681" s="741">
        <v>684000000</v>
      </c>
      <c r="T2681" s="741">
        <v>684000000</v>
      </c>
    </row>
    <row r="2682" spans="1:20">
      <c r="A2682" s="675">
        <v>5</v>
      </c>
      <c r="B2682" s="675" t="s">
        <v>1832</v>
      </c>
      <c r="C2682" s="675">
        <v>2017</v>
      </c>
      <c r="D2682" s="675">
        <v>215</v>
      </c>
      <c r="E2682" s="675" t="s">
        <v>66</v>
      </c>
      <c r="F2682" s="675">
        <v>2</v>
      </c>
      <c r="G2682" s="675" t="s">
        <v>1296</v>
      </c>
      <c r="H2682" s="675">
        <v>93</v>
      </c>
      <c r="I2682" s="675" t="s">
        <v>1211</v>
      </c>
      <c r="J2682" s="675" t="s">
        <v>1052</v>
      </c>
      <c r="K2682" s="741">
        <v>5311837000</v>
      </c>
      <c r="L2682" s="741">
        <v>5311837000</v>
      </c>
      <c r="M2682" s="675">
        <v>2</v>
      </c>
      <c r="N2682" s="675" t="s">
        <v>1893</v>
      </c>
      <c r="O2682" s="675">
        <v>17</v>
      </c>
      <c r="P2682" s="675" t="s">
        <v>1930</v>
      </c>
      <c r="Q2682" s="675">
        <v>1162</v>
      </c>
      <c r="R2682" s="675" t="s">
        <v>2060</v>
      </c>
      <c r="S2682" s="741">
        <v>2030184000</v>
      </c>
      <c r="T2682" s="741">
        <v>2030184000</v>
      </c>
    </row>
    <row r="2683" spans="1:20">
      <c r="A2683" s="675">
        <v>5</v>
      </c>
      <c r="B2683" s="675" t="s">
        <v>1832</v>
      </c>
      <c r="C2683" s="675">
        <v>2017</v>
      </c>
      <c r="D2683" s="675">
        <v>215</v>
      </c>
      <c r="E2683" s="675" t="s">
        <v>66</v>
      </c>
      <c r="F2683" s="675">
        <v>2</v>
      </c>
      <c r="G2683" s="675" t="s">
        <v>1296</v>
      </c>
      <c r="H2683" s="675">
        <v>93</v>
      </c>
      <c r="I2683" s="675" t="s">
        <v>1211</v>
      </c>
      <c r="J2683" s="675" t="s">
        <v>1052</v>
      </c>
      <c r="K2683" s="741">
        <v>5311837000</v>
      </c>
      <c r="L2683" s="741">
        <v>5311837000</v>
      </c>
      <c r="M2683" s="675">
        <v>3</v>
      </c>
      <c r="N2683" s="675" t="s">
        <v>1838</v>
      </c>
      <c r="O2683" s="675">
        <v>25</v>
      </c>
      <c r="P2683" s="675" t="s">
        <v>1932</v>
      </c>
      <c r="Q2683" s="675">
        <v>1164</v>
      </c>
      <c r="R2683" s="675" t="s">
        <v>2061</v>
      </c>
      <c r="S2683" s="741">
        <v>2061013000</v>
      </c>
      <c r="T2683" s="741">
        <v>2061013000</v>
      </c>
    </row>
    <row r="2684" spans="1:20">
      <c r="A2684" s="675">
        <v>5</v>
      </c>
      <c r="B2684" s="675" t="s">
        <v>1832</v>
      </c>
      <c r="C2684" s="675">
        <v>2017</v>
      </c>
      <c r="D2684" s="675">
        <v>215</v>
      </c>
      <c r="E2684" s="675" t="s">
        <v>66</v>
      </c>
      <c r="F2684" s="675">
        <v>2</v>
      </c>
      <c r="G2684" s="675" t="s">
        <v>1296</v>
      </c>
      <c r="H2684" s="675">
        <v>93</v>
      </c>
      <c r="I2684" s="675" t="s">
        <v>1211</v>
      </c>
      <c r="J2684" s="675" t="s">
        <v>1052</v>
      </c>
      <c r="K2684" s="741">
        <v>5311837000</v>
      </c>
      <c r="L2684" s="741">
        <v>5311837000</v>
      </c>
      <c r="M2684" s="675">
        <v>7</v>
      </c>
      <c r="N2684" s="675" t="s">
        <v>1833</v>
      </c>
      <c r="O2684" s="675">
        <v>42</v>
      </c>
      <c r="P2684" s="675" t="s">
        <v>1834</v>
      </c>
      <c r="Q2684" s="675">
        <v>475</v>
      </c>
      <c r="R2684" s="675" t="s">
        <v>994</v>
      </c>
      <c r="S2684" s="741">
        <v>328640000</v>
      </c>
      <c r="T2684" s="741">
        <v>328640000</v>
      </c>
    </row>
    <row r="2685" spans="1:20">
      <c r="A2685" s="675">
        <v>5</v>
      </c>
      <c r="B2685" s="675" t="s">
        <v>1832</v>
      </c>
      <c r="C2685" s="675">
        <v>2017</v>
      </c>
      <c r="D2685" s="675">
        <v>215</v>
      </c>
      <c r="E2685" s="675" t="s">
        <v>66</v>
      </c>
      <c r="F2685" s="675">
        <v>2</v>
      </c>
      <c r="G2685" s="675" t="s">
        <v>1296</v>
      </c>
      <c r="H2685" s="675">
        <v>93</v>
      </c>
      <c r="I2685" s="675" t="s">
        <v>1211</v>
      </c>
      <c r="J2685" s="675" t="s">
        <v>1052</v>
      </c>
      <c r="K2685" s="741">
        <v>5311837000</v>
      </c>
      <c r="L2685" s="741">
        <v>5311837000</v>
      </c>
      <c r="M2685" s="675">
        <v>7</v>
      </c>
      <c r="N2685" s="675" t="s">
        <v>1833</v>
      </c>
      <c r="O2685" s="675">
        <v>43</v>
      </c>
      <c r="P2685" s="675" t="s">
        <v>1431</v>
      </c>
      <c r="Q2685" s="675">
        <v>7032</v>
      </c>
      <c r="R2685" s="675" t="s">
        <v>1378</v>
      </c>
      <c r="S2685" s="741">
        <v>208000000</v>
      </c>
      <c r="T2685" s="741">
        <v>208000000</v>
      </c>
    </row>
    <row r="2686" spans="1:20">
      <c r="A2686" s="675">
        <v>5</v>
      </c>
      <c r="B2686" s="675" t="s">
        <v>1832</v>
      </c>
      <c r="C2686" s="675">
        <v>2017</v>
      </c>
      <c r="D2686" s="675">
        <v>216</v>
      </c>
      <c r="E2686" s="675" t="s">
        <v>63</v>
      </c>
      <c r="F2686" s="675">
        <v>2</v>
      </c>
      <c r="G2686" s="675" t="s">
        <v>1296</v>
      </c>
      <c r="H2686" s="675">
        <v>93</v>
      </c>
      <c r="I2686" s="675" t="s">
        <v>1211</v>
      </c>
      <c r="J2686" s="675" t="s">
        <v>1052</v>
      </c>
      <c r="K2686" s="741">
        <v>32923531000</v>
      </c>
      <c r="L2686" s="741">
        <v>32923531000</v>
      </c>
      <c r="M2686" s="675">
        <v>1</v>
      </c>
      <c r="N2686" s="675" t="s">
        <v>1871</v>
      </c>
      <c r="O2686" s="675">
        <v>11</v>
      </c>
      <c r="P2686" s="675" t="s">
        <v>1926</v>
      </c>
      <c r="Q2686" s="675">
        <v>1001</v>
      </c>
      <c r="R2686" s="675" t="s">
        <v>2062</v>
      </c>
      <c r="S2686" s="741">
        <v>898800000</v>
      </c>
      <c r="T2686" s="741">
        <v>898800000</v>
      </c>
    </row>
    <row r="2687" spans="1:20">
      <c r="A2687" s="675">
        <v>5</v>
      </c>
      <c r="B2687" s="675" t="s">
        <v>1832</v>
      </c>
      <c r="C2687" s="675">
        <v>2017</v>
      </c>
      <c r="D2687" s="675">
        <v>216</v>
      </c>
      <c r="E2687" s="675" t="s">
        <v>63</v>
      </c>
      <c r="F2687" s="675">
        <v>2</v>
      </c>
      <c r="G2687" s="675" t="s">
        <v>1296</v>
      </c>
      <c r="H2687" s="675">
        <v>93</v>
      </c>
      <c r="I2687" s="675" t="s">
        <v>1211</v>
      </c>
      <c r="J2687" s="675" t="s">
        <v>1052</v>
      </c>
      <c r="K2687" s="741">
        <v>32923531000</v>
      </c>
      <c r="L2687" s="741">
        <v>32923531000</v>
      </c>
      <c r="M2687" s="675">
        <v>1</v>
      </c>
      <c r="N2687" s="675" t="s">
        <v>1871</v>
      </c>
      <c r="O2687" s="675">
        <v>11</v>
      </c>
      <c r="P2687" s="675" t="s">
        <v>1926</v>
      </c>
      <c r="Q2687" s="675">
        <v>1003</v>
      </c>
      <c r="R2687" s="675" t="s">
        <v>2063</v>
      </c>
      <c r="S2687" s="741">
        <v>17254260000</v>
      </c>
      <c r="T2687" s="741">
        <v>17254260000</v>
      </c>
    </row>
    <row r="2688" spans="1:20">
      <c r="A2688" s="675">
        <v>5</v>
      </c>
      <c r="B2688" s="675" t="s">
        <v>1832</v>
      </c>
      <c r="C2688" s="675">
        <v>2017</v>
      </c>
      <c r="D2688" s="675">
        <v>216</v>
      </c>
      <c r="E2688" s="675" t="s">
        <v>63</v>
      </c>
      <c r="F2688" s="675">
        <v>2</v>
      </c>
      <c r="G2688" s="675" t="s">
        <v>1296</v>
      </c>
      <c r="H2688" s="675">
        <v>93</v>
      </c>
      <c r="I2688" s="675" t="s">
        <v>1211</v>
      </c>
      <c r="J2688" s="675" t="s">
        <v>1052</v>
      </c>
      <c r="K2688" s="741">
        <v>32923531000</v>
      </c>
      <c r="L2688" s="741">
        <v>32923531000</v>
      </c>
      <c r="M2688" s="675">
        <v>2</v>
      </c>
      <c r="N2688" s="675" t="s">
        <v>1893</v>
      </c>
      <c r="O2688" s="675">
        <v>17</v>
      </c>
      <c r="P2688" s="675" t="s">
        <v>1930</v>
      </c>
      <c r="Q2688" s="675">
        <v>1034</v>
      </c>
      <c r="R2688" s="675" t="s">
        <v>2064</v>
      </c>
      <c r="S2688" s="741">
        <v>267527000</v>
      </c>
      <c r="T2688" s="741">
        <v>267527000</v>
      </c>
    </row>
    <row r="2689" spans="1:20">
      <c r="A2689" s="675">
        <v>5</v>
      </c>
      <c r="B2689" s="675" t="s">
        <v>1832</v>
      </c>
      <c r="C2689" s="675">
        <v>2017</v>
      </c>
      <c r="D2689" s="675">
        <v>216</v>
      </c>
      <c r="E2689" s="675" t="s">
        <v>63</v>
      </c>
      <c r="F2689" s="675">
        <v>2</v>
      </c>
      <c r="G2689" s="675" t="s">
        <v>1296</v>
      </c>
      <c r="H2689" s="675">
        <v>93</v>
      </c>
      <c r="I2689" s="675" t="s">
        <v>1211</v>
      </c>
      <c r="J2689" s="675" t="s">
        <v>1052</v>
      </c>
      <c r="K2689" s="741">
        <v>32923531000</v>
      </c>
      <c r="L2689" s="741">
        <v>32923531000</v>
      </c>
      <c r="M2689" s="675">
        <v>3</v>
      </c>
      <c r="N2689" s="675" t="s">
        <v>1838</v>
      </c>
      <c r="O2689" s="675">
        <v>25</v>
      </c>
      <c r="P2689" s="675" t="s">
        <v>1932</v>
      </c>
      <c r="Q2689" s="675">
        <v>1006</v>
      </c>
      <c r="R2689" s="675" t="s">
        <v>2065</v>
      </c>
      <c r="S2689" s="741">
        <v>11905743000</v>
      </c>
      <c r="T2689" s="741">
        <v>11905743000</v>
      </c>
    </row>
    <row r="2690" spans="1:20">
      <c r="A2690" s="675">
        <v>5</v>
      </c>
      <c r="B2690" s="675" t="s">
        <v>1832</v>
      </c>
      <c r="C2690" s="675">
        <v>2017</v>
      </c>
      <c r="D2690" s="675">
        <v>216</v>
      </c>
      <c r="E2690" s="675" t="s">
        <v>63</v>
      </c>
      <c r="F2690" s="675">
        <v>2</v>
      </c>
      <c r="G2690" s="675" t="s">
        <v>1296</v>
      </c>
      <c r="H2690" s="675">
        <v>93</v>
      </c>
      <c r="I2690" s="675" t="s">
        <v>1211</v>
      </c>
      <c r="J2690" s="675" t="s">
        <v>1052</v>
      </c>
      <c r="K2690" s="741">
        <v>32923531000</v>
      </c>
      <c r="L2690" s="741">
        <v>32923531000</v>
      </c>
      <c r="M2690" s="675">
        <v>7</v>
      </c>
      <c r="N2690" s="675" t="s">
        <v>1833</v>
      </c>
      <c r="O2690" s="675">
        <v>42</v>
      </c>
      <c r="P2690" s="675" t="s">
        <v>1834</v>
      </c>
      <c r="Q2690" s="675">
        <v>1015</v>
      </c>
      <c r="R2690" s="675" t="s">
        <v>2066</v>
      </c>
      <c r="S2690" s="741">
        <v>2597201000</v>
      </c>
      <c r="T2690" s="741">
        <v>2597201000</v>
      </c>
    </row>
    <row r="2691" spans="1:20">
      <c r="A2691" s="675">
        <v>5</v>
      </c>
      <c r="B2691" s="675" t="s">
        <v>1832</v>
      </c>
      <c r="C2691" s="675">
        <v>2017</v>
      </c>
      <c r="D2691" s="675">
        <v>218</v>
      </c>
      <c r="E2691" s="675" t="s">
        <v>1401</v>
      </c>
      <c r="F2691" s="675">
        <v>2</v>
      </c>
      <c r="G2691" s="675" t="s">
        <v>1296</v>
      </c>
      <c r="H2691" s="675">
        <v>94</v>
      </c>
      <c r="I2691" s="675" t="s">
        <v>1264</v>
      </c>
      <c r="J2691" s="675" t="s">
        <v>1052</v>
      </c>
      <c r="K2691" s="741">
        <v>24916879000</v>
      </c>
      <c r="L2691" s="741">
        <v>24916879000</v>
      </c>
      <c r="M2691" s="675">
        <v>6</v>
      </c>
      <c r="N2691" s="675" t="s">
        <v>1908</v>
      </c>
      <c r="O2691" s="675">
        <v>38</v>
      </c>
      <c r="P2691" s="675" t="s">
        <v>1976</v>
      </c>
      <c r="Q2691" s="675">
        <v>1121</v>
      </c>
      <c r="R2691" s="675" t="s">
        <v>2067</v>
      </c>
      <c r="S2691" s="741">
        <v>5308000000</v>
      </c>
      <c r="T2691" s="741">
        <v>5308000000</v>
      </c>
    </row>
    <row r="2692" spans="1:20">
      <c r="A2692" s="675">
        <v>5</v>
      </c>
      <c r="B2692" s="675" t="s">
        <v>1832</v>
      </c>
      <c r="C2692" s="675">
        <v>2017</v>
      </c>
      <c r="D2692" s="675">
        <v>218</v>
      </c>
      <c r="E2692" s="675" t="s">
        <v>1401</v>
      </c>
      <c r="F2692" s="675">
        <v>2</v>
      </c>
      <c r="G2692" s="675" t="s">
        <v>1296</v>
      </c>
      <c r="H2692" s="675">
        <v>94</v>
      </c>
      <c r="I2692" s="675" t="s">
        <v>1264</v>
      </c>
      <c r="J2692" s="675" t="s">
        <v>1052</v>
      </c>
      <c r="K2692" s="741">
        <v>24916879000</v>
      </c>
      <c r="L2692" s="741">
        <v>24916879000</v>
      </c>
      <c r="M2692" s="675">
        <v>6</v>
      </c>
      <c r="N2692" s="675" t="s">
        <v>1908</v>
      </c>
      <c r="O2692" s="675">
        <v>39</v>
      </c>
      <c r="P2692" s="675" t="s">
        <v>1978</v>
      </c>
      <c r="Q2692" s="675">
        <v>1119</v>
      </c>
      <c r="R2692" s="675" t="s">
        <v>2068</v>
      </c>
      <c r="S2692" s="741">
        <v>9121207000</v>
      </c>
      <c r="T2692" s="741">
        <v>9121207000</v>
      </c>
    </row>
    <row r="2693" spans="1:20">
      <c r="A2693" s="675">
        <v>5</v>
      </c>
      <c r="B2693" s="675" t="s">
        <v>1832</v>
      </c>
      <c r="C2693" s="675">
        <v>2017</v>
      </c>
      <c r="D2693" s="675">
        <v>218</v>
      </c>
      <c r="E2693" s="675" t="s">
        <v>1401</v>
      </c>
      <c r="F2693" s="675">
        <v>2</v>
      </c>
      <c r="G2693" s="675" t="s">
        <v>1296</v>
      </c>
      <c r="H2693" s="675">
        <v>94</v>
      </c>
      <c r="I2693" s="675" t="s">
        <v>1264</v>
      </c>
      <c r="J2693" s="675" t="s">
        <v>1052</v>
      </c>
      <c r="K2693" s="741">
        <v>24916879000</v>
      </c>
      <c r="L2693" s="741">
        <v>24916879000</v>
      </c>
      <c r="M2693" s="675">
        <v>6</v>
      </c>
      <c r="N2693" s="675" t="s">
        <v>1908</v>
      </c>
      <c r="O2693" s="675">
        <v>39</v>
      </c>
      <c r="P2693" s="675" t="s">
        <v>1978</v>
      </c>
      <c r="Q2693" s="675">
        <v>1124</v>
      </c>
      <c r="R2693" s="675" t="s">
        <v>2069</v>
      </c>
      <c r="S2693" s="741">
        <v>2549623000</v>
      </c>
      <c r="T2693" s="741">
        <v>2549623000</v>
      </c>
    </row>
    <row r="2694" spans="1:20">
      <c r="A2694" s="675">
        <v>5</v>
      </c>
      <c r="B2694" s="675" t="s">
        <v>1832</v>
      </c>
      <c r="C2694" s="675">
        <v>2017</v>
      </c>
      <c r="D2694" s="675">
        <v>218</v>
      </c>
      <c r="E2694" s="675" t="s">
        <v>1401</v>
      </c>
      <c r="F2694" s="675">
        <v>2</v>
      </c>
      <c r="G2694" s="675" t="s">
        <v>1296</v>
      </c>
      <c r="H2694" s="675">
        <v>94</v>
      </c>
      <c r="I2694" s="675" t="s">
        <v>1264</v>
      </c>
      <c r="J2694" s="675" t="s">
        <v>1052</v>
      </c>
      <c r="K2694" s="741">
        <v>24916879000</v>
      </c>
      <c r="L2694" s="741">
        <v>24916879000</v>
      </c>
      <c r="M2694" s="675">
        <v>6</v>
      </c>
      <c r="N2694" s="675" t="s">
        <v>1908</v>
      </c>
      <c r="O2694" s="675">
        <v>39</v>
      </c>
      <c r="P2694" s="675" t="s">
        <v>1978</v>
      </c>
      <c r="Q2694" s="675">
        <v>1139</v>
      </c>
      <c r="R2694" s="675" t="s">
        <v>2070</v>
      </c>
      <c r="S2694" s="741">
        <v>950377000</v>
      </c>
      <c r="T2694" s="741">
        <v>950377000</v>
      </c>
    </row>
    <row r="2695" spans="1:20">
      <c r="A2695" s="675">
        <v>5</v>
      </c>
      <c r="B2695" s="675" t="s">
        <v>1832</v>
      </c>
      <c r="C2695" s="675">
        <v>2017</v>
      </c>
      <c r="D2695" s="675">
        <v>218</v>
      </c>
      <c r="E2695" s="675" t="s">
        <v>1401</v>
      </c>
      <c r="F2695" s="675">
        <v>2</v>
      </c>
      <c r="G2695" s="675" t="s">
        <v>1296</v>
      </c>
      <c r="H2695" s="675">
        <v>94</v>
      </c>
      <c r="I2695" s="675" t="s">
        <v>1264</v>
      </c>
      <c r="J2695" s="675" t="s">
        <v>1052</v>
      </c>
      <c r="K2695" s="741">
        <v>24916879000</v>
      </c>
      <c r="L2695" s="741">
        <v>24916879000</v>
      </c>
      <c r="M2695" s="675">
        <v>7</v>
      </c>
      <c r="N2695" s="675" t="s">
        <v>1833</v>
      </c>
      <c r="O2695" s="675">
        <v>42</v>
      </c>
      <c r="P2695" s="675" t="s">
        <v>1834</v>
      </c>
      <c r="Q2695" s="675">
        <v>315</v>
      </c>
      <c r="R2695" s="675" t="s">
        <v>2071</v>
      </c>
      <c r="S2695" s="741">
        <v>6987672000</v>
      </c>
      <c r="T2695" s="741">
        <v>6987672000</v>
      </c>
    </row>
    <row r="2696" spans="1:20">
      <c r="A2696" s="675">
        <v>5</v>
      </c>
      <c r="B2696" s="675" t="s">
        <v>1832</v>
      </c>
      <c r="C2696" s="675">
        <v>2017</v>
      </c>
      <c r="D2696" s="675">
        <v>219</v>
      </c>
      <c r="E2696" s="675" t="s">
        <v>1410</v>
      </c>
      <c r="F2696" s="675">
        <v>2</v>
      </c>
      <c r="G2696" s="675" t="s">
        <v>1296</v>
      </c>
      <c r="H2696" s="675">
        <v>90</v>
      </c>
      <c r="I2696" s="675" t="s">
        <v>1147</v>
      </c>
      <c r="J2696" s="675" t="s">
        <v>1052</v>
      </c>
      <c r="K2696" s="741">
        <v>3893023000</v>
      </c>
      <c r="L2696" s="741">
        <v>3893023000</v>
      </c>
      <c r="M2696" s="675">
        <v>1</v>
      </c>
      <c r="N2696" s="675" t="s">
        <v>1871</v>
      </c>
      <c r="O2696" s="675">
        <v>6</v>
      </c>
      <c r="P2696" s="675" t="s">
        <v>1874</v>
      </c>
      <c r="Q2696" s="675">
        <v>1079</v>
      </c>
      <c r="R2696" s="675" t="s">
        <v>2072</v>
      </c>
      <c r="S2696" s="741">
        <v>3172000000</v>
      </c>
      <c r="T2696" s="741">
        <v>3172000000</v>
      </c>
    </row>
    <row r="2697" spans="1:20">
      <c r="A2697" s="675">
        <v>5</v>
      </c>
      <c r="B2697" s="675" t="s">
        <v>1832</v>
      </c>
      <c r="C2697" s="675">
        <v>2017</v>
      </c>
      <c r="D2697" s="675">
        <v>219</v>
      </c>
      <c r="E2697" s="675" t="s">
        <v>1410</v>
      </c>
      <c r="F2697" s="675">
        <v>2</v>
      </c>
      <c r="G2697" s="675" t="s">
        <v>1296</v>
      </c>
      <c r="H2697" s="675">
        <v>90</v>
      </c>
      <c r="I2697" s="675" t="s">
        <v>1147</v>
      </c>
      <c r="J2697" s="675" t="s">
        <v>1052</v>
      </c>
      <c r="K2697" s="741">
        <v>3893023000</v>
      </c>
      <c r="L2697" s="741">
        <v>3893023000</v>
      </c>
      <c r="M2697" s="675">
        <v>7</v>
      </c>
      <c r="N2697" s="675" t="s">
        <v>1833</v>
      </c>
      <c r="O2697" s="675">
        <v>42</v>
      </c>
      <c r="P2697" s="675" t="s">
        <v>1834</v>
      </c>
      <c r="Q2697" s="675">
        <v>1039</v>
      </c>
      <c r="R2697" s="675" t="s">
        <v>2073</v>
      </c>
      <c r="S2697" s="741">
        <v>721023000</v>
      </c>
      <c r="T2697" s="741">
        <v>721023000</v>
      </c>
    </row>
    <row r="2698" spans="1:20">
      <c r="A2698" s="675">
        <v>5</v>
      </c>
      <c r="B2698" s="675" t="s">
        <v>1832</v>
      </c>
      <c r="C2698" s="675">
        <v>2017</v>
      </c>
      <c r="D2698" s="675">
        <v>220</v>
      </c>
      <c r="E2698" s="675" t="s">
        <v>1412</v>
      </c>
      <c r="F2698" s="675">
        <v>2</v>
      </c>
      <c r="G2698" s="675" t="s">
        <v>1296</v>
      </c>
      <c r="H2698" s="675">
        <v>999</v>
      </c>
      <c r="I2698" s="675" t="s">
        <v>1860</v>
      </c>
      <c r="J2698" s="675" t="s">
        <v>1052</v>
      </c>
      <c r="K2698" s="741">
        <v>15906717000</v>
      </c>
      <c r="L2698" s="741">
        <v>15906717000</v>
      </c>
      <c r="M2698" s="675">
        <v>7</v>
      </c>
      <c r="N2698" s="675" t="s">
        <v>1833</v>
      </c>
      <c r="O2698" s="675">
        <v>42</v>
      </c>
      <c r="P2698" s="675" t="s">
        <v>1834</v>
      </c>
      <c r="Q2698" s="675">
        <v>1080</v>
      </c>
      <c r="R2698" s="675" t="s">
        <v>2074</v>
      </c>
      <c r="S2698" s="741">
        <v>2903130000</v>
      </c>
      <c r="T2698" s="741">
        <v>2903130000</v>
      </c>
    </row>
    <row r="2699" spans="1:20">
      <c r="A2699" s="675">
        <v>5</v>
      </c>
      <c r="B2699" s="675" t="s">
        <v>1832</v>
      </c>
      <c r="C2699" s="675">
        <v>2017</v>
      </c>
      <c r="D2699" s="675">
        <v>220</v>
      </c>
      <c r="E2699" s="675" t="s">
        <v>1412</v>
      </c>
      <c r="F2699" s="675">
        <v>2</v>
      </c>
      <c r="G2699" s="675" t="s">
        <v>1296</v>
      </c>
      <c r="H2699" s="675">
        <v>999</v>
      </c>
      <c r="I2699" s="675" t="s">
        <v>1860</v>
      </c>
      <c r="J2699" s="675" t="s">
        <v>1052</v>
      </c>
      <c r="K2699" s="741">
        <v>15906717000</v>
      </c>
      <c r="L2699" s="741">
        <v>15906717000</v>
      </c>
      <c r="M2699" s="675">
        <v>7</v>
      </c>
      <c r="N2699" s="675" t="s">
        <v>1833</v>
      </c>
      <c r="O2699" s="675">
        <v>44</v>
      </c>
      <c r="P2699" s="675" t="s">
        <v>1854</v>
      </c>
      <c r="Q2699" s="675">
        <v>1193</v>
      </c>
      <c r="R2699" s="675" t="s">
        <v>2075</v>
      </c>
      <c r="S2699" s="741">
        <v>1405000000</v>
      </c>
      <c r="T2699" s="741">
        <v>1405000000</v>
      </c>
    </row>
    <row r="2700" spans="1:20">
      <c r="A2700" s="675">
        <v>5</v>
      </c>
      <c r="B2700" s="675" t="s">
        <v>1832</v>
      </c>
      <c r="C2700" s="675">
        <v>2017</v>
      </c>
      <c r="D2700" s="675">
        <v>220</v>
      </c>
      <c r="E2700" s="675" t="s">
        <v>1412</v>
      </c>
      <c r="F2700" s="675">
        <v>2</v>
      </c>
      <c r="G2700" s="675" t="s">
        <v>1296</v>
      </c>
      <c r="H2700" s="675">
        <v>999</v>
      </c>
      <c r="I2700" s="675" t="s">
        <v>1860</v>
      </c>
      <c r="J2700" s="675" t="s">
        <v>1052</v>
      </c>
      <c r="K2700" s="741">
        <v>15906717000</v>
      </c>
      <c r="L2700" s="741">
        <v>15906717000</v>
      </c>
      <c r="M2700" s="675">
        <v>7</v>
      </c>
      <c r="N2700" s="675" t="s">
        <v>1833</v>
      </c>
      <c r="O2700" s="675">
        <v>45</v>
      </c>
      <c r="P2700" s="675" t="s">
        <v>1856</v>
      </c>
      <c r="Q2700" s="675">
        <v>1013</v>
      </c>
      <c r="R2700" s="675" t="s">
        <v>2076</v>
      </c>
      <c r="S2700" s="741">
        <v>2001820000</v>
      </c>
      <c r="T2700" s="741">
        <v>2001820000</v>
      </c>
    </row>
    <row r="2701" spans="1:20">
      <c r="A2701" s="675">
        <v>5</v>
      </c>
      <c r="B2701" s="675" t="s">
        <v>1832</v>
      </c>
      <c r="C2701" s="675">
        <v>2017</v>
      </c>
      <c r="D2701" s="675">
        <v>220</v>
      </c>
      <c r="E2701" s="675" t="s">
        <v>1412</v>
      </c>
      <c r="F2701" s="675">
        <v>2</v>
      </c>
      <c r="G2701" s="675" t="s">
        <v>1296</v>
      </c>
      <c r="H2701" s="675">
        <v>999</v>
      </c>
      <c r="I2701" s="675" t="s">
        <v>1860</v>
      </c>
      <c r="J2701" s="675" t="s">
        <v>1052</v>
      </c>
      <c r="K2701" s="741">
        <v>15906717000</v>
      </c>
      <c r="L2701" s="741">
        <v>15906717000</v>
      </c>
      <c r="M2701" s="675">
        <v>7</v>
      </c>
      <c r="N2701" s="675" t="s">
        <v>1833</v>
      </c>
      <c r="O2701" s="675">
        <v>45</v>
      </c>
      <c r="P2701" s="675" t="s">
        <v>1856</v>
      </c>
      <c r="Q2701" s="675">
        <v>1014</v>
      </c>
      <c r="R2701" s="675" t="s">
        <v>2077</v>
      </c>
      <c r="S2701" s="741">
        <v>2537000000</v>
      </c>
      <c r="T2701" s="741">
        <v>2537000000</v>
      </c>
    </row>
    <row r="2702" spans="1:20">
      <c r="A2702" s="675">
        <v>5</v>
      </c>
      <c r="B2702" s="675" t="s">
        <v>1832</v>
      </c>
      <c r="C2702" s="675">
        <v>2017</v>
      </c>
      <c r="D2702" s="675">
        <v>220</v>
      </c>
      <c r="E2702" s="675" t="s">
        <v>1412</v>
      </c>
      <c r="F2702" s="675">
        <v>2</v>
      </c>
      <c r="G2702" s="675" t="s">
        <v>1296</v>
      </c>
      <c r="H2702" s="675">
        <v>999</v>
      </c>
      <c r="I2702" s="675" t="s">
        <v>1860</v>
      </c>
      <c r="J2702" s="675" t="s">
        <v>1052</v>
      </c>
      <c r="K2702" s="741">
        <v>15906717000</v>
      </c>
      <c r="L2702" s="741">
        <v>15906717000</v>
      </c>
      <c r="M2702" s="675">
        <v>7</v>
      </c>
      <c r="N2702" s="675" t="s">
        <v>1833</v>
      </c>
      <c r="O2702" s="675">
        <v>45</v>
      </c>
      <c r="P2702" s="675" t="s">
        <v>1856</v>
      </c>
      <c r="Q2702" s="675">
        <v>1088</v>
      </c>
      <c r="R2702" s="675" t="s">
        <v>2078</v>
      </c>
      <c r="S2702" s="741">
        <v>2403767000</v>
      </c>
      <c r="T2702" s="741">
        <v>2403767000</v>
      </c>
    </row>
    <row r="2703" spans="1:20">
      <c r="A2703" s="675">
        <v>5</v>
      </c>
      <c r="B2703" s="675" t="s">
        <v>1832</v>
      </c>
      <c r="C2703" s="675">
        <v>2017</v>
      </c>
      <c r="D2703" s="675">
        <v>220</v>
      </c>
      <c r="E2703" s="675" t="s">
        <v>1412</v>
      </c>
      <c r="F2703" s="675">
        <v>2</v>
      </c>
      <c r="G2703" s="675" t="s">
        <v>1296</v>
      </c>
      <c r="H2703" s="675">
        <v>999</v>
      </c>
      <c r="I2703" s="675" t="s">
        <v>1860</v>
      </c>
      <c r="J2703" s="675" t="s">
        <v>1052</v>
      </c>
      <c r="K2703" s="741">
        <v>15906717000</v>
      </c>
      <c r="L2703" s="741">
        <v>15906717000</v>
      </c>
      <c r="M2703" s="675">
        <v>7</v>
      </c>
      <c r="N2703" s="675" t="s">
        <v>1833</v>
      </c>
      <c r="O2703" s="675">
        <v>45</v>
      </c>
      <c r="P2703" s="675" t="s">
        <v>1856</v>
      </c>
      <c r="Q2703" s="675">
        <v>1089</v>
      </c>
      <c r="R2703" s="675" t="s">
        <v>2079</v>
      </c>
      <c r="S2703" s="741">
        <v>4656000000</v>
      </c>
      <c r="T2703" s="741">
        <v>4656000000</v>
      </c>
    </row>
    <row r="2704" spans="1:20">
      <c r="A2704" s="675">
        <v>5</v>
      </c>
      <c r="B2704" s="675" t="s">
        <v>1832</v>
      </c>
      <c r="C2704" s="675">
        <v>2017</v>
      </c>
      <c r="D2704" s="675">
        <v>221</v>
      </c>
      <c r="E2704" s="675" t="s">
        <v>54</v>
      </c>
      <c r="F2704" s="675">
        <v>2</v>
      </c>
      <c r="G2704" s="675" t="s">
        <v>1296</v>
      </c>
      <c r="H2704" s="675">
        <v>89</v>
      </c>
      <c r="I2704" s="675" t="s">
        <v>1182</v>
      </c>
      <c r="J2704" s="675" t="s">
        <v>1052</v>
      </c>
      <c r="K2704" s="741">
        <v>12362087000</v>
      </c>
      <c r="L2704" s="741">
        <v>12362087000</v>
      </c>
      <c r="M2704" s="675">
        <v>5</v>
      </c>
      <c r="N2704" s="675" t="s">
        <v>1841</v>
      </c>
      <c r="O2704" s="675">
        <v>37</v>
      </c>
      <c r="P2704" s="675" t="s">
        <v>2080</v>
      </c>
      <c r="Q2704" s="675">
        <v>988</v>
      </c>
      <c r="R2704" s="675" t="s">
        <v>2081</v>
      </c>
      <c r="S2704" s="741">
        <v>3720850000</v>
      </c>
      <c r="T2704" s="741">
        <v>3720850000</v>
      </c>
    </row>
    <row r="2705" spans="1:20">
      <c r="A2705" s="675">
        <v>5</v>
      </c>
      <c r="B2705" s="675" t="s">
        <v>1832</v>
      </c>
      <c r="C2705" s="675">
        <v>2017</v>
      </c>
      <c r="D2705" s="675">
        <v>221</v>
      </c>
      <c r="E2705" s="675" t="s">
        <v>54</v>
      </c>
      <c r="F2705" s="675">
        <v>2</v>
      </c>
      <c r="G2705" s="675" t="s">
        <v>1296</v>
      </c>
      <c r="H2705" s="675">
        <v>89</v>
      </c>
      <c r="I2705" s="675" t="s">
        <v>1182</v>
      </c>
      <c r="J2705" s="675" t="s">
        <v>1052</v>
      </c>
      <c r="K2705" s="741">
        <v>12362087000</v>
      </c>
      <c r="L2705" s="741">
        <v>12362087000</v>
      </c>
      <c r="M2705" s="675">
        <v>5</v>
      </c>
      <c r="N2705" s="675" t="s">
        <v>1841</v>
      </c>
      <c r="O2705" s="675">
        <v>37</v>
      </c>
      <c r="P2705" s="675" t="s">
        <v>2080</v>
      </c>
      <c r="Q2705" s="675">
        <v>1036</v>
      </c>
      <c r="R2705" s="675" t="s">
        <v>2082</v>
      </c>
      <c r="S2705" s="741">
        <v>6144317000</v>
      </c>
      <c r="T2705" s="741">
        <v>6144317000</v>
      </c>
    </row>
    <row r="2706" spans="1:20">
      <c r="A2706" s="675">
        <v>5</v>
      </c>
      <c r="B2706" s="675" t="s">
        <v>1832</v>
      </c>
      <c r="C2706" s="675">
        <v>2017</v>
      </c>
      <c r="D2706" s="675">
        <v>221</v>
      </c>
      <c r="E2706" s="675" t="s">
        <v>54</v>
      </c>
      <c r="F2706" s="675">
        <v>2</v>
      </c>
      <c r="G2706" s="675" t="s">
        <v>1296</v>
      </c>
      <c r="H2706" s="675">
        <v>89</v>
      </c>
      <c r="I2706" s="675" t="s">
        <v>1182</v>
      </c>
      <c r="J2706" s="675" t="s">
        <v>1052</v>
      </c>
      <c r="K2706" s="741">
        <v>12362087000</v>
      </c>
      <c r="L2706" s="741">
        <v>12362087000</v>
      </c>
      <c r="M2706" s="675">
        <v>7</v>
      </c>
      <c r="N2706" s="675" t="s">
        <v>1833</v>
      </c>
      <c r="O2706" s="675">
        <v>42</v>
      </c>
      <c r="P2706" s="675" t="s">
        <v>1834</v>
      </c>
      <c r="Q2706" s="675">
        <v>1038</v>
      </c>
      <c r="R2706" s="675" t="s">
        <v>2083</v>
      </c>
      <c r="S2706" s="741">
        <v>2496920000</v>
      </c>
      <c r="T2706" s="741">
        <v>2496920000</v>
      </c>
    </row>
    <row r="2707" spans="1:20">
      <c r="A2707" s="675">
        <v>5</v>
      </c>
      <c r="B2707" s="675" t="s">
        <v>1832</v>
      </c>
      <c r="C2707" s="675">
        <v>2017</v>
      </c>
      <c r="D2707" s="675">
        <v>222</v>
      </c>
      <c r="E2707" s="675" t="s">
        <v>1471</v>
      </c>
      <c r="F2707" s="675">
        <v>2</v>
      </c>
      <c r="G2707" s="675" t="s">
        <v>1296</v>
      </c>
      <c r="H2707" s="675">
        <v>93</v>
      </c>
      <c r="I2707" s="675" t="s">
        <v>1211</v>
      </c>
      <c r="J2707" s="675" t="s">
        <v>1052</v>
      </c>
      <c r="K2707" s="741">
        <v>108656612000</v>
      </c>
      <c r="L2707" s="741">
        <v>108656612000</v>
      </c>
      <c r="M2707" s="675">
        <v>1</v>
      </c>
      <c r="N2707" s="675" t="s">
        <v>1871</v>
      </c>
      <c r="O2707" s="675">
        <v>11</v>
      </c>
      <c r="P2707" s="675" t="s">
        <v>1926</v>
      </c>
      <c r="Q2707" s="675">
        <v>982</v>
      </c>
      <c r="R2707" s="675" t="s">
        <v>2084</v>
      </c>
      <c r="S2707" s="741">
        <v>36500000000</v>
      </c>
      <c r="T2707" s="741">
        <v>36500000000</v>
      </c>
    </row>
    <row r="2708" spans="1:20">
      <c r="A2708" s="675">
        <v>5</v>
      </c>
      <c r="B2708" s="675" t="s">
        <v>1832</v>
      </c>
      <c r="C2708" s="675">
        <v>2017</v>
      </c>
      <c r="D2708" s="675">
        <v>222</v>
      </c>
      <c r="E2708" s="675" t="s">
        <v>1471</v>
      </c>
      <c r="F2708" s="675">
        <v>2</v>
      </c>
      <c r="G2708" s="675" t="s">
        <v>1296</v>
      </c>
      <c r="H2708" s="675">
        <v>93</v>
      </c>
      <c r="I2708" s="675" t="s">
        <v>1211</v>
      </c>
      <c r="J2708" s="675" t="s">
        <v>1052</v>
      </c>
      <c r="K2708" s="741">
        <v>108656612000</v>
      </c>
      <c r="L2708" s="741">
        <v>108656612000</v>
      </c>
      <c r="M2708" s="675">
        <v>1</v>
      </c>
      <c r="N2708" s="675" t="s">
        <v>1871</v>
      </c>
      <c r="O2708" s="675">
        <v>11</v>
      </c>
      <c r="P2708" s="675" t="s">
        <v>1926</v>
      </c>
      <c r="Q2708" s="675">
        <v>985</v>
      </c>
      <c r="R2708" s="675" t="s">
        <v>2085</v>
      </c>
      <c r="S2708" s="741">
        <v>2281000000</v>
      </c>
      <c r="T2708" s="741">
        <v>2281000000</v>
      </c>
    </row>
    <row r="2709" spans="1:20">
      <c r="A2709" s="675">
        <v>5</v>
      </c>
      <c r="B2709" s="675" t="s">
        <v>1832</v>
      </c>
      <c r="C2709" s="675">
        <v>2017</v>
      </c>
      <c r="D2709" s="675">
        <v>222</v>
      </c>
      <c r="E2709" s="675" t="s">
        <v>1471</v>
      </c>
      <c r="F2709" s="675">
        <v>2</v>
      </c>
      <c r="G2709" s="675" t="s">
        <v>1296</v>
      </c>
      <c r="H2709" s="675">
        <v>93</v>
      </c>
      <c r="I2709" s="675" t="s">
        <v>1211</v>
      </c>
      <c r="J2709" s="675" t="s">
        <v>1052</v>
      </c>
      <c r="K2709" s="741">
        <v>108656612000</v>
      </c>
      <c r="L2709" s="741">
        <v>108656612000</v>
      </c>
      <c r="M2709" s="675">
        <v>1</v>
      </c>
      <c r="N2709" s="675" t="s">
        <v>1871</v>
      </c>
      <c r="O2709" s="675">
        <v>11</v>
      </c>
      <c r="P2709" s="675" t="s">
        <v>1926</v>
      </c>
      <c r="Q2709" s="675">
        <v>993</v>
      </c>
      <c r="R2709" s="675" t="s">
        <v>2086</v>
      </c>
      <c r="S2709" s="741">
        <v>7000000000</v>
      </c>
      <c r="T2709" s="741">
        <v>7000000000</v>
      </c>
    </row>
    <row r="2710" spans="1:20">
      <c r="A2710" s="675">
        <v>5</v>
      </c>
      <c r="B2710" s="675" t="s">
        <v>1832</v>
      </c>
      <c r="C2710" s="675">
        <v>2017</v>
      </c>
      <c r="D2710" s="675">
        <v>222</v>
      </c>
      <c r="E2710" s="675" t="s">
        <v>1471</v>
      </c>
      <c r="F2710" s="675">
        <v>2</v>
      </c>
      <c r="G2710" s="675" t="s">
        <v>1296</v>
      </c>
      <c r="H2710" s="675">
        <v>93</v>
      </c>
      <c r="I2710" s="675" t="s">
        <v>1211</v>
      </c>
      <c r="J2710" s="675" t="s">
        <v>1052</v>
      </c>
      <c r="K2710" s="741">
        <v>108656612000</v>
      </c>
      <c r="L2710" s="741">
        <v>108656612000</v>
      </c>
      <c r="M2710" s="675">
        <v>1</v>
      </c>
      <c r="N2710" s="675" t="s">
        <v>1871</v>
      </c>
      <c r="O2710" s="675">
        <v>11</v>
      </c>
      <c r="P2710" s="675" t="s">
        <v>1926</v>
      </c>
      <c r="Q2710" s="675">
        <v>1000</v>
      </c>
      <c r="R2710" s="675" t="s">
        <v>2087</v>
      </c>
      <c r="S2710" s="741">
        <v>12237309000</v>
      </c>
      <c r="T2710" s="741">
        <v>12237309000</v>
      </c>
    </row>
    <row r="2711" spans="1:20">
      <c r="A2711" s="675">
        <v>5</v>
      </c>
      <c r="B2711" s="675" t="s">
        <v>1832</v>
      </c>
      <c r="C2711" s="675">
        <v>2017</v>
      </c>
      <c r="D2711" s="675">
        <v>222</v>
      </c>
      <c r="E2711" s="675" t="s">
        <v>1471</v>
      </c>
      <c r="F2711" s="675">
        <v>2</v>
      </c>
      <c r="G2711" s="675" t="s">
        <v>1296</v>
      </c>
      <c r="H2711" s="675">
        <v>93</v>
      </c>
      <c r="I2711" s="675" t="s">
        <v>1211</v>
      </c>
      <c r="J2711" s="675" t="s">
        <v>1052</v>
      </c>
      <c r="K2711" s="741">
        <v>108656612000</v>
      </c>
      <c r="L2711" s="741">
        <v>108656612000</v>
      </c>
      <c r="M2711" s="675">
        <v>2</v>
      </c>
      <c r="N2711" s="675" t="s">
        <v>1893</v>
      </c>
      <c r="O2711" s="675">
        <v>17</v>
      </c>
      <c r="P2711" s="675" t="s">
        <v>1930</v>
      </c>
      <c r="Q2711" s="675">
        <v>999</v>
      </c>
      <c r="R2711" s="675" t="s">
        <v>2088</v>
      </c>
      <c r="S2711" s="741">
        <v>16051000000</v>
      </c>
      <c r="T2711" s="741">
        <v>16051000000</v>
      </c>
    </row>
    <row r="2712" spans="1:20">
      <c r="A2712" s="675">
        <v>5</v>
      </c>
      <c r="B2712" s="675" t="s">
        <v>1832</v>
      </c>
      <c r="C2712" s="675">
        <v>2017</v>
      </c>
      <c r="D2712" s="675">
        <v>222</v>
      </c>
      <c r="E2712" s="675" t="s">
        <v>1471</v>
      </c>
      <c r="F2712" s="675">
        <v>2</v>
      </c>
      <c r="G2712" s="675" t="s">
        <v>1296</v>
      </c>
      <c r="H2712" s="675">
        <v>93</v>
      </c>
      <c r="I2712" s="675" t="s">
        <v>1211</v>
      </c>
      <c r="J2712" s="675" t="s">
        <v>1052</v>
      </c>
      <c r="K2712" s="741">
        <v>108656612000</v>
      </c>
      <c r="L2712" s="741">
        <v>108656612000</v>
      </c>
      <c r="M2712" s="675">
        <v>2</v>
      </c>
      <c r="N2712" s="675" t="s">
        <v>1893</v>
      </c>
      <c r="O2712" s="675">
        <v>17</v>
      </c>
      <c r="P2712" s="675" t="s">
        <v>1930</v>
      </c>
      <c r="Q2712" s="675">
        <v>1010</v>
      </c>
      <c r="R2712" s="675" t="s">
        <v>2089</v>
      </c>
      <c r="S2712" s="741">
        <v>3628000000</v>
      </c>
      <c r="T2712" s="741">
        <v>3628000000</v>
      </c>
    </row>
    <row r="2713" spans="1:20">
      <c r="A2713" s="675">
        <v>5</v>
      </c>
      <c r="B2713" s="675" t="s">
        <v>1832</v>
      </c>
      <c r="C2713" s="675">
        <v>2017</v>
      </c>
      <c r="D2713" s="675">
        <v>222</v>
      </c>
      <c r="E2713" s="675" t="s">
        <v>1471</v>
      </c>
      <c r="F2713" s="675">
        <v>2</v>
      </c>
      <c r="G2713" s="675" t="s">
        <v>1296</v>
      </c>
      <c r="H2713" s="675">
        <v>93</v>
      </c>
      <c r="I2713" s="675" t="s">
        <v>1211</v>
      </c>
      <c r="J2713" s="675" t="s">
        <v>1052</v>
      </c>
      <c r="K2713" s="741">
        <v>108656612000</v>
      </c>
      <c r="L2713" s="741">
        <v>108656612000</v>
      </c>
      <c r="M2713" s="675">
        <v>3</v>
      </c>
      <c r="N2713" s="675" t="s">
        <v>1838</v>
      </c>
      <c r="O2713" s="675">
        <v>25</v>
      </c>
      <c r="P2713" s="675" t="s">
        <v>1932</v>
      </c>
      <c r="Q2713" s="675">
        <v>996</v>
      </c>
      <c r="R2713" s="675" t="s">
        <v>2090</v>
      </c>
      <c r="S2713" s="741">
        <v>3563235000</v>
      </c>
      <c r="T2713" s="741">
        <v>3563235000</v>
      </c>
    </row>
    <row r="2714" spans="1:20">
      <c r="A2714" s="675">
        <v>5</v>
      </c>
      <c r="B2714" s="675" t="s">
        <v>1832</v>
      </c>
      <c r="C2714" s="675">
        <v>2017</v>
      </c>
      <c r="D2714" s="675">
        <v>222</v>
      </c>
      <c r="E2714" s="675" t="s">
        <v>1471</v>
      </c>
      <c r="F2714" s="675">
        <v>2</v>
      </c>
      <c r="G2714" s="675" t="s">
        <v>1296</v>
      </c>
      <c r="H2714" s="675">
        <v>93</v>
      </c>
      <c r="I2714" s="675" t="s">
        <v>1211</v>
      </c>
      <c r="J2714" s="675" t="s">
        <v>1052</v>
      </c>
      <c r="K2714" s="741">
        <v>108656612000</v>
      </c>
      <c r="L2714" s="741">
        <v>108656612000</v>
      </c>
      <c r="M2714" s="675">
        <v>3</v>
      </c>
      <c r="N2714" s="675" t="s">
        <v>1838</v>
      </c>
      <c r="O2714" s="675">
        <v>25</v>
      </c>
      <c r="P2714" s="675" t="s">
        <v>1932</v>
      </c>
      <c r="Q2714" s="675">
        <v>1017</v>
      </c>
      <c r="R2714" s="675" t="s">
        <v>2091</v>
      </c>
      <c r="S2714" s="741">
        <v>21217765000</v>
      </c>
      <c r="T2714" s="741">
        <v>21217765000</v>
      </c>
    </row>
    <row r="2715" spans="1:20">
      <c r="A2715" s="675">
        <v>5</v>
      </c>
      <c r="B2715" s="675" t="s">
        <v>1832</v>
      </c>
      <c r="C2715" s="675">
        <v>2017</v>
      </c>
      <c r="D2715" s="675">
        <v>222</v>
      </c>
      <c r="E2715" s="675" t="s">
        <v>1471</v>
      </c>
      <c r="F2715" s="675">
        <v>2</v>
      </c>
      <c r="G2715" s="675" t="s">
        <v>1296</v>
      </c>
      <c r="H2715" s="675">
        <v>93</v>
      </c>
      <c r="I2715" s="675" t="s">
        <v>1211</v>
      </c>
      <c r="J2715" s="675" t="s">
        <v>1052</v>
      </c>
      <c r="K2715" s="741">
        <v>108656612000</v>
      </c>
      <c r="L2715" s="741">
        <v>108656612000</v>
      </c>
      <c r="M2715" s="675">
        <v>7</v>
      </c>
      <c r="N2715" s="675" t="s">
        <v>1833</v>
      </c>
      <c r="O2715" s="675">
        <v>42</v>
      </c>
      <c r="P2715" s="675" t="s">
        <v>1834</v>
      </c>
      <c r="Q2715" s="675">
        <v>998</v>
      </c>
      <c r="R2715" s="675" t="s">
        <v>2092</v>
      </c>
      <c r="S2715" s="741">
        <v>6178303000</v>
      </c>
      <c r="T2715" s="741">
        <v>6178303000</v>
      </c>
    </row>
    <row r="2716" spans="1:20">
      <c r="A2716" s="675">
        <v>5</v>
      </c>
      <c r="B2716" s="675" t="s">
        <v>1832</v>
      </c>
      <c r="C2716" s="675">
        <v>2017</v>
      </c>
      <c r="D2716" s="675">
        <v>226</v>
      </c>
      <c r="E2716" s="675" t="s">
        <v>45</v>
      </c>
      <c r="F2716" s="675">
        <v>2</v>
      </c>
      <c r="G2716" s="675" t="s">
        <v>1296</v>
      </c>
      <c r="H2716" s="675">
        <v>87</v>
      </c>
      <c r="I2716" s="675" t="s">
        <v>1131</v>
      </c>
      <c r="J2716" s="675" t="s">
        <v>1052</v>
      </c>
      <c r="K2716" s="741">
        <v>17394777000</v>
      </c>
      <c r="L2716" s="741">
        <v>17394777000</v>
      </c>
      <c r="M2716" s="675">
        <v>7</v>
      </c>
      <c r="N2716" s="675" t="s">
        <v>1833</v>
      </c>
      <c r="O2716" s="675">
        <v>42</v>
      </c>
      <c r="P2716" s="675" t="s">
        <v>1834</v>
      </c>
      <c r="Q2716" s="675">
        <v>1180</v>
      </c>
      <c r="R2716" s="675" t="s">
        <v>2093</v>
      </c>
      <c r="S2716" s="741">
        <v>1863094000</v>
      </c>
      <c r="T2716" s="741">
        <v>1863094000</v>
      </c>
    </row>
    <row r="2717" spans="1:20">
      <c r="A2717" s="675">
        <v>5</v>
      </c>
      <c r="B2717" s="675" t="s">
        <v>1832</v>
      </c>
      <c r="C2717" s="675">
        <v>2017</v>
      </c>
      <c r="D2717" s="675">
        <v>226</v>
      </c>
      <c r="E2717" s="675" t="s">
        <v>45</v>
      </c>
      <c r="F2717" s="675">
        <v>2</v>
      </c>
      <c r="G2717" s="675" t="s">
        <v>1296</v>
      </c>
      <c r="H2717" s="675">
        <v>87</v>
      </c>
      <c r="I2717" s="675" t="s">
        <v>1131</v>
      </c>
      <c r="J2717" s="675" t="s">
        <v>1052</v>
      </c>
      <c r="K2717" s="741">
        <v>17394777000</v>
      </c>
      <c r="L2717" s="741">
        <v>17394777000</v>
      </c>
      <c r="M2717" s="675">
        <v>7</v>
      </c>
      <c r="N2717" s="675" t="s">
        <v>1833</v>
      </c>
      <c r="O2717" s="675">
        <v>44</v>
      </c>
      <c r="P2717" s="675" t="s">
        <v>1854</v>
      </c>
      <c r="Q2717" s="675">
        <v>983</v>
      </c>
      <c r="R2717" s="675" t="s">
        <v>2094</v>
      </c>
      <c r="S2717" s="741">
        <v>15531683000</v>
      </c>
      <c r="T2717" s="741">
        <v>15531683000</v>
      </c>
    </row>
    <row r="2718" spans="1:20">
      <c r="A2718" s="675">
        <v>5</v>
      </c>
      <c r="B2718" s="675" t="s">
        <v>1832</v>
      </c>
      <c r="C2718" s="675">
        <v>2017</v>
      </c>
      <c r="D2718" s="675">
        <v>227</v>
      </c>
      <c r="E2718" s="675" t="s">
        <v>78</v>
      </c>
      <c r="F2718" s="675">
        <v>2</v>
      </c>
      <c r="G2718" s="675" t="s">
        <v>1296</v>
      </c>
      <c r="H2718" s="675">
        <v>95</v>
      </c>
      <c r="I2718" s="675" t="s">
        <v>1170</v>
      </c>
      <c r="J2718" s="675" t="s">
        <v>1052</v>
      </c>
      <c r="K2718" s="741">
        <v>112553225000</v>
      </c>
      <c r="L2718" s="741">
        <v>112553225000</v>
      </c>
      <c r="M2718" s="675">
        <v>2</v>
      </c>
      <c r="N2718" s="675" t="s">
        <v>1893</v>
      </c>
      <c r="O2718" s="675">
        <v>18</v>
      </c>
      <c r="P2718" s="675" t="s">
        <v>1894</v>
      </c>
      <c r="Q2718" s="675">
        <v>408</v>
      </c>
      <c r="R2718" s="675" t="s">
        <v>1433</v>
      </c>
      <c r="S2718" s="741">
        <v>79953487000</v>
      </c>
      <c r="T2718" s="741">
        <v>79953487000</v>
      </c>
    </row>
    <row r="2719" spans="1:20">
      <c r="A2719" s="675">
        <v>5</v>
      </c>
      <c r="B2719" s="675" t="s">
        <v>1832</v>
      </c>
      <c r="C2719" s="675">
        <v>2017</v>
      </c>
      <c r="D2719" s="675">
        <v>227</v>
      </c>
      <c r="E2719" s="675" t="s">
        <v>78</v>
      </c>
      <c r="F2719" s="675">
        <v>2</v>
      </c>
      <c r="G2719" s="675" t="s">
        <v>1296</v>
      </c>
      <c r="H2719" s="675">
        <v>95</v>
      </c>
      <c r="I2719" s="675" t="s">
        <v>1170</v>
      </c>
      <c r="J2719" s="675" t="s">
        <v>1052</v>
      </c>
      <c r="K2719" s="741">
        <v>112553225000</v>
      </c>
      <c r="L2719" s="741">
        <v>112553225000</v>
      </c>
      <c r="M2719" s="675">
        <v>7</v>
      </c>
      <c r="N2719" s="675" t="s">
        <v>1833</v>
      </c>
      <c r="O2719" s="675">
        <v>42</v>
      </c>
      <c r="P2719" s="675" t="s">
        <v>1834</v>
      </c>
      <c r="Q2719" s="675">
        <v>1171</v>
      </c>
      <c r="R2719" s="675" t="s">
        <v>2095</v>
      </c>
      <c r="S2719" s="741">
        <v>9885533000</v>
      </c>
      <c r="T2719" s="741">
        <v>9885533000</v>
      </c>
    </row>
    <row r="2720" spans="1:20">
      <c r="A2720" s="675">
        <v>5</v>
      </c>
      <c r="B2720" s="675" t="s">
        <v>1832</v>
      </c>
      <c r="C2720" s="675">
        <v>2017</v>
      </c>
      <c r="D2720" s="675">
        <v>227</v>
      </c>
      <c r="E2720" s="675" t="s">
        <v>78</v>
      </c>
      <c r="F2720" s="675">
        <v>2</v>
      </c>
      <c r="G2720" s="675" t="s">
        <v>1296</v>
      </c>
      <c r="H2720" s="675">
        <v>95</v>
      </c>
      <c r="I2720" s="675" t="s">
        <v>1170</v>
      </c>
      <c r="J2720" s="675" t="s">
        <v>1052</v>
      </c>
      <c r="K2720" s="741">
        <v>112553225000</v>
      </c>
      <c r="L2720" s="741">
        <v>112553225000</v>
      </c>
      <c r="M2720" s="675">
        <v>7</v>
      </c>
      <c r="N2720" s="675" t="s">
        <v>1833</v>
      </c>
      <c r="O2720" s="675">
        <v>43</v>
      </c>
      <c r="P2720" s="675" t="s">
        <v>1431</v>
      </c>
      <c r="Q2720" s="675">
        <v>1181</v>
      </c>
      <c r="R2720" s="675" t="s">
        <v>1431</v>
      </c>
      <c r="S2720" s="741">
        <v>20350000000</v>
      </c>
      <c r="T2720" s="741">
        <v>20350000000</v>
      </c>
    </row>
    <row r="2721" spans="1:20">
      <c r="A2721" s="675">
        <v>5</v>
      </c>
      <c r="B2721" s="675" t="s">
        <v>1832</v>
      </c>
      <c r="C2721" s="675">
        <v>2017</v>
      </c>
      <c r="D2721" s="675">
        <v>227</v>
      </c>
      <c r="E2721" s="675" t="s">
        <v>78</v>
      </c>
      <c r="F2721" s="675">
        <v>2</v>
      </c>
      <c r="G2721" s="675" t="s">
        <v>1296</v>
      </c>
      <c r="H2721" s="675">
        <v>95</v>
      </c>
      <c r="I2721" s="675" t="s">
        <v>1170</v>
      </c>
      <c r="J2721" s="675" t="s">
        <v>1052</v>
      </c>
      <c r="K2721" s="741">
        <v>112553225000</v>
      </c>
      <c r="L2721" s="741">
        <v>112553225000</v>
      </c>
      <c r="M2721" s="675">
        <v>7</v>
      </c>
      <c r="N2721" s="675" t="s">
        <v>1833</v>
      </c>
      <c r="O2721" s="675">
        <v>44</v>
      </c>
      <c r="P2721" s="675" t="s">
        <v>1854</v>
      </c>
      <c r="Q2721" s="675">
        <v>1117</v>
      </c>
      <c r="R2721" s="675" t="s">
        <v>2096</v>
      </c>
      <c r="S2721" s="741">
        <v>2364205000</v>
      </c>
      <c r="T2721" s="741">
        <v>2364205000</v>
      </c>
    </row>
    <row r="2722" spans="1:20">
      <c r="A2722" s="675">
        <v>5</v>
      </c>
      <c r="B2722" s="675" t="s">
        <v>1832</v>
      </c>
      <c r="C2722" s="675">
        <v>2017</v>
      </c>
      <c r="D2722" s="675">
        <v>228</v>
      </c>
      <c r="E2722" s="675" t="s">
        <v>1435</v>
      </c>
      <c r="F2722" s="675">
        <v>2</v>
      </c>
      <c r="G2722" s="675" t="s">
        <v>1296</v>
      </c>
      <c r="H2722" s="675">
        <v>96</v>
      </c>
      <c r="I2722" s="675" t="s">
        <v>1199</v>
      </c>
      <c r="J2722" s="675" t="s">
        <v>1052</v>
      </c>
      <c r="K2722" s="741">
        <v>62782118000</v>
      </c>
      <c r="L2722" s="741">
        <v>62782118000</v>
      </c>
      <c r="M2722" s="675">
        <v>2</v>
      </c>
      <c r="N2722" s="675" t="s">
        <v>1893</v>
      </c>
      <c r="O2722" s="675">
        <v>13</v>
      </c>
      <c r="P2722" s="675" t="s">
        <v>2097</v>
      </c>
      <c r="Q2722" s="675">
        <v>1048</v>
      </c>
      <c r="R2722" s="675" t="s">
        <v>2098</v>
      </c>
      <c r="S2722" s="741">
        <v>8549809000</v>
      </c>
      <c r="T2722" s="741">
        <v>8549809000</v>
      </c>
    </row>
    <row r="2723" spans="1:20">
      <c r="A2723" s="675">
        <v>5</v>
      </c>
      <c r="B2723" s="675" t="s">
        <v>1832</v>
      </c>
      <c r="C2723" s="675">
        <v>2017</v>
      </c>
      <c r="D2723" s="675">
        <v>228</v>
      </c>
      <c r="E2723" s="675" t="s">
        <v>1435</v>
      </c>
      <c r="F2723" s="675">
        <v>2</v>
      </c>
      <c r="G2723" s="675" t="s">
        <v>1296</v>
      </c>
      <c r="H2723" s="675">
        <v>96</v>
      </c>
      <c r="I2723" s="675" t="s">
        <v>1199</v>
      </c>
      <c r="J2723" s="675" t="s">
        <v>1052</v>
      </c>
      <c r="K2723" s="741">
        <v>62782118000</v>
      </c>
      <c r="L2723" s="741">
        <v>62782118000</v>
      </c>
      <c r="M2723" s="675">
        <v>2</v>
      </c>
      <c r="N2723" s="675" t="s">
        <v>1893</v>
      </c>
      <c r="O2723" s="675">
        <v>13</v>
      </c>
      <c r="P2723" s="675" t="s">
        <v>2097</v>
      </c>
      <c r="Q2723" s="675">
        <v>1109</v>
      </c>
      <c r="R2723" s="675" t="s">
        <v>2099</v>
      </c>
      <c r="S2723" s="741">
        <v>37583816000</v>
      </c>
      <c r="T2723" s="741">
        <v>37583816000</v>
      </c>
    </row>
    <row r="2724" spans="1:20">
      <c r="A2724" s="675">
        <v>5</v>
      </c>
      <c r="B2724" s="675" t="s">
        <v>1832</v>
      </c>
      <c r="C2724" s="675">
        <v>2017</v>
      </c>
      <c r="D2724" s="675">
        <v>228</v>
      </c>
      <c r="E2724" s="675" t="s">
        <v>1435</v>
      </c>
      <c r="F2724" s="675">
        <v>2</v>
      </c>
      <c r="G2724" s="675" t="s">
        <v>1296</v>
      </c>
      <c r="H2724" s="675">
        <v>96</v>
      </c>
      <c r="I2724" s="675" t="s">
        <v>1199</v>
      </c>
      <c r="J2724" s="675" t="s">
        <v>1052</v>
      </c>
      <c r="K2724" s="741">
        <v>62782118000</v>
      </c>
      <c r="L2724" s="741">
        <v>62782118000</v>
      </c>
      <c r="M2724" s="675">
        <v>3</v>
      </c>
      <c r="N2724" s="675" t="s">
        <v>1838</v>
      </c>
      <c r="O2724" s="675">
        <v>19</v>
      </c>
      <c r="P2724" s="675" t="s">
        <v>1996</v>
      </c>
      <c r="Q2724" s="675">
        <v>1045</v>
      </c>
      <c r="R2724" s="675" t="s">
        <v>2100</v>
      </c>
      <c r="S2724" s="741">
        <v>5724599000</v>
      </c>
      <c r="T2724" s="741">
        <v>5724599000</v>
      </c>
    </row>
    <row r="2725" spans="1:20">
      <c r="A2725" s="675">
        <v>5</v>
      </c>
      <c r="B2725" s="675" t="s">
        <v>1832</v>
      </c>
      <c r="C2725" s="675">
        <v>2017</v>
      </c>
      <c r="D2725" s="675">
        <v>228</v>
      </c>
      <c r="E2725" s="675" t="s">
        <v>1435</v>
      </c>
      <c r="F2725" s="675">
        <v>2</v>
      </c>
      <c r="G2725" s="675" t="s">
        <v>1296</v>
      </c>
      <c r="H2725" s="675">
        <v>96</v>
      </c>
      <c r="I2725" s="675" t="s">
        <v>1199</v>
      </c>
      <c r="J2725" s="675" t="s">
        <v>1052</v>
      </c>
      <c r="K2725" s="741">
        <v>62782118000</v>
      </c>
      <c r="L2725" s="741">
        <v>62782118000</v>
      </c>
      <c r="M2725" s="675">
        <v>7</v>
      </c>
      <c r="N2725" s="675" t="s">
        <v>1833</v>
      </c>
      <c r="O2725" s="675">
        <v>42</v>
      </c>
      <c r="P2725" s="675" t="s">
        <v>1834</v>
      </c>
      <c r="Q2725" s="675">
        <v>1042</v>
      </c>
      <c r="R2725" s="675" t="s">
        <v>2101</v>
      </c>
      <c r="S2725" s="741">
        <v>10923894000</v>
      </c>
      <c r="T2725" s="741">
        <v>10923894000</v>
      </c>
    </row>
    <row r="2726" spans="1:20">
      <c r="A2726" s="675">
        <v>5</v>
      </c>
      <c r="B2726" s="675" t="s">
        <v>1832</v>
      </c>
      <c r="C2726" s="675">
        <v>2017</v>
      </c>
      <c r="D2726" s="675">
        <v>230</v>
      </c>
      <c r="E2726" s="675" t="s">
        <v>1440</v>
      </c>
      <c r="F2726" s="675">
        <v>2</v>
      </c>
      <c r="G2726" s="675" t="s">
        <v>1296</v>
      </c>
      <c r="H2726" s="675">
        <v>90</v>
      </c>
      <c r="I2726" s="675" t="s">
        <v>1147</v>
      </c>
      <c r="J2726" s="675" t="s">
        <v>1052</v>
      </c>
      <c r="K2726" s="741">
        <v>28143008000</v>
      </c>
      <c r="L2726" s="741">
        <v>28143008000</v>
      </c>
      <c r="M2726" s="675">
        <v>1</v>
      </c>
      <c r="N2726" s="675" t="s">
        <v>1871</v>
      </c>
      <c r="O2726" s="675">
        <v>8</v>
      </c>
      <c r="P2726" s="675" t="s">
        <v>1887</v>
      </c>
      <c r="Q2726" s="675">
        <v>188</v>
      </c>
      <c r="R2726" s="675" t="s">
        <v>1445</v>
      </c>
      <c r="S2726" s="741">
        <v>3031124000</v>
      </c>
      <c r="T2726" s="741">
        <v>3031124000</v>
      </c>
    </row>
    <row r="2727" spans="1:20">
      <c r="A2727" s="675">
        <v>5</v>
      </c>
      <c r="B2727" s="675" t="s">
        <v>1832</v>
      </c>
      <c r="C2727" s="675">
        <v>2017</v>
      </c>
      <c r="D2727" s="675">
        <v>230</v>
      </c>
      <c r="E2727" s="675" t="s">
        <v>1440</v>
      </c>
      <c r="F2727" s="675">
        <v>2</v>
      </c>
      <c r="G2727" s="675" t="s">
        <v>1296</v>
      </c>
      <c r="H2727" s="675">
        <v>90</v>
      </c>
      <c r="I2727" s="675" t="s">
        <v>1147</v>
      </c>
      <c r="J2727" s="675" t="s">
        <v>1052</v>
      </c>
      <c r="K2727" s="741">
        <v>28143008000</v>
      </c>
      <c r="L2727" s="741">
        <v>28143008000</v>
      </c>
      <c r="M2727" s="675">
        <v>1</v>
      </c>
      <c r="N2727" s="675" t="s">
        <v>1871</v>
      </c>
      <c r="O2727" s="675">
        <v>8</v>
      </c>
      <c r="P2727" s="675" t="s">
        <v>1887</v>
      </c>
      <c r="Q2727" s="675">
        <v>378</v>
      </c>
      <c r="R2727" s="675" t="s">
        <v>1441</v>
      </c>
      <c r="S2727" s="741">
        <v>4500000000</v>
      </c>
      <c r="T2727" s="741">
        <v>4500000000</v>
      </c>
    </row>
    <row r="2728" spans="1:20">
      <c r="A2728" s="675">
        <v>5</v>
      </c>
      <c r="B2728" s="675" t="s">
        <v>1832</v>
      </c>
      <c r="C2728" s="675">
        <v>2017</v>
      </c>
      <c r="D2728" s="675">
        <v>230</v>
      </c>
      <c r="E2728" s="675" t="s">
        <v>1440</v>
      </c>
      <c r="F2728" s="675">
        <v>2</v>
      </c>
      <c r="G2728" s="675" t="s">
        <v>1296</v>
      </c>
      <c r="H2728" s="675">
        <v>90</v>
      </c>
      <c r="I2728" s="675" t="s">
        <v>1147</v>
      </c>
      <c r="J2728" s="675" t="s">
        <v>1052</v>
      </c>
      <c r="K2728" s="741">
        <v>28143008000</v>
      </c>
      <c r="L2728" s="741">
        <v>28143008000</v>
      </c>
      <c r="M2728" s="675">
        <v>1</v>
      </c>
      <c r="N2728" s="675" t="s">
        <v>1871</v>
      </c>
      <c r="O2728" s="675">
        <v>8</v>
      </c>
      <c r="P2728" s="675" t="s">
        <v>1887</v>
      </c>
      <c r="Q2728" s="675">
        <v>379</v>
      </c>
      <c r="R2728" s="675" t="s">
        <v>1446</v>
      </c>
      <c r="S2728" s="741">
        <v>2500000000</v>
      </c>
      <c r="T2728" s="741">
        <v>2500000000</v>
      </c>
    </row>
    <row r="2729" spans="1:20">
      <c r="A2729" s="675">
        <v>5</v>
      </c>
      <c r="B2729" s="675" t="s">
        <v>1832</v>
      </c>
      <c r="C2729" s="675">
        <v>2017</v>
      </c>
      <c r="D2729" s="675">
        <v>230</v>
      </c>
      <c r="E2729" s="675" t="s">
        <v>1440</v>
      </c>
      <c r="F2729" s="675">
        <v>2</v>
      </c>
      <c r="G2729" s="675" t="s">
        <v>1296</v>
      </c>
      <c r="H2729" s="675">
        <v>90</v>
      </c>
      <c r="I2729" s="675" t="s">
        <v>1147</v>
      </c>
      <c r="J2729" s="675" t="s">
        <v>1052</v>
      </c>
      <c r="K2729" s="741">
        <v>28143008000</v>
      </c>
      <c r="L2729" s="741">
        <v>28143008000</v>
      </c>
      <c r="M2729" s="675">
        <v>1</v>
      </c>
      <c r="N2729" s="675" t="s">
        <v>1871</v>
      </c>
      <c r="O2729" s="675">
        <v>8</v>
      </c>
      <c r="P2729" s="675" t="s">
        <v>1887</v>
      </c>
      <c r="Q2729" s="675">
        <v>380</v>
      </c>
      <c r="R2729" s="675" t="s">
        <v>1447</v>
      </c>
      <c r="S2729" s="741">
        <v>5711884000</v>
      </c>
      <c r="T2729" s="741">
        <v>5711884000</v>
      </c>
    </row>
    <row r="2730" spans="1:20">
      <c r="A2730" s="675">
        <v>5</v>
      </c>
      <c r="B2730" s="675" t="s">
        <v>1832</v>
      </c>
      <c r="C2730" s="675">
        <v>2017</v>
      </c>
      <c r="D2730" s="675">
        <v>230</v>
      </c>
      <c r="E2730" s="675" t="s">
        <v>1440</v>
      </c>
      <c r="F2730" s="675">
        <v>2</v>
      </c>
      <c r="G2730" s="675" t="s">
        <v>1296</v>
      </c>
      <c r="H2730" s="675">
        <v>90</v>
      </c>
      <c r="I2730" s="675" t="s">
        <v>1147</v>
      </c>
      <c r="J2730" s="675" t="s">
        <v>1052</v>
      </c>
      <c r="K2730" s="741">
        <v>28143008000</v>
      </c>
      <c r="L2730" s="741">
        <v>28143008000</v>
      </c>
      <c r="M2730" s="675">
        <v>1</v>
      </c>
      <c r="N2730" s="675" t="s">
        <v>1871</v>
      </c>
      <c r="O2730" s="675">
        <v>8</v>
      </c>
      <c r="P2730" s="675" t="s">
        <v>1887</v>
      </c>
      <c r="Q2730" s="675">
        <v>382</v>
      </c>
      <c r="R2730" s="675" t="s">
        <v>1831</v>
      </c>
      <c r="S2730" s="741">
        <v>600000000</v>
      </c>
      <c r="T2730" s="741">
        <v>600000000</v>
      </c>
    </row>
    <row r="2731" spans="1:20">
      <c r="A2731" s="675">
        <v>5</v>
      </c>
      <c r="B2731" s="675" t="s">
        <v>1832</v>
      </c>
      <c r="C2731" s="675">
        <v>2017</v>
      </c>
      <c r="D2731" s="675">
        <v>230</v>
      </c>
      <c r="E2731" s="675" t="s">
        <v>1440</v>
      </c>
      <c r="F2731" s="675">
        <v>2</v>
      </c>
      <c r="G2731" s="675" t="s">
        <v>1296</v>
      </c>
      <c r="H2731" s="675">
        <v>90</v>
      </c>
      <c r="I2731" s="675" t="s">
        <v>1147</v>
      </c>
      <c r="J2731" s="675" t="s">
        <v>1052</v>
      </c>
      <c r="K2731" s="741">
        <v>28143008000</v>
      </c>
      <c r="L2731" s="741">
        <v>28143008000</v>
      </c>
      <c r="M2731" s="675">
        <v>1</v>
      </c>
      <c r="N2731" s="675" t="s">
        <v>1871</v>
      </c>
      <c r="O2731" s="675">
        <v>8</v>
      </c>
      <c r="P2731" s="675" t="s">
        <v>1887</v>
      </c>
      <c r="Q2731" s="675">
        <v>389</v>
      </c>
      <c r="R2731" s="675" t="s">
        <v>1442</v>
      </c>
      <c r="S2731" s="741">
        <v>2200000000</v>
      </c>
      <c r="T2731" s="741">
        <v>2200000000</v>
      </c>
    </row>
    <row r="2732" spans="1:20">
      <c r="A2732" s="675">
        <v>5</v>
      </c>
      <c r="B2732" s="675" t="s">
        <v>1832</v>
      </c>
      <c r="C2732" s="675">
        <v>2017</v>
      </c>
      <c r="D2732" s="675">
        <v>230</v>
      </c>
      <c r="E2732" s="675" t="s">
        <v>1440</v>
      </c>
      <c r="F2732" s="675">
        <v>2</v>
      </c>
      <c r="G2732" s="675" t="s">
        <v>1296</v>
      </c>
      <c r="H2732" s="675">
        <v>90</v>
      </c>
      <c r="I2732" s="675" t="s">
        <v>1147</v>
      </c>
      <c r="J2732" s="675" t="s">
        <v>1052</v>
      </c>
      <c r="K2732" s="741">
        <v>28143008000</v>
      </c>
      <c r="L2732" s="741">
        <v>28143008000</v>
      </c>
      <c r="M2732" s="675">
        <v>1</v>
      </c>
      <c r="N2732" s="675" t="s">
        <v>1871</v>
      </c>
      <c r="O2732" s="675">
        <v>8</v>
      </c>
      <c r="P2732" s="675" t="s">
        <v>1887</v>
      </c>
      <c r="Q2732" s="675">
        <v>4149</v>
      </c>
      <c r="R2732" s="675" t="s">
        <v>1443</v>
      </c>
      <c r="S2732" s="741">
        <v>8000000000</v>
      </c>
      <c r="T2732" s="741">
        <v>8000000000</v>
      </c>
    </row>
    <row r="2733" spans="1:20">
      <c r="A2733" s="675">
        <v>5</v>
      </c>
      <c r="B2733" s="675" t="s">
        <v>1832</v>
      </c>
      <c r="C2733" s="675">
        <v>2017</v>
      </c>
      <c r="D2733" s="675">
        <v>230</v>
      </c>
      <c r="E2733" s="675" t="s">
        <v>1440</v>
      </c>
      <c r="F2733" s="675">
        <v>2</v>
      </c>
      <c r="G2733" s="675" t="s">
        <v>1296</v>
      </c>
      <c r="H2733" s="675">
        <v>90</v>
      </c>
      <c r="I2733" s="675" t="s">
        <v>1147</v>
      </c>
      <c r="J2733" s="675" t="s">
        <v>1052</v>
      </c>
      <c r="K2733" s="741">
        <v>28143008000</v>
      </c>
      <c r="L2733" s="741">
        <v>28143008000</v>
      </c>
      <c r="M2733" s="675">
        <v>1</v>
      </c>
      <c r="N2733" s="675" t="s">
        <v>1871</v>
      </c>
      <c r="O2733" s="675">
        <v>8</v>
      </c>
      <c r="P2733" s="675" t="s">
        <v>1887</v>
      </c>
      <c r="Q2733" s="675">
        <v>4150</v>
      </c>
      <c r="R2733" s="675" t="s">
        <v>1444</v>
      </c>
      <c r="S2733" s="741">
        <v>1600000000</v>
      </c>
      <c r="T2733" s="741">
        <v>1600000000</v>
      </c>
    </row>
    <row r="2734" spans="1:20">
      <c r="A2734" s="675">
        <v>5</v>
      </c>
      <c r="B2734" s="675" t="s">
        <v>1832</v>
      </c>
      <c r="C2734" s="675">
        <v>2017</v>
      </c>
      <c r="D2734" s="675">
        <v>235</v>
      </c>
      <c r="E2734" s="675" t="s">
        <v>1448</v>
      </c>
      <c r="F2734" s="675">
        <v>2</v>
      </c>
      <c r="G2734" s="675" t="s">
        <v>1296</v>
      </c>
      <c r="H2734" s="675">
        <v>198</v>
      </c>
      <c r="I2734" s="675" t="s">
        <v>1051</v>
      </c>
      <c r="J2734" s="675" t="s">
        <v>1052</v>
      </c>
      <c r="K2734" s="741">
        <v>10694000000</v>
      </c>
      <c r="L2734" s="741">
        <v>10694000000</v>
      </c>
      <c r="M2734" s="675">
        <v>7</v>
      </c>
      <c r="N2734" s="675" t="s">
        <v>1833</v>
      </c>
      <c r="O2734" s="675">
        <v>42</v>
      </c>
      <c r="P2734" s="675" t="s">
        <v>1834</v>
      </c>
      <c r="Q2734" s="675">
        <v>1195</v>
      </c>
      <c r="R2734" s="675" t="s">
        <v>2102</v>
      </c>
      <c r="S2734" s="741">
        <v>4184000000</v>
      </c>
      <c r="T2734" s="741">
        <v>4184000000</v>
      </c>
    </row>
    <row r="2735" spans="1:20">
      <c r="A2735" s="675">
        <v>5</v>
      </c>
      <c r="B2735" s="675" t="s">
        <v>1832</v>
      </c>
      <c r="C2735" s="675">
        <v>2017</v>
      </c>
      <c r="D2735" s="675">
        <v>235</v>
      </c>
      <c r="E2735" s="675" t="s">
        <v>1448</v>
      </c>
      <c r="F2735" s="675">
        <v>2</v>
      </c>
      <c r="G2735" s="675" t="s">
        <v>1296</v>
      </c>
      <c r="H2735" s="675">
        <v>198</v>
      </c>
      <c r="I2735" s="675" t="s">
        <v>1051</v>
      </c>
      <c r="J2735" s="675" t="s">
        <v>1052</v>
      </c>
      <c r="K2735" s="741">
        <v>10694000000</v>
      </c>
      <c r="L2735" s="741">
        <v>10694000000</v>
      </c>
      <c r="M2735" s="675">
        <v>7</v>
      </c>
      <c r="N2735" s="675" t="s">
        <v>1833</v>
      </c>
      <c r="O2735" s="675">
        <v>42</v>
      </c>
      <c r="P2735" s="675" t="s">
        <v>1834</v>
      </c>
      <c r="Q2735" s="675">
        <v>1199</v>
      </c>
      <c r="R2735" s="675" t="s">
        <v>2103</v>
      </c>
      <c r="S2735" s="741">
        <v>1270000000</v>
      </c>
      <c r="T2735" s="741">
        <v>1270000000</v>
      </c>
    </row>
    <row r="2736" spans="1:20">
      <c r="A2736" s="675">
        <v>5</v>
      </c>
      <c r="B2736" s="675" t="s">
        <v>1832</v>
      </c>
      <c r="C2736" s="675">
        <v>2017</v>
      </c>
      <c r="D2736" s="675">
        <v>235</v>
      </c>
      <c r="E2736" s="675" t="s">
        <v>1448</v>
      </c>
      <c r="F2736" s="675">
        <v>2</v>
      </c>
      <c r="G2736" s="675" t="s">
        <v>1296</v>
      </c>
      <c r="H2736" s="675">
        <v>198</v>
      </c>
      <c r="I2736" s="675" t="s">
        <v>1051</v>
      </c>
      <c r="J2736" s="675" t="s">
        <v>1052</v>
      </c>
      <c r="K2736" s="741">
        <v>10694000000</v>
      </c>
      <c r="L2736" s="741">
        <v>10694000000</v>
      </c>
      <c r="M2736" s="675">
        <v>7</v>
      </c>
      <c r="N2736" s="675" t="s">
        <v>1833</v>
      </c>
      <c r="O2736" s="675">
        <v>43</v>
      </c>
      <c r="P2736" s="675" t="s">
        <v>1431</v>
      </c>
      <c r="Q2736" s="675">
        <v>1196</v>
      </c>
      <c r="R2736" s="675" t="s">
        <v>2104</v>
      </c>
      <c r="S2736" s="741">
        <v>3130000000</v>
      </c>
      <c r="T2736" s="741">
        <v>3130000000</v>
      </c>
    </row>
    <row r="2737" spans="1:20">
      <c r="A2737" s="675">
        <v>5</v>
      </c>
      <c r="B2737" s="675" t="s">
        <v>1832</v>
      </c>
      <c r="C2737" s="675">
        <v>2017</v>
      </c>
      <c r="D2737" s="675">
        <v>235</v>
      </c>
      <c r="E2737" s="675" t="s">
        <v>1448</v>
      </c>
      <c r="F2737" s="675">
        <v>2</v>
      </c>
      <c r="G2737" s="675" t="s">
        <v>1296</v>
      </c>
      <c r="H2737" s="675">
        <v>198</v>
      </c>
      <c r="I2737" s="675" t="s">
        <v>1051</v>
      </c>
      <c r="J2737" s="675" t="s">
        <v>1052</v>
      </c>
      <c r="K2737" s="741">
        <v>10694000000</v>
      </c>
      <c r="L2737" s="741">
        <v>10694000000</v>
      </c>
      <c r="M2737" s="675">
        <v>7</v>
      </c>
      <c r="N2737" s="675" t="s">
        <v>1833</v>
      </c>
      <c r="O2737" s="675">
        <v>44</v>
      </c>
      <c r="P2737" s="675" t="s">
        <v>1854</v>
      </c>
      <c r="Q2737" s="675">
        <v>1194</v>
      </c>
      <c r="R2737" s="675" t="s">
        <v>2105</v>
      </c>
      <c r="S2737" s="741">
        <v>2110000000</v>
      </c>
      <c r="T2737" s="741">
        <v>2110000000</v>
      </c>
    </row>
  </sheetData>
  <autoFilter ref="A1:T2737"/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499984740745262"/>
  </sheetPr>
  <dimension ref="A1:O106"/>
  <sheetViews>
    <sheetView topLeftCell="C1" workbookViewId="0">
      <selection activeCell="E1" sqref="E1"/>
    </sheetView>
  </sheetViews>
  <sheetFormatPr baseColWidth="10" defaultColWidth="10.85546875" defaultRowHeight="15"/>
  <cols>
    <col min="1" max="1" width="55.28515625" style="675" bestFit="1" customWidth="1"/>
    <col min="2" max="2" width="93.7109375" style="675" bestFit="1" customWidth="1"/>
    <col min="3" max="3" width="86.7109375" style="675" bestFit="1" customWidth="1"/>
    <col min="4" max="4" width="102.85546875" style="675" bestFit="1" customWidth="1"/>
    <col min="5" max="5" width="22.42578125" style="675" bestFit="1" customWidth="1"/>
    <col min="6" max="15" width="15" style="675" bestFit="1" customWidth="1"/>
    <col min="16" max="16384" width="10.85546875" style="675"/>
  </cols>
  <sheetData>
    <row r="1" spans="1:15">
      <c r="A1" s="778" t="s">
        <v>1032</v>
      </c>
      <c r="B1" s="778" t="s">
        <v>1041</v>
      </c>
      <c r="C1" s="778" t="s">
        <v>1043</v>
      </c>
      <c r="D1" s="778" t="s">
        <v>1045</v>
      </c>
      <c r="E1" s="778" t="s">
        <v>2124</v>
      </c>
      <c r="F1" s="778">
        <v>2009</v>
      </c>
      <c r="G1" s="778">
        <v>2010</v>
      </c>
      <c r="H1" s="778">
        <v>2011</v>
      </c>
      <c r="I1" s="778">
        <v>2012</v>
      </c>
      <c r="J1" s="778">
        <v>2013</v>
      </c>
      <c r="K1" s="778">
        <v>2014</v>
      </c>
      <c r="L1" s="778">
        <v>2015</v>
      </c>
      <c r="M1" s="778">
        <v>2016</v>
      </c>
      <c r="N1" s="778">
        <v>2017</v>
      </c>
      <c r="O1" s="778" t="s">
        <v>2123</v>
      </c>
    </row>
    <row r="2" spans="1:15">
      <c r="A2" s="775" t="s">
        <v>83</v>
      </c>
      <c r="B2" s="775" t="s">
        <v>1103</v>
      </c>
      <c r="C2" s="675" t="s">
        <v>1203</v>
      </c>
      <c r="D2" s="774" t="s">
        <v>1464</v>
      </c>
      <c r="E2" s="773" t="s">
        <v>996</v>
      </c>
      <c r="F2" s="772"/>
      <c r="G2" s="772">
        <v>8852216876.7259102</v>
      </c>
      <c r="H2" s="772">
        <v>1770546986.2164228</v>
      </c>
      <c r="I2" s="772">
        <v>6152058739.5998325</v>
      </c>
      <c r="J2" s="772"/>
      <c r="K2" s="772"/>
      <c r="L2" s="772"/>
      <c r="M2" s="772"/>
      <c r="N2" s="772"/>
      <c r="O2" s="772">
        <v>16774822602.542166</v>
      </c>
    </row>
    <row r="3" spans="1:15">
      <c r="A3" s="775" t="s">
        <v>83</v>
      </c>
      <c r="B3" s="775" t="s">
        <v>1833</v>
      </c>
      <c r="C3" s="675" t="s">
        <v>1431</v>
      </c>
      <c r="D3" s="774" t="s">
        <v>1354</v>
      </c>
      <c r="E3" s="773" t="s">
        <v>994</v>
      </c>
      <c r="F3" s="772"/>
      <c r="G3" s="772"/>
      <c r="H3" s="772"/>
      <c r="I3" s="772"/>
      <c r="J3" s="772"/>
      <c r="K3" s="772"/>
      <c r="L3" s="772"/>
      <c r="M3" s="772"/>
      <c r="N3" s="772">
        <v>6987694000</v>
      </c>
      <c r="O3" s="772">
        <v>6987694000</v>
      </c>
    </row>
    <row r="4" spans="1:15">
      <c r="A4" s="776" t="s">
        <v>83</v>
      </c>
      <c r="B4" s="775" t="s">
        <v>1833</v>
      </c>
      <c r="C4" s="675" t="s">
        <v>1834</v>
      </c>
      <c r="D4" s="774" t="s">
        <v>1706</v>
      </c>
      <c r="E4" s="773" t="s">
        <v>994</v>
      </c>
      <c r="F4" s="772"/>
      <c r="G4" s="772"/>
      <c r="H4" s="772"/>
      <c r="I4" s="772"/>
      <c r="J4" s="772"/>
      <c r="K4" s="772"/>
      <c r="L4" s="772"/>
      <c r="M4" s="772"/>
      <c r="N4" s="772">
        <v>509690000</v>
      </c>
      <c r="O4" s="772">
        <v>509690000</v>
      </c>
    </row>
    <row r="5" spans="1:15">
      <c r="A5" s="775" t="s">
        <v>83</v>
      </c>
      <c r="B5" s="775" t="s">
        <v>1893</v>
      </c>
      <c r="C5" s="675" t="s">
        <v>1914</v>
      </c>
      <c r="D5" s="774" t="s">
        <v>2039</v>
      </c>
      <c r="E5" s="773" t="s">
        <v>996</v>
      </c>
      <c r="F5" s="772"/>
      <c r="G5" s="772"/>
      <c r="H5" s="772"/>
      <c r="I5" s="772"/>
      <c r="J5" s="772"/>
      <c r="K5" s="772"/>
      <c r="L5" s="772"/>
      <c r="M5" s="772"/>
      <c r="N5" s="772">
        <v>9171052000</v>
      </c>
      <c r="O5" s="772">
        <v>9171052000</v>
      </c>
    </row>
    <row r="6" spans="1:15">
      <c r="A6" s="775" t="s">
        <v>83</v>
      </c>
      <c r="B6" s="775" t="s">
        <v>1893</v>
      </c>
      <c r="C6" s="675" t="s">
        <v>1914</v>
      </c>
      <c r="D6" s="774" t="s">
        <v>2041</v>
      </c>
      <c r="E6" s="773" t="s">
        <v>996</v>
      </c>
      <c r="F6" s="772"/>
      <c r="G6" s="772"/>
      <c r="H6" s="772"/>
      <c r="I6" s="772"/>
      <c r="J6" s="772"/>
      <c r="K6" s="772"/>
      <c r="L6" s="772"/>
      <c r="M6" s="772"/>
      <c r="N6" s="772">
        <v>2995546000</v>
      </c>
      <c r="O6" s="772">
        <v>2995546000</v>
      </c>
    </row>
    <row r="7" spans="1:15">
      <c r="A7" s="775" t="s">
        <v>83</v>
      </c>
      <c r="B7" s="775" t="s">
        <v>1482</v>
      </c>
      <c r="C7" s="675" t="s">
        <v>1487</v>
      </c>
      <c r="D7" s="774" t="s">
        <v>1354</v>
      </c>
      <c r="E7" s="773" t="s">
        <v>994</v>
      </c>
      <c r="F7" s="772"/>
      <c r="G7" s="772"/>
      <c r="H7" s="772"/>
      <c r="I7" s="772"/>
      <c r="J7" s="772">
        <v>1376892727.5256815</v>
      </c>
      <c r="K7" s="772">
        <v>4390478767.0155745</v>
      </c>
      <c r="L7" s="772">
        <v>5277940696.3425713</v>
      </c>
      <c r="M7" s="772">
        <v>5979401022.0390997</v>
      </c>
      <c r="N7" s="772"/>
      <c r="O7" s="772">
        <v>17024713212.922928</v>
      </c>
    </row>
    <row r="8" spans="1:15">
      <c r="A8" s="775" t="s">
        <v>83</v>
      </c>
      <c r="B8" s="775" t="s">
        <v>1482</v>
      </c>
      <c r="C8" s="675" t="s">
        <v>1483</v>
      </c>
      <c r="D8" s="774" t="s">
        <v>1706</v>
      </c>
      <c r="E8" s="773" t="s">
        <v>994</v>
      </c>
      <c r="F8" s="772"/>
      <c r="G8" s="772"/>
      <c r="H8" s="772"/>
      <c r="I8" s="772"/>
      <c r="J8" s="772">
        <v>190507441.54179427</v>
      </c>
      <c r="K8" s="772">
        <v>140208398.07867017</v>
      </c>
      <c r="L8" s="772">
        <v>273581831.65781522</v>
      </c>
      <c r="M8" s="772">
        <v>199808888.2008</v>
      </c>
      <c r="N8" s="772"/>
      <c r="O8" s="772">
        <v>804106559.47907972</v>
      </c>
    </row>
    <row r="9" spans="1:15">
      <c r="A9" s="775" t="s">
        <v>83</v>
      </c>
      <c r="B9" s="775" t="s">
        <v>1489</v>
      </c>
      <c r="C9" s="675" t="s">
        <v>1578</v>
      </c>
      <c r="D9" s="774" t="s">
        <v>1703</v>
      </c>
      <c r="E9" s="773" t="s">
        <v>996</v>
      </c>
      <c r="F9" s="772"/>
      <c r="G9" s="772"/>
      <c r="H9" s="772"/>
      <c r="I9" s="772"/>
      <c r="J9" s="772">
        <v>1089052038.2248449</v>
      </c>
      <c r="K9" s="772">
        <v>14429668802.211342</v>
      </c>
      <c r="L9" s="772">
        <v>19539082003.394638</v>
      </c>
      <c r="M9" s="772">
        <v>8065141721.0691004</v>
      </c>
      <c r="N9" s="772"/>
      <c r="O9" s="772">
        <v>43122944564.899925</v>
      </c>
    </row>
    <row r="10" spans="1:15">
      <c r="A10" s="776" t="s">
        <v>162</v>
      </c>
      <c r="B10" s="775" t="s">
        <v>1103</v>
      </c>
      <c r="C10" s="675" t="s">
        <v>1110</v>
      </c>
      <c r="D10" s="774" t="s">
        <v>1288</v>
      </c>
      <c r="E10" s="773" t="s">
        <v>992</v>
      </c>
      <c r="F10" s="772">
        <v>1638961972.2795756</v>
      </c>
      <c r="G10" s="772">
        <v>1502005925.7343872</v>
      </c>
      <c r="H10" s="772">
        <v>2732378931.0086327</v>
      </c>
      <c r="I10" s="772">
        <v>1502541887.0460179</v>
      </c>
      <c r="J10" s="772"/>
      <c r="K10" s="772"/>
      <c r="L10" s="772"/>
      <c r="M10" s="772"/>
      <c r="N10" s="772"/>
      <c r="O10" s="772">
        <v>7375888716.0686131</v>
      </c>
    </row>
    <row r="11" spans="1:15">
      <c r="A11" s="776" t="s">
        <v>162</v>
      </c>
      <c r="B11" s="775" t="s">
        <v>1103</v>
      </c>
      <c r="C11" s="675" t="s">
        <v>1283</v>
      </c>
      <c r="D11" s="774" t="s">
        <v>1285</v>
      </c>
      <c r="E11" s="773" t="s">
        <v>990</v>
      </c>
      <c r="F11" s="772">
        <v>453387498.52490324</v>
      </c>
      <c r="G11" s="772">
        <v>183651379.56577659</v>
      </c>
      <c r="H11" s="772">
        <v>149231817.40966994</v>
      </c>
      <c r="I11" s="772">
        <v>53249938.891768083</v>
      </c>
      <c r="J11" s="772"/>
      <c r="K11" s="772"/>
      <c r="L11" s="772"/>
      <c r="M11" s="772"/>
      <c r="N11" s="772"/>
      <c r="O11" s="772">
        <v>839520634.39211786</v>
      </c>
    </row>
    <row r="12" spans="1:15">
      <c r="A12" s="776" t="s">
        <v>162</v>
      </c>
      <c r="B12" s="775" t="s">
        <v>1103</v>
      </c>
      <c r="C12" s="675" t="s">
        <v>1283</v>
      </c>
      <c r="D12" s="774" t="s">
        <v>1286</v>
      </c>
      <c r="E12" s="773" t="s">
        <v>997</v>
      </c>
      <c r="F12" s="772">
        <v>2084229097.6965704</v>
      </c>
      <c r="G12" s="772">
        <v>2077884180.2299297</v>
      </c>
      <c r="H12" s="772">
        <v>1104644264.7004263</v>
      </c>
      <c r="I12" s="772">
        <v>1012669857.5708746</v>
      </c>
      <c r="J12" s="772"/>
      <c r="K12" s="772"/>
      <c r="L12" s="772"/>
      <c r="M12" s="772"/>
      <c r="N12" s="772"/>
      <c r="O12" s="772">
        <v>6279427400.1978006</v>
      </c>
    </row>
    <row r="13" spans="1:15">
      <c r="A13" s="776" t="s">
        <v>162</v>
      </c>
      <c r="B13" s="775" t="s">
        <v>1833</v>
      </c>
      <c r="C13" s="675" t="s">
        <v>1834</v>
      </c>
      <c r="D13" s="774" t="s">
        <v>1992</v>
      </c>
      <c r="E13" s="773" t="s">
        <v>994</v>
      </c>
      <c r="F13" s="772"/>
      <c r="G13" s="772"/>
      <c r="H13" s="772"/>
      <c r="I13" s="772"/>
      <c r="J13" s="772"/>
      <c r="K13" s="772"/>
      <c r="L13" s="772"/>
      <c r="M13" s="772"/>
      <c r="N13" s="772">
        <v>2046581000</v>
      </c>
      <c r="O13" s="772">
        <v>2046581000</v>
      </c>
    </row>
    <row r="14" spans="1:15">
      <c r="A14" s="776" t="s">
        <v>162</v>
      </c>
      <c r="B14" s="775" t="s">
        <v>1059</v>
      </c>
      <c r="C14" s="675" t="s">
        <v>1063</v>
      </c>
      <c r="D14" s="774" t="s">
        <v>994</v>
      </c>
      <c r="E14" s="773" t="s">
        <v>994</v>
      </c>
      <c r="F14" s="772">
        <v>1218055966.186307</v>
      </c>
      <c r="G14" s="772">
        <v>275477069.34866488</v>
      </c>
      <c r="H14" s="772">
        <v>385726307.71143502</v>
      </c>
      <c r="I14" s="772">
        <v>443359354.18803042</v>
      </c>
      <c r="J14" s="772"/>
      <c r="K14" s="772"/>
      <c r="L14" s="772"/>
      <c r="M14" s="772"/>
      <c r="N14" s="772"/>
      <c r="O14" s="772">
        <v>2322618697.4344373</v>
      </c>
    </row>
    <row r="15" spans="1:15">
      <c r="A15" s="776" t="s">
        <v>162</v>
      </c>
      <c r="B15" s="775" t="s">
        <v>1893</v>
      </c>
      <c r="C15" s="675" t="s">
        <v>1930</v>
      </c>
      <c r="D15" s="774" t="s">
        <v>1991</v>
      </c>
      <c r="E15" s="773" t="s">
        <v>990</v>
      </c>
      <c r="F15" s="772"/>
      <c r="G15" s="772"/>
      <c r="H15" s="772"/>
      <c r="I15" s="772"/>
      <c r="J15" s="772"/>
      <c r="K15" s="772"/>
      <c r="L15" s="772"/>
      <c r="M15" s="772"/>
      <c r="N15" s="772">
        <v>9700000000</v>
      </c>
      <c r="O15" s="772">
        <v>9700000000</v>
      </c>
    </row>
    <row r="16" spans="1:15">
      <c r="A16" s="776" t="s">
        <v>162</v>
      </c>
      <c r="B16" s="775" t="s">
        <v>1893</v>
      </c>
      <c r="C16" s="675" t="s">
        <v>1930</v>
      </c>
      <c r="D16" s="774" t="s">
        <v>1990</v>
      </c>
      <c r="E16" s="773" t="s">
        <v>997</v>
      </c>
      <c r="F16" s="772"/>
      <c r="G16" s="772"/>
      <c r="H16" s="772"/>
      <c r="I16" s="772"/>
      <c r="J16" s="772"/>
      <c r="K16" s="772"/>
      <c r="L16" s="772"/>
      <c r="M16" s="772"/>
      <c r="N16" s="772">
        <v>4863000000</v>
      </c>
      <c r="O16" s="772">
        <v>4863000000</v>
      </c>
    </row>
    <row r="17" spans="1:15">
      <c r="A17" s="776" t="s">
        <v>162</v>
      </c>
      <c r="B17" s="775" t="s">
        <v>1482</v>
      </c>
      <c r="C17" s="675" t="s">
        <v>1521</v>
      </c>
      <c r="D17" s="774" t="s">
        <v>1660</v>
      </c>
      <c r="E17" s="773" t="s">
        <v>992</v>
      </c>
      <c r="F17" s="772"/>
      <c r="G17" s="772"/>
      <c r="H17" s="772"/>
      <c r="I17" s="772"/>
      <c r="J17" s="772">
        <v>121113977.1779284</v>
      </c>
      <c r="K17" s="772">
        <v>553421241.66958833</v>
      </c>
      <c r="L17" s="772">
        <v>579533865.6373831</v>
      </c>
      <c r="M17" s="772">
        <v>512250878.69999999</v>
      </c>
      <c r="N17" s="772"/>
      <c r="O17" s="772">
        <v>1766319963.1849</v>
      </c>
    </row>
    <row r="18" spans="1:15">
      <c r="A18" s="776" t="s">
        <v>781</v>
      </c>
      <c r="B18" s="775" t="s">
        <v>1103</v>
      </c>
      <c r="C18" s="675" t="s">
        <v>1344</v>
      </c>
      <c r="D18" s="774" t="s">
        <v>1346</v>
      </c>
      <c r="E18" s="773" t="s">
        <v>997</v>
      </c>
      <c r="F18" s="772">
        <v>406018655.39543569</v>
      </c>
      <c r="G18" s="772">
        <v>655897784.16348791</v>
      </c>
      <c r="H18" s="772">
        <v>126467641.87260163</v>
      </c>
      <c r="I18" s="772">
        <v>148153130.39373463</v>
      </c>
      <c r="J18" s="772"/>
      <c r="K18" s="772"/>
      <c r="L18" s="772"/>
      <c r="M18" s="772"/>
      <c r="N18" s="772"/>
      <c r="O18" s="772">
        <v>1336537211.8252599</v>
      </c>
    </row>
    <row r="19" spans="1:15">
      <c r="A19" s="776" t="s">
        <v>781</v>
      </c>
      <c r="B19" s="775" t="s">
        <v>1103</v>
      </c>
      <c r="C19" s="675" t="s">
        <v>1344</v>
      </c>
      <c r="D19" s="774" t="s">
        <v>1345</v>
      </c>
      <c r="E19" s="773" t="s">
        <v>996</v>
      </c>
      <c r="F19" s="772">
        <v>261003458435.41443</v>
      </c>
      <c r="G19" s="772">
        <v>96220557809.79155</v>
      </c>
      <c r="H19" s="772">
        <v>69519941868.605972</v>
      </c>
      <c r="I19" s="772">
        <v>92280199589.597641</v>
      </c>
      <c r="J19" s="772"/>
      <c r="K19" s="772"/>
      <c r="L19" s="772"/>
      <c r="M19" s="772"/>
      <c r="N19" s="772"/>
      <c r="O19" s="772">
        <v>519024157703.40961</v>
      </c>
    </row>
    <row r="20" spans="1:15">
      <c r="A20" s="776" t="s">
        <v>781</v>
      </c>
      <c r="B20" s="775" t="s">
        <v>1103</v>
      </c>
      <c r="C20" s="675" t="s">
        <v>1203</v>
      </c>
      <c r="D20" s="774" t="s">
        <v>1339</v>
      </c>
      <c r="E20" s="773" t="s">
        <v>996</v>
      </c>
      <c r="F20" s="772">
        <v>73402824276.407684</v>
      </c>
      <c r="G20" s="772">
        <v>46311769794.545799</v>
      </c>
      <c r="H20" s="772">
        <v>32589846271.899033</v>
      </c>
      <c r="I20" s="772">
        <v>62323772431.020706</v>
      </c>
      <c r="J20" s="772"/>
      <c r="K20" s="772"/>
      <c r="L20" s="772"/>
      <c r="M20" s="772"/>
      <c r="N20" s="772"/>
      <c r="O20" s="772">
        <v>214628212773.87323</v>
      </c>
    </row>
    <row r="21" spans="1:15">
      <c r="A21" s="776" t="s">
        <v>781</v>
      </c>
      <c r="B21" s="775" t="s">
        <v>1103</v>
      </c>
      <c r="C21" s="675" t="s">
        <v>1171</v>
      </c>
      <c r="D21" s="774" t="s">
        <v>1341</v>
      </c>
      <c r="E21" s="773" t="s">
        <v>996</v>
      </c>
      <c r="F21" s="772">
        <v>60850339345.642754</v>
      </c>
      <c r="G21" s="772">
        <v>266479952845.25714</v>
      </c>
      <c r="H21" s="772">
        <v>94327305863.592499</v>
      </c>
      <c r="I21" s="772">
        <v>222910741950.31836</v>
      </c>
      <c r="J21" s="772"/>
      <c r="K21" s="772"/>
      <c r="L21" s="772"/>
      <c r="M21" s="772"/>
      <c r="N21" s="772"/>
      <c r="O21" s="772">
        <v>644568340004.81079</v>
      </c>
    </row>
    <row r="22" spans="1:15">
      <c r="A22" s="776" t="s">
        <v>781</v>
      </c>
      <c r="B22" s="775" t="s">
        <v>1103</v>
      </c>
      <c r="C22" s="675" t="s">
        <v>1342</v>
      </c>
      <c r="D22" s="774" t="s">
        <v>1343</v>
      </c>
      <c r="E22" s="773" t="s">
        <v>996</v>
      </c>
      <c r="F22" s="772">
        <v>1197886124659.803</v>
      </c>
      <c r="G22" s="772">
        <v>501504388617.10419</v>
      </c>
      <c r="H22" s="772">
        <v>991260860087.82129</v>
      </c>
      <c r="I22" s="772">
        <v>800159693776.93909</v>
      </c>
      <c r="J22" s="772"/>
      <c r="K22" s="772"/>
      <c r="L22" s="772"/>
      <c r="M22" s="772"/>
      <c r="N22" s="772"/>
      <c r="O22" s="772">
        <v>3490811067141.6675</v>
      </c>
    </row>
    <row r="23" spans="1:15">
      <c r="A23" s="776" t="s">
        <v>781</v>
      </c>
      <c r="B23" s="775" t="s">
        <v>1059</v>
      </c>
      <c r="C23" s="675" t="s">
        <v>1063</v>
      </c>
      <c r="D23" s="774" t="s">
        <v>1347</v>
      </c>
      <c r="E23" s="773" t="s">
        <v>994</v>
      </c>
      <c r="F23" s="772">
        <v>104444466284.36888</v>
      </c>
      <c r="G23" s="772">
        <v>61098053963.658104</v>
      </c>
      <c r="H23" s="772">
        <v>75189153643.856567</v>
      </c>
      <c r="I23" s="772">
        <v>79435240465.629715</v>
      </c>
      <c r="J23" s="772"/>
      <c r="K23" s="772"/>
      <c r="L23" s="772"/>
      <c r="M23" s="772"/>
      <c r="N23" s="772"/>
      <c r="O23" s="772">
        <v>320166914357.51324</v>
      </c>
    </row>
    <row r="24" spans="1:15">
      <c r="A24" s="776" t="s">
        <v>781</v>
      </c>
      <c r="B24" s="775" t="s">
        <v>1893</v>
      </c>
      <c r="C24" s="675" t="s">
        <v>1894</v>
      </c>
      <c r="D24" s="774" t="s">
        <v>2036</v>
      </c>
      <c r="E24" s="773" t="s">
        <v>996</v>
      </c>
      <c r="F24" s="772"/>
      <c r="G24" s="772"/>
      <c r="H24" s="772"/>
      <c r="I24" s="772"/>
      <c r="J24" s="772"/>
      <c r="K24" s="772"/>
      <c r="L24" s="772"/>
      <c r="M24" s="772"/>
      <c r="N24" s="772">
        <v>112803687000</v>
      </c>
      <c r="O24" s="772">
        <v>112803687000</v>
      </c>
    </row>
    <row r="25" spans="1:15">
      <c r="A25" s="776" t="s">
        <v>781</v>
      </c>
      <c r="B25" s="775" t="s">
        <v>1893</v>
      </c>
      <c r="C25" s="675" t="s">
        <v>1894</v>
      </c>
      <c r="D25" s="774" t="s">
        <v>2035</v>
      </c>
      <c r="E25" s="773" t="s">
        <v>996</v>
      </c>
      <c r="F25" s="772"/>
      <c r="G25" s="772"/>
      <c r="H25" s="772"/>
      <c r="I25" s="772"/>
      <c r="J25" s="772"/>
      <c r="K25" s="772"/>
      <c r="L25" s="772"/>
      <c r="M25" s="772"/>
      <c r="N25" s="772">
        <v>639107193000</v>
      </c>
      <c r="O25" s="772">
        <v>639107193000</v>
      </c>
    </row>
    <row r="26" spans="1:15">
      <c r="A26" s="776" t="s">
        <v>781</v>
      </c>
      <c r="B26" s="775" t="s">
        <v>1893</v>
      </c>
      <c r="C26" s="675" t="s">
        <v>1894</v>
      </c>
      <c r="D26" s="774" t="s">
        <v>2033</v>
      </c>
      <c r="E26" s="773" t="s">
        <v>996</v>
      </c>
      <c r="F26" s="772"/>
      <c r="G26" s="772"/>
      <c r="H26" s="772"/>
      <c r="I26" s="772"/>
      <c r="J26" s="772"/>
      <c r="K26" s="772"/>
      <c r="L26" s="772"/>
      <c r="M26" s="772"/>
      <c r="N26" s="772">
        <v>16329801000</v>
      </c>
      <c r="O26" s="772">
        <v>16329801000</v>
      </c>
    </row>
    <row r="27" spans="1:15">
      <c r="A27" s="776" t="s">
        <v>781</v>
      </c>
      <c r="B27" s="775" t="s">
        <v>1893</v>
      </c>
      <c r="C27" s="675" t="s">
        <v>1894</v>
      </c>
      <c r="D27" s="774" t="s">
        <v>2034</v>
      </c>
      <c r="E27" s="773" t="s">
        <v>996</v>
      </c>
      <c r="F27" s="772"/>
      <c r="G27" s="772"/>
      <c r="H27" s="772"/>
      <c r="I27" s="772"/>
      <c r="J27" s="772"/>
      <c r="K27" s="772"/>
      <c r="L27" s="772"/>
      <c r="M27" s="772"/>
      <c r="N27" s="772">
        <v>186873531000</v>
      </c>
      <c r="O27" s="772">
        <v>186873531000</v>
      </c>
    </row>
    <row r="28" spans="1:15">
      <c r="A28" s="776" t="s">
        <v>781</v>
      </c>
      <c r="B28" s="775" t="s">
        <v>1561</v>
      </c>
      <c r="C28" s="675" t="s">
        <v>1562</v>
      </c>
      <c r="D28" s="774" t="s">
        <v>1697</v>
      </c>
      <c r="E28" s="773" t="s">
        <v>996</v>
      </c>
      <c r="F28" s="772"/>
      <c r="G28" s="772"/>
      <c r="H28" s="772"/>
      <c r="I28" s="772"/>
      <c r="J28" s="772">
        <v>717490658184.28882</v>
      </c>
      <c r="K28" s="772">
        <v>1549290427714.9819</v>
      </c>
      <c r="L28" s="772">
        <v>484799807138.71545</v>
      </c>
      <c r="M28" s="772">
        <v>908151271171.87927</v>
      </c>
      <c r="N28" s="772"/>
      <c r="O28" s="772">
        <v>3659732164209.8652</v>
      </c>
    </row>
    <row r="29" spans="1:15">
      <c r="A29" s="776" t="s">
        <v>781</v>
      </c>
      <c r="B29" s="775" t="s">
        <v>1561</v>
      </c>
      <c r="C29" s="675" t="s">
        <v>1562</v>
      </c>
      <c r="D29" s="774" t="s">
        <v>1341</v>
      </c>
      <c r="E29" s="773" t="s">
        <v>996</v>
      </c>
      <c r="F29" s="772"/>
      <c r="G29" s="772"/>
      <c r="H29" s="772"/>
      <c r="I29" s="772"/>
      <c r="J29" s="772">
        <v>172488788311.23312</v>
      </c>
      <c r="K29" s="772">
        <v>114133439188.8354</v>
      </c>
      <c r="L29" s="772">
        <v>62628352903.107056</v>
      </c>
      <c r="M29" s="772">
        <v>45988573769.256844</v>
      </c>
      <c r="N29" s="772"/>
      <c r="O29" s="772">
        <v>395239154172.43243</v>
      </c>
    </row>
    <row r="30" spans="1:15">
      <c r="A30" s="776" t="s">
        <v>781</v>
      </c>
      <c r="B30" s="775" t="s">
        <v>1482</v>
      </c>
      <c r="C30" s="675" t="s">
        <v>1487</v>
      </c>
      <c r="D30" s="774" t="s">
        <v>1347</v>
      </c>
      <c r="E30" s="773" t="s">
        <v>994</v>
      </c>
      <c r="F30" s="772"/>
      <c r="G30" s="772"/>
      <c r="H30" s="772"/>
      <c r="I30" s="772"/>
      <c r="J30" s="772">
        <v>89472497673.919968</v>
      </c>
      <c r="K30" s="772">
        <v>64397050079.239029</v>
      </c>
      <c r="L30" s="772">
        <v>74715399581.977432</v>
      </c>
      <c r="M30" s="772">
        <v>63065738990.193481</v>
      </c>
      <c r="N30" s="772"/>
      <c r="O30" s="772">
        <v>291650686325.3299</v>
      </c>
    </row>
    <row r="31" spans="1:15">
      <c r="A31" s="776" t="s">
        <v>773</v>
      </c>
      <c r="B31" s="775" t="s">
        <v>1871</v>
      </c>
      <c r="C31" s="675" t="s">
        <v>2028</v>
      </c>
      <c r="D31" s="774" t="s">
        <v>2031</v>
      </c>
      <c r="E31" s="773" t="s">
        <v>995</v>
      </c>
      <c r="F31" s="772"/>
      <c r="G31" s="772"/>
      <c r="H31" s="772"/>
      <c r="I31" s="772"/>
      <c r="J31" s="772"/>
      <c r="K31" s="772"/>
      <c r="L31" s="772"/>
      <c r="M31" s="772"/>
      <c r="N31" s="772">
        <v>3613000000</v>
      </c>
      <c r="O31" s="772">
        <v>3613000000</v>
      </c>
    </row>
    <row r="32" spans="1:15">
      <c r="A32" s="776" t="s">
        <v>773</v>
      </c>
      <c r="B32" s="775" t="s">
        <v>1871</v>
      </c>
      <c r="C32" s="675" t="s">
        <v>2028</v>
      </c>
      <c r="D32" s="774" t="s">
        <v>2029</v>
      </c>
      <c r="E32" s="773" t="s">
        <v>995</v>
      </c>
      <c r="F32" s="772"/>
      <c r="G32" s="772"/>
      <c r="H32" s="772"/>
      <c r="I32" s="772"/>
      <c r="J32" s="772"/>
      <c r="K32" s="772"/>
      <c r="L32" s="772"/>
      <c r="M32" s="772"/>
      <c r="N32" s="772">
        <v>12269160000</v>
      </c>
      <c r="O32" s="772">
        <v>12269160000</v>
      </c>
    </row>
    <row r="33" spans="1:15">
      <c r="A33" s="776" t="s">
        <v>773</v>
      </c>
      <c r="B33" s="775" t="s">
        <v>1561</v>
      </c>
      <c r="C33" s="675" t="s">
        <v>1638</v>
      </c>
      <c r="D33" s="774" t="s">
        <v>1694</v>
      </c>
      <c r="E33" s="773" t="s">
        <v>995</v>
      </c>
      <c r="F33" s="772"/>
      <c r="G33" s="772"/>
      <c r="H33" s="772"/>
      <c r="I33" s="772"/>
      <c r="J33" s="772">
        <v>1695595680.4909976</v>
      </c>
      <c r="K33" s="772">
        <v>1121433503.9658968</v>
      </c>
      <c r="L33" s="772">
        <v>1095237806.9670179</v>
      </c>
      <c r="M33" s="772">
        <v>672652669</v>
      </c>
      <c r="N33" s="772"/>
      <c r="O33" s="772">
        <v>4584919660.423912</v>
      </c>
    </row>
    <row r="34" spans="1:15">
      <c r="A34" s="776" t="s">
        <v>773</v>
      </c>
      <c r="B34" s="775" t="s">
        <v>1561</v>
      </c>
      <c r="C34" s="675" t="s">
        <v>1638</v>
      </c>
      <c r="D34" s="774" t="s">
        <v>1689</v>
      </c>
      <c r="E34" s="773" t="s">
        <v>995</v>
      </c>
      <c r="F34" s="772"/>
      <c r="G34" s="772"/>
      <c r="H34" s="772"/>
      <c r="I34" s="772"/>
      <c r="J34" s="772">
        <v>4965673064.2950649</v>
      </c>
      <c r="K34" s="772">
        <v>25792503229.888702</v>
      </c>
      <c r="L34" s="772">
        <v>675088339.14417148</v>
      </c>
      <c r="M34" s="772">
        <v>1125933640.4841599</v>
      </c>
      <c r="N34" s="772"/>
      <c r="O34" s="772">
        <v>32559198273.812103</v>
      </c>
    </row>
    <row r="35" spans="1:15">
      <c r="A35" s="776" t="s">
        <v>773</v>
      </c>
      <c r="B35" s="775" t="s">
        <v>1482</v>
      </c>
      <c r="C35" s="675" t="s">
        <v>1487</v>
      </c>
      <c r="D35" s="774" t="s">
        <v>1696</v>
      </c>
      <c r="E35" s="773" t="s">
        <v>994</v>
      </c>
      <c r="F35" s="772"/>
      <c r="G35" s="772"/>
      <c r="H35" s="772"/>
      <c r="I35" s="772"/>
      <c r="J35" s="772">
        <v>8331523747.8321218</v>
      </c>
      <c r="K35" s="772">
        <v>6149580065.4432631</v>
      </c>
      <c r="L35" s="772">
        <v>5155568637.3693571</v>
      </c>
      <c r="M35" s="772"/>
      <c r="N35" s="772"/>
      <c r="O35" s="772">
        <v>19636672450.644741</v>
      </c>
    </row>
    <row r="36" spans="1:15">
      <c r="A36" s="777" t="s">
        <v>773</v>
      </c>
      <c r="B36" s="775" t="s">
        <v>1482</v>
      </c>
      <c r="C36" s="675" t="s">
        <v>1487</v>
      </c>
      <c r="D36" s="774" t="s">
        <v>1830</v>
      </c>
      <c r="E36" s="773" t="s">
        <v>994</v>
      </c>
      <c r="F36" s="772"/>
      <c r="G36" s="772"/>
      <c r="H36" s="772"/>
      <c r="I36" s="772"/>
      <c r="J36" s="772"/>
      <c r="K36" s="772"/>
      <c r="L36" s="772"/>
      <c r="M36" s="772">
        <v>3832640377.4282002</v>
      </c>
      <c r="N36" s="772"/>
      <c r="O36" s="772">
        <v>3832640377.4282002</v>
      </c>
    </row>
    <row r="37" spans="1:15">
      <c r="A37" s="776" t="s">
        <v>1412</v>
      </c>
      <c r="B37" s="775" t="s">
        <v>1833</v>
      </c>
      <c r="C37" s="675" t="s">
        <v>1834</v>
      </c>
      <c r="D37" s="774" t="s">
        <v>2074</v>
      </c>
      <c r="E37" s="773" t="s">
        <v>994</v>
      </c>
      <c r="F37" s="772"/>
      <c r="G37" s="772"/>
      <c r="H37" s="772"/>
      <c r="I37" s="772"/>
      <c r="J37" s="772"/>
      <c r="K37" s="772"/>
      <c r="L37" s="772"/>
      <c r="M37" s="772"/>
      <c r="N37" s="772">
        <v>2903130000</v>
      </c>
      <c r="O37" s="772">
        <v>2903130000</v>
      </c>
    </row>
    <row r="38" spans="1:15">
      <c r="A38" s="776" t="s">
        <v>1412</v>
      </c>
      <c r="B38" s="775" t="s">
        <v>1059</v>
      </c>
      <c r="C38" s="675" t="s">
        <v>1063</v>
      </c>
      <c r="D38" s="774" t="s">
        <v>1425</v>
      </c>
      <c r="E38" s="773" t="s">
        <v>994</v>
      </c>
      <c r="F38" s="772">
        <v>527824252.01406652</v>
      </c>
      <c r="G38" s="772">
        <v>511600271.6475206</v>
      </c>
      <c r="H38" s="772">
        <v>366456433.11930662</v>
      </c>
      <c r="I38" s="772">
        <v>432113296.98172611</v>
      </c>
      <c r="J38" s="772"/>
      <c r="K38" s="772"/>
      <c r="L38" s="772"/>
      <c r="M38" s="772"/>
      <c r="N38" s="772"/>
      <c r="O38" s="772">
        <v>1837994253.76262</v>
      </c>
    </row>
    <row r="39" spans="1:15">
      <c r="A39" s="776" t="s">
        <v>1412</v>
      </c>
      <c r="B39" s="775" t="s">
        <v>1056</v>
      </c>
      <c r="C39" s="675" t="s">
        <v>1239</v>
      </c>
      <c r="D39" s="774" t="s">
        <v>1421</v>
      </c>
      <c r="E39" s="773" t="s">
        <v>990</v>
      </c>
      <c r="F39" s="772">
        <v>11909880558.266115</v>
      </c>
      <c r="G39" s="772">
        <v>10323831122.733297</v>
      </c>
      <c r="H39" s="772">
        <v>5501342421.4581709</v>
      </c>
      <c r="I39" s="772">
        <v>2393907665.2787623</v>
      </c>
      <c r="J39" s="772"/>
      <c r="K39" s="772"/>
      <c r="L39" s="772"/>
      <c r="M39" s="772"/>
      <c r="N39" s="772"/>
      <c r="O39" s="772">
        <v>30128961767.736347</v>
      </c>
    </row>
    <row r="40" spans="1:15">
      <c r="A40" s="776" t="s">
        <v>1471</v>
      </c>
      <c r="B40" s="775" t="s">
        <v>1103</v>
      </c>
      <c r="C40" s="675" t="s">
        <v>1215</v>
      </c>
      <c r="D40" s="774" t="s">
        <v>1473</v>
      </c>
      <c r="E40" s="773" t="s">
        <v>996</v>
      </c>
      <c r="F40" s="772"/>
      <c r="G40" s="772"/>
      <c r="H40" s="772">
        <v>3161691046.8150406</v>
      </c>
      <c r="I40" s="772">
        <v>4629785324.8042078</v>
      </c>
      <c r="J40" s="772"/>
      <c r="K40" s="772"/>
      <c r="L40" s="772"/>
      <c r="M40" s="772"/>
      <c r="N40" s="772"/>
      <c r="O40" s="772">
        <v>7791476371.6192484</v>
      </c>
    </row>
    <row r="41" spans="1:15">
      <c r="A41" s="776" t="s">
        <v>1471</v>
      </c>
      <c r="B41" s="775" t="s">
        <v>1893</v>
      </c>
      <c r="C41" s="675" t="s">
        <v>1930</v>
      </c>
      <c r="D41" s="774" t="s">
        <v>2088</v>
      </c>
      <c r="E41" s="773" t="s">
        <v>997</v>
      </c>
      <c r="F41" s="772"/>
      <c r="G41" s="772"/>
      <c r="H41" s="772"/>
      <c r="I41" s="772"/>
      <c r="J41" s="772"/>
      <c r="K41" s="772"/>
      <c r="L41" s="772"/>
      <c r="M41" s="772"/>
      <c r="N41" s="772">
        <v>16051000000</v>
      </c>
      <c r="O41" s="772">
        <v>16051000000</v>
      </c>
    </row>
    <row r="42" spans="1:15">
      <c r="A42" s="776" t="s">
        <v>1471</v>
      </c>
      <c r="B42" s="775" t="s">
        <v>1482</v>
      </c>
      <c r="C42" s="675" t="s">
        <v>1487</v>
      </c>
      <c r="D42" s="774" t="s">
        <v>1759</v>
      </c>
      <c r="E42" s="773" t="s">
        <v>994</v>
      </c>
      <c r="F42" s="772"/>
      <c r="G42" s="772"/>
      <c r="H42" s="772"/>
      <c r="I42" s="772"/>
      <c r="J42" s="772">
        <v>1351631985.3056808</v>
      </c>
      <c r="K42" s="772">
        <v>1752604975.983377</v>
      </c>
      <c r="L42" s="772">
        <v>2046392100.8004577</v>
      </c>
      <c r="M42" s="772">
        <v>3360158794.2200003</v>
      </c>
      <c r="N42" s="772"/>
      <c r="O42" s="772">
        <v>8510787856.309516</v>
      </c>
    </row>
    <row r="43" spans="1:15">
      <c r="A43" s="776" t="s">
        <v>1471</v>
      </c>
      <c r="B43" s="775" t="s">
        <v>1489</v>
      </c>
      <c r="C43" s="675" t="s">
        <v>1597</v>
      </c>
      <c r="D43" s="774" t="s">
        <v>1754</v>
      </c>
      <c r="E43" s="773" t="s">
        <v>997</v>
      </c>
      <c r="F43" s="772"/>
      <c r="G43" s="772"/>
      <c r="H43" s="772"/>
      <c r="I43" s="772"/>
      <c r="J43" s="772">
        <v>15913165461.408012</v>
      </c>
      <c r="K43" s="772">
        <v>20392195675.374535</v>
      </c>
      <c r="L43" s="772">
        <v>18686733429.555412</v>
      </c>
      <c r="M43" s="772">
        <v>28987190632.860001</v>
      </c>
      <c r="N43" s="772"/>
      <c r="O43" s="772">
        <v>83979285199.197968</v>
      </c>
    </row>
    <row r="44" spans="1:15">
      <c r="A44" s="776" t="s">
        <v>1355</v>
      </c>
      <c r="B44" s="775" t="s">
        <v>1066</v>
      </c>
      <c r="C44" s="675" t="s">
        <v>1236</v>
      </c>
      <c r="D44" s="774" t="s">
        <v>1360</v>
      </c>
      <c r="E44" s="773" t="s">
        <v>996</v>
      </c>
      <c r="F44" s="772">
        <v>4060186553.9543567</v>
      </c>
      <c r="G44" s="772">
        <v>3279488920.8174391</v>
      </c>
      <c r="H44" s="772"/>
      <c r="I44" s="772"/>
      <c r="J44" s="772"/>
      <c r="K44" s="772"/>
      <c r="L44" s="772"/>
      <c r="M44" s="772"/>
      <c r="N44" s="772"/>
      <c r="O44" s="772">
        <v>7339675474.7717953</v>
      </c>
    </row>
    <row r="45" spans="1:15">
      <c r="A45" s="776" t="s">
        <v>1355</v>
      </c>
      <c r="B45" s="775" t="s">
        <v>1103</v>
      </c>
      <c r="C45" s="675" t="s">
        <v>1215</v>
      </c>
      <c r="D45" s="774" t="s">
        <v>1358</v>
      </c>
      <c r="E45" s="773" t="s">
        <v>996</v>
      </c>
      <c r="F45" s="772">
        <v>95103192372.895081</v>
      </c>
      <c r="G45" s="772">
        <v>50822546766.070847</v>
      </c>
      <c r="H45" s="772">
        <v>43599719535.579422</v>
      </c>
      <c r="I45" s="772">
        <v>31923295771.589977</v>
      </c>
      <c r="J45" s="772"/>
      <c r="K45" s="772"/>
      <c r="L45" s="772"/>
      <c r="M45" s="772"/>
      <c r="N45" s="772"/>
      <c r="O45" s="772">
        <v>221448754446.13531</v>
      </c>
    </row>
    <row r="46" spans="1:15">
      <c r="A46" s="776" t="s">
        <v>1355</v>
      </c>
      <c r="B46" s="775" t="s">
        <v>1103</v>
      </c>
      <c r="C46" s="675" t="s">
        <v>1215</v>
      </c>
      <c r="D46" s="774" t="s">
        <v>1359</v>
      </c>
      <c r="E46" s="773" t="s">
        <v>997</v>
      </c>
      <c r="F46" s="772">
        <v>59400529284.352249</v>
      </c>
      <c r="G46" s="772">
        <v>52471822733.079025</v>
      </c>
      <c r="H46" s="772">
        <v>55509177370.722313</v>
      </c>
      <c r="I46" s="772">
        <v>58303195247.614372</v>
      </c>
      <c r="J46" s="772"/>
      <c r="K46" s="772"/>
      <c r="L46" s="772"/>
      <c r="M46" s="772"/>
      <c r="N46" s="772"/>
      <c r="O46" s="772">
        <v>225684724635.76797</v>
      </c>
    </row>
    <row r="47" spans="1:15">
      <c r="A47" s="776" t="s">
        <v>1355</v>
      </c>
      <c r="B47" s="775" t="s">
        <v>1893</v>
      </c>
      <c r="C47" s="675" t="s">
        <v>1930</v>
      </c>
      <c r="D47" s="774" t="s">
        <v>2046</v>
      </c>
      <c r="E47" s="773" t="s">
        <v>996</v>
      </c>
      <c r="F47" s="772"/>
      <c r="G47" s="772"/>
      <c r="H47" s="772"/>
      <c r="I47" s="772"/>
      <c r="J47" s="772"/>
      <c r="K47" s="772"/>
      <c r="L47" s="772"/>
      <c r="M47" s="772"/>
      <c r="N47" s="772">
        <v>152285023000</v>
      </c>
      <c r="O47" s="772">
        <v>152285023000</v>
      </c>
    </row>
    <row r="48" spans="1:15">
      <c r="A48" s="776" t="s">
        <v>1355</v>
      </c>
      <c r="B48" s="775" t="s">
        <v>1893</v>
      </c>
      <c r="C48" s="675" t="s">
        <v>1930</v>
      </c>
      <c r="D48" s="774" t="s">
        <v>2047</v>
      </c>
      <c r="E48" s="773" t="s">
        <v>996</v>
      </c>
      <c r="F48" s="772"/>
      <c r="G48" s="772"/>
      <c r="H48" s="772"/>
      <c r="I48" s="772"/>
      <c r="J48" s="772"/>
      <c r="K48" s="772"/>
      <c r="L48" s="772"/>
      <c r="M48" s="772"/>
      <c r="N48" s="772">
        <v>101832197000</v>
      </c>
      <c r="O48" s="772">
        <v>101832197000</v>
      </c>
    </row>
    <row r="49" spans="1:15">
      <c r="A49" s="776" t="s">
        <v>1355</v>
      </c>
      <c r="B49" s="775" t="s">
        <v>1482</v>
      </c>
      <c r="C49" s="675" t="s">
        <v>1487</v>
      </c>
      <c r="D49" s="774" t="s">
        <v>994</v>
      </c>
      <c r="E49" s="773" t="s">
        <v>994</v>
      </c>
      <c r="F49" s="772"/>
      <c r="G49" s="772"/>
      <c r="H49" s="772"/>
      <c r="I49" s="772"/>
      <c r="J49" s="772">
        <v>4714967131.5367527</v>
      </c>
      <c r="K49" s="772">
        <v>4567639088.4078779</v>
      </c>
      <c r="L49" s="772">
        <v>8656014249.2839775</v>
      </c>
      <c r="M49" s="772">
        <v>21561105167.100002</v>
      </c>
      <c r="N49" s="772"/>
      <c r="O49" s="772">
        <v>39499725636.328613</v>
      </c>
    </row>
    <row r="50" spans="1:15">
      <c r="A50" s="776" t="s">
        <v>1355</v>
      </c>
      <c r="B50" s="775" t="s">
        <v>1489</v>
      </c>
      <c r="C50" s="675" t="s">
        <v>1597</v>
      </c>
      <c r="D50" s="774" t="s">
        <v>1709</v>
      </c>
      <c r="E50" s="773" t="s">
        <v>996</v>
      </c>
      <c r="F50" s="772"/>
      <c r="G50" s="772"/>
      <c r="H50" s="772"/>
      <c r="I50" s="772"/>
      <c r="J50" s="772">
        <v>37570162501.619049</v>
      </c>
      <c r="K50" s="772">
        <v>86897906452.307755</v>
      </c>
      <c r="L50" s="772">
        <v>96475657458.127426</v>
      </c>
      <c r="M50" s="772">
        <v>130734193899.99208</v>
      </c>
      <c r="N50" s="772"/>
      <c r="O50" s="772">
        <v>351677920312.04633</v>
      </c>
    </row>
    <row r="51" spans="1:15">
      <c r="A51" s="776" t="s">
        <v>1355</v>
      </c>
      <c r="B51" s="775" t="s">
        <v>1489</v>
      </c>
      <c r="C51" s="675" t="s">
        <v>1597</v>
      </c>
      <c r="D51" s="774" t="s">
        <v>1712</v>
      </c>
      <c r="E51" s="773" t="s">
        <v>996</v>
      </c>
      <c r="F51" s="772"/>
      <c r="G51" s="772"/>
      <c r="H51" s="772"/>
      <c r="I51" s="772"/>
      <c r="J51" s="772">
        <v>48231098017.589256</v>
      </c>
      <c r="K51" s="772">
        <v>81464909309.781555</v>
      </c>
      <c r="L51" s="772">
        <v>54745638493.223106</v>
      </c>
      <c r="M51" s="772">
        <v>57254741220.664703</v>
      </c>
      <c r="N51" s="772"/>
      <c r="O51" s="772">
        <v>241696387041.25864</v>
      </c>
    </row>
    <row r="52" spans="1:15">
      <c r="A52" s="776" t="s">
        <v>1362</v>
      </c>
      <c r="B52" s="775" t="s">
        <v>1059</v>
      </c>
      <c r="C52" s="675" t="s">
        <v>1063</v>
      </c>
      <c r="D52" s="774" t="s">
        <v>994</v>
      </c>
      <c r="E52" s="773" t="s">
        <v>994</v>
      </c>
      <c r="F52" s="772">
        <v>653690035.18665159</v>
      </c>
      <c r="G52" s="772">
        <v>150960122.20750004</v>
      </c>
      <c r="H52" s="772">
        <v>189701462.80890244</v>
      </c>
      <c r="I52" s="772">
        <v>595081740.41483414</v>
      </c>
      <c r="J52" s="772"/>
      <c r="K52" s="772"/>
      <c r="L52" s="772"/>
      <c r="M52" s="772"/>
      <c r="N52" s="772"/>
      <c r="O52" s="772">
        <v>1589433360.6178885</v>
      </c>
    </row>
    <row r="53" spans="1:15">
      <c r="A53" s="776" t="s">
        <v>1362</v>
      </c>
      <c r="B53" s="775" t="s">
        <v>1489</v>
      </c>
      <c r="C53" s="675" t="s">
        <v>1597</v>
      </c>
      <c r="D53" s="774" t="s">
        <v>1721</v>
      </c>
      <c r="E53" s="773" t="s">
        <v>996</v>
      </c>
      <c r="F53" s="772"/>
      <c r="G53" s="772"/>
      <c r="H53" s="772"/>
      <c r="I53" s="772"/>
      <c r="J53" s="772">
        <v>5186943456.0400515</v>
      </c>
      <c r="K53" s="772">
        <v>4991223848.246665</v>
      </c>
      <c r="L53" s="772">
        <v>4421082399.5902939</v>
      </c>
      <c r="M53" s="772">
        <v>2031847767.1897202</v>
      </c>
      <c r="N53" s="772"/>
      <c r="O53" s="772">
        <v>16631097471.06673</v>
      </c>
    </row>
    <row r="54" spans="1:15">
      <c r="A54" s="777" t="s">
        <v>1362</v>
      </c>
      <c r="B54" s="775" t="s">
        <v>1489</v>
      </c>
      <c r="C54" s="675" t="s">
        <v>1583</v>
      </c>
      <c r="D54" s="774" t="s">
        <v>1723</v>
      </c>
      <c r="E54" s="773" t="s">
        <v>996</v>
      </c>
      <c r="F54" s="772"/>
      <c r="G54" s="772"/>
      <c r="H54" s="772"/>
      <c r="I54" s="772"/>
      <c r="J54" s="772">
        <v>9832032667.3042278</v>
      </c>
      <c r="K54" s="772">
        <v>17541239002.958961</v>
      </c>
      <c r="L54" s="772">
        <v>17988846969.21553</v>
      </c>
      <c r="M54" s="772">
        <v>12663025924.81028</v>
      </c>
      <c r="N54" s="772"/>
      <c r="O54" s="772">
        <v>58025144564.289001</v>
      </c>
    </row>
    <row r="55" spans="1:15">
      <c r="A55" s="776" t="s">
        <v>1295</v>
      </c>
      <c r="B55" s="775" t="s">
        <v>1053</v>
      </c>
      <c r="C55" s="675" t="s">
        <v>1298</v>
      </c>
      <c r="D55" s="774" t="s">
        <v>1302</v>
      </c>
      <c r="E55" s="773" t="s">
        <v>997</v>
      </c>
      <c r="F55" s="772">
        <v>20212971534.871399</v>
      </c>
      <c r="G55" s="772">
        <v>23461215810.165543</v>
      </c>
      <c r="H55" s="772">
        <v>13610509587.473904</v>
      </c>
      <c r="I55" s="772">
        <v>14901735698.769812</v>
      </c>
      <c r="J55" s="772"/>
      <c r="K55" s="772"/>
      <c r="L55" s="772"/>
      <c r="M55" s="772"/>
      <c r="N55" s="772"/>
      <c r="O55" s="772">
        <v>72186432631.280655</v>
      </c>
    </row>
    <row r="56" spans="1:15">
      <c r="A56" s="776" t="s">
        <v>1295</v>
      </c>
      <c r="B56" s="775" t="s">
        <v>1841</v>
      </c>
      <c r="C56" s="675" t="s">
        <v>1906</v>
      </c>
      <c r="D56" s="774" t="s">
        <v>2016</v>
      </c>
      <c r="E56" s="773" t="s">
        <v>997</v>
      </c>
      <c r="F56" s="772"/>
      <c r="G56" s="772"/>
      <c r="H56" s="772"/>
      <c r="I56" s="772"/>
      <c r="J56" s="772"/>
      <c r="K56" s="772"/>
      <c r="L56" s="772"/>
      <c r="M56" s="772"/>
      <c r="N56" s="772">
        <v>14252294000</v>
      </c>
      <c r="O56" s="772">
        <v>14252294000</v>
      </c>
    </row>
    <row r="57" spans="1:15">
      <c r="A57" s="776" t="s">
        <v>1295</v>
      </c>
      <c r="B57" s="775" t="s">
        <v>1059</v>
      </c>
      <c r="C57" s="675" t="s">
        <v>1063</v>
      </c>
      <c r="D57" s="774" t="s">
        <v>994</v>
      </c>
      <c r="E57" s="773" t="s">
        <v>994</v>
      </c>
      <c r="F57" s="772">
        <v>3764468279.8791637</v>
      </c>
      <c r="G57" s="772">
        <v>3220717855.7652535</v>
      </c>
      <c r="H57" s="772">
        <v>2314008795.5770411</v>
      </c>
      <c r="I57" s="772">
        <v>2980112563.9641724</v>
      </c>
      <c r="J57" s="772"/>
      <c r="K57" s="772"/>
      <c r="L57" s="772"/>
      <c r="M57" s="772"/>
      <c r="N57" s="772"/>
      <c r="O57" s="772">
        <v>12279307495.185631</v>
      </c>
    </row>
    <row r="58" spans="1:15">
      <c r="A58" s="776" t="s">
        <v>1295</v>
      </c>
      <c r="B58" s="775" t="s">
        <v>1482</v>
      </c>
      <c r="C58" s="675" t="s">
        <v>1487</v>
      </c>
      <c r="D58" s="774" t="s">
        <v>994</v>
      </c>
      <c r="E58" s="773" t="s">
        <v>994</v>
      </c>
      <c r="F58" s="772"/>
      <c r="G58" s="772"/>
      <c r="H58" s="772"/>
      <c r="I58" s="772"/>
      <c r="J58" s="772">
        <v>2858289861.3991098</v>
      </c>
      <c r="K58" s="772">
        <v>1515502059.2024899</v>
      </c>
      <c r="L58" s="772">
        <v>2031237855.9812679</v>
      </c>
      <c r="M58" s="772">
        <v>2793320599.1552601</v>
      </c>
      <c r="N58" s="772"/>
      <c r="O58" s="772">
        <v>9198350375.7381287</v>
      </c>
    </row>
    <row r="59" spans="1:15">
      <c r="A59" s="776" t="s">
        <v>1295</v>
      </c>
      <c r="B59" s="775" t="s">
        <v>1489</v>
      </c>
      <c r="C59" s="675" t="s">
        <v>1563</v>
      </c>
      <c r="D59" s="774" t="s">
        <v>1664</v>
      </c>
      <c r="E59" s="773" t="s">
        <v>997</v>
      </c>
      <c r="F59" s="772"/>
      <c r="G59" s="772"/>
      <c r="H59" s="772"/>
      <c r="I59" s="772"/>
      <c r="J59" s="772">
        <v>12111397717.792839</v>
      </c>
      <c r="K59" s="772">
        <v>16543940172.635332</v>
      </c>
      <c r="L59" s="772">
        <v>14237173349.944189</v>
      </c>
      <c r="M59" s="772">
        <v>13390857844.523741</v>
      </c>
      <c r="N59" s="772"/>
      <c r="O59" s="772">
        <v>56283369084.896103</v>
      </c>
    </row>
    <row r="60" spans="1:15">
      <c r="A60" s="776" t="s">
        <v>1401</v>
      </c>
      <c r="B60" s="775" t="s">
        <v>1053</v>
      </c>
      <c r="C60" s="675" t="s">
        <v>1266</v>
      </c>
      <c r="D60" s="774" t="s">
        <v>1404</v>
      </c>
      <c r="E60" s="773" t="s">
        <v>996</v>
      </c>
      <c r="F60" s="772">
        <v>2309231102.5615406</v>
      </c>
      <c r="G60" s="772">
        <v>2623591136.6539516</v>
      </c>
      <c r="H60" s="772">
        <v>3388883842.057076</v>
      </c>
      <c r="I60" s="772">
        <v>3259368868.6621623</v>
      </c>
      <c r="J60" s="772"/>
      <c r="K60" s="772"/>
      <c r="L60" s="772"/>
      <c r="M60" s="772"/>
      <c r="N60" s="772"/>
      <c r="O60" s="772">
        <v>11581074949.934731</v>
      </c>
    </row>
    <row r="61" spans="1:15">
      <c r="A61" s="776" t="s">
        <v>1401</v>
      </c>
      <c r="B61" s="775" t="s">
        <v>1833</v>
      </c>
      <c r="C61" s="675" t="s">
        <v>1834</v>
      </c>
      <c r="D61" s="774" t="s">
        <v>2071</v>
      </c>
      <c r="E61" s="773" t="s">
        <v>994</v>
      </c>
      <c r="F61" s="772"/>
      <c r="G61" s="772"/>
      <c r="H61" s="772"/>
      <c r="I61" s="772"/>
      <c r="J61" s="772"/>
      <c r="K61" s="772"/>
      <c r="L61" s="772"/>
      <c r="M61" s="772"/>
      <c r="N61" s="772">
        <v>6987672000</v>
      </c>
      <c r="O61" s="772">
        <v>6987672000</v>
      </c>
    </row>
    <row r="62" spans="1:15">
      <c r="A62" s="776" t="s">
        <v>1401</v>
      </c>
      <c r="B62" s="775" t="s">
        <v>1059</v>
      </c>
      <c r="C62" s="675" t="s">
        <v>1063</v>
      </c>
      <c r="D62" s="774" t="s">
        <v>1408</v>
      </c>
      <c r="E62" s="773" t="s">
        <v>994</v>
      </c>
      <c r="F62" s="772">
        <v>1627119761.4972088</v>
      </c>
      <c r="G62" s="772">
        <v>1858037737.342875</v>
      </c>
      <c r="H62" s="772">
        <v>1407239597.3797441</v>
      </c>
      <c r="I62" s="772">
        <v>2250692972.5648189</v>
      </c>
      <c r="J62" s="772"/>
      <c r="K62" s="772"/>
      <c r="L62" s="772"/>
      <c r="M62" s="772"/>
      <c r="N62" s="772"/>
      <c r="O62" s="772">
        <v>7143090068.784647</v>
      </c>
    </row>
    <row r="63" spans="1:15">
      <c r="A63" s="776" t="s">
        <v>771</v>
      </c>
      <c r="B63" s="775" t="s">
        <v>1053</v>
      </c>
      <c r="C63" s="675" t="s">
        <v>1266</v>
      </c>
      <c r="D63" s="774" t="s">
        <v>1267</v>
      </c>
      <c r="E63" s="773" t="s">
        <v>996</v>
      </c>
      <c r="F63" s="772">
        <v>4129209725.3715816</v>
      </c>
      <c r="G63" s="772">
        <v>3929427217.7140179</v>
      </c>
      <c r="H63" s="772">
        <v>4426367465.5410566</v>
      </c>
      <c r="I63" s="772">
        <v>4568054853.806819</v>
      </c>
      <c r="J63" s="772"/>
      <c r="K63" s="772"/>
      <c r="L63" s="772"/>
      <c r="M63" s="772"/>
      <c r="N63" s="772"/>
      <c r="O63" s="772">
        <v>17053059262.433475</v>
      </c>
    </row>
    <row r="64" spans="1:15">
      <c r="A64" s="776" t="s">
        <v>771</v>
      </c>
      <c r="B64" s="775" t="s">
        <v>1053</v>
      </c>
      <c r="C64" s="675" t="s">
        <v>1266</v>
      </c>
      <c r="D64" s="774" t="s">
        <v>1268</v>
      </c>
      <c r="E64" s="773" t="s">
        <v>992</v>
      </c>
      <c r="F64" s="772">
        <v>4095062203.0573077</v>
      </c>
      <c r="G64" s="772">
        <v>4525181798.6608505</v>
      </c>
      <c r="H64" s="772">
        <v>3288158688.6876426</v>
      </c>
      <c r="I64" s="772">
        <v>2963062607.8746929</v>
      </c>
      <c r="J64" s="772"/>
      <c r="K64" s="772"/>
      <c r="L64" s="772"/>
      <c r="M64" s="772"/>
      <c r="N64" s="772"/>
      <c r="O64" s="772">
        <v>14871465298.280495</v>
      </c>
    </row>
    <row r="65" spans="1:15">
      <c r="A65" s="776" t="s">
        <v>771</v>
      </c>
      <c r="B65" s="775" t="s">
        <v>1053</v>
      </c>
      <c r="C65" s="675" t="s">
        <v>1266</v>
      </c>
      <c r="D65" s="774" t="s">
        <v>1269</v>
      </c>
      <c r="E65" s="773" t="s">
        <v>992</v>
      </c>
      <c r="F65" s="772">
        <v>10716050371.851738</v>
      </c>
      <c r="G65" s="772">
        <v>12256941608.655958</v>
      </c>
      <c r="H65" s="772">
        <v>10370346633.553333</v>
      </c>
      <c r="I65" s="772">
        <v>9136109707.6136379</v>
      </c>
      <c r="J65" s="772"/>
      <c r="K65" s="772"/>
      <c r="L65" s="772"/>
      <c r="M65" s="772"/>
      <c r="N65" s="772"/>
      <c r="O65" s="772">
        <v>42479448321.674667</v>
      </c>
    </row>
    <row r="66" spans="1:15">
      <c r="A66" s="776" t="s">
        <v>771</v>
      </c>
      <c r="B66" s="775" t="s">
        <v>1833</v>
      </c>
      <c r="C66" s="675" t="s">
        <v>1431</v>
      </c>
      <c r="D66" s="774" t="s">
        <v>1988</v>
      </c>
      <c r="E66" s="773" t="s">
        <v>994</v>
      </c>
      <c r="F66" s="772"/>
      <c r="G66" s="772"/>
      <c r="H66" s="772"/>
      <c r="I66" s="772"/>
      <c r="J66" s="772"/>
      <c r="K66" s="772"/>
      <c r="L66" s="772"/>
      <c r="M66" s="772"/>
      <c r="N66" s="772">
        <v>2289823000</v>
      </c>
      <c r="O66" s="772">
        <v>2289823000</v>
      </c>
    </row>
    <row r="67" spans="1:15">
      <c r="A67" s="776" t="s">
        <v>771</v>
      </c>
      <c r="B67" s="775" t="s">
        <v>1561</v>
      </c>
      <c r="C67" s="675" t="s">
        <v>1654</v>
      </c>
      <c r="D67" s="774" t="s">
        <v>1269</v>
      </c>
      <c r="E67" s="773" t="s">
        <v>992</v>
      </c>
      <c r="F67" s="772"/>
      <c r="G67" s="772"/>
      <c r="H67" s="772"/>
      <c r="I67" s="772"/>
      <c r="J67" s="772">
        <v>10173574082.945986</v>
      </c>
      <c r="K67" s="772">
        <v>6461162851.6868572</v>
      </c>
      <c r="L67" s="772">
        <v>11430248926.663519</v>
      </c>
      <c r="M67" s="772">
        <v>12418203120</v>
      </c>
      <c r="N67" s="772"/>
      <c r="O67" s="772">
        <v>40483188981.296364</v>
      </c>
    </row>
    <row r="68" spans="1:15">
      <c r="A68" s="776" t="s">
        <v>771</v>
      </c>
      <c r="B68" s="775" t="s">
        <v>1561</v>
      </c>
      <c r="C68" s="675" t="s">
        <v>1654</v>
      </c>
      <c r="D68" s="774" t="s">
        <v>1655</v>
      </c>
      <c r="E68" s="773" t="s">
        <v>992</v>
      </c>
      <c r="F68" s="772"/>
      <c r="G68" s="772"/>
      <c r="H68" s="772"/>
      <c r="I68" s="772"/>
      <c r="J68" s="772">
        <v>15926487998.897583</v>
      </c>
      <c r="K68" s="772">
        <v>11556996185.740019</v>
      </c>
      <c r="L68" s="772">
        <v>5786802903.2261076</v>
      </c>
      <c r="M68" s="772">
        <v>6209101560</v>
      </c>
      <c r="N68" s="772"/>
      <c r="O68" s="772">
        <v>39479388647.863708</v>
      </c>
    </row>
    <row r="69" spans="1:15">
      <c r="A69" s="776" t="s">
        <v>771</v>
      </c>
      <c r="B69" s="775" t="s">
        <v>1561</v>
      </c>
      <c r="C69" s="675" t="s">
        <v>1585</v>
      </c>
      <c r="D69" s="774" t="s">
        <v>1649</v>
      </c>
      <c r="E69" s="773" t="s">
        <v>992</v>
      </c>
      <c r="F69" s="772"/>
      <c r="G69" s="772"/>
      <c r="H69" s="772"/>
      <c r="I69" s="772"/>
      <c r="J69" s="772">
        <v>7448509596.4425964</v>
      </c>
      <c r="K69" s="772">
        <v>63352529060.44249</v>
      </c>
      <c r="L69" s="772">
        <v>12799252412.279226</v>
      </c>
      <c r="M69" s="772">
        <v>12418203120</v>
      </c>
      <c r="N69" s="772"/>
      <c r="O69" s="772">
        <v>96018494189.164307</v>
      </c>
    </row>
    <row r="70" spans="1:15">
      <c r="A70" s="776" t="s">
        <v>767</v>
      </c>
      <c r="B70" s="775" t="s">
        <v>1103</v>
      </c>
      <c r="C70" s="675" t="s">
        <v>1215</v>
      </c>
      <c r="D70" s="774" t="s">
        <v>1216</v>
      </c>
      <c r="E70" s="773" t="s">
        <v>996</v>
      </c>
      <c r="F70" s="772">
        <v>10987226171.60379</v>
      </c>
      <c r="G70" s="772">
        <v>11937339671.77548</v>
      </c>
      <c r="H70" s="772">
        <v>6299353241.6742878</v>
      </c>
      <c r="I70" s="772">
        <v>398239318.32661861</v>
      </c>
      <c r="J70" s="772"/>
      <c r="K70" s="772"/>
      <c r="L70" s="772"/>
      <c r="M70" s="772"/>
      <c r="N70" s="772"/>
      <c r="O70" s="772">
        <v>29622158403.380177</v>
      </c>
    </row>
    <row r="71" spans="1:15">
      <c r="A71" s="776" t="s">
        <v>767</v>
      </c>
      <c r="B71" s="775" t="s">
        <v>1833</v>
      </c>
      <c r="C71" s="675" t="s">
        <v>1431</v>
      </c>
      <c r="D71" s="774" t="s">
        <v>1937</v>
      </c>
      <c r="E71" s="773" t="s">
        <v>994</v>
      </c>
      <c r="F71" s="772"/>
      <c r="G71" s="772"/>
      <c r="H71" s="772"/>
      <c r="I71" s="772"/>
      <c r="J71" s="772"/>
      <c r="K71" s="772"/>
      <c r="L71" s="772"/>
      <c r="M71" s="772"/>
      <c r="N71" s="772">
        <v>840624000</v>
      </c>
      <c r="O71" s="772">
        <v>840624000</v>
      </c>
    </row>
    <row r="72" spans="1:15">
      <c r="A72" s="776" t="s">
        <v>763</v>
      </c>
      <c r="B72" s="775" t="s">
        <v>1059</v>
      </c>
      <c r="C72" s="675" t="s">
        <v>1063</v>
      </c>
      <c r="D72" s="774" t="s">
        <v>994</v>
      </c>
      <c r="E72" s="773" t="s">
        <v>994</v>
      </c>
      <c r="F72" s="772">
        <v>3992642643.8382907</v>
      </c>
      <c r="G72" s="772">
        <v>5811254367.6885014</v>
      </c>
      <c r="H72" s="772">
        <v>5982252070.4721823</v>
      </c>
      <c r="I72" s="772">
        <v>5802664273.7546062</v>
      </c>
      <c r="J72" s="772"/>
      <c r="K72" s="772"/>
      <c r="L72" s="772"/>
      <c r="M72" s="772"/>
      <c r="N72" s="772"/>
      <c r="O72" s="772">
        <v>21588813355.753578</v>
      </c>
    </row>
    <row r="73" spans="1:15">
      <c r="A73" s="776" t="s">
        <v>763</v>
      </c>
      <c r="B73" s="775" t="s">
        <v>1482</v>
      </c>
      <c r="C73" s="675" t="s">
        <v>1487</v>
      </c>
      <c r="D73" s="774" t="s">
        <v>994</v>
      </c>
      <c r="E73" s="773" t="s">
        <v>994</v>
      </c>
      <c r="F73" s="772"/>
      <c r="G73" s="772"/>
      <c r="H73" s="772"/>
      <c r="I73" s="772"/>
      <c r="J73" s="772">
        <v>2488892231.0064287</v>
      </c>
      <c r="K73" s="772">
        <v>4192124777.8503618</v>
      </c>
      <c r="L73" s="772">
        <v>4705607504.5144215</v>
      </c>
      <c r="M73" s="772">
        <v>2999406889.0332203</v>
      </c>
      <c r="N73" s="772"/>
      <c r="O73" s="772">
        <v>14386031402.404432</v>
      </c>
    </row>
    <row r="74" spans="1:15">
      <c r="A74" s="776" t="s">
        <v>753</v>
      </c>
      <c r="B74" s="775" t="s">
        <v>1117</v>
      </c>
      <c r="C74" s="675" t="s">
        <v>1118</v>
      </c>
      <c r="D74" s="774" t="s">
        <v>1119</v>
      </c>
      <c r="E74" s="773" t="s">
        <v>997</v>
      </c>
      <c r="F74" s="772">
        <v>1353395517.9847858</v>
      </c>
      <c r="G74" s="772">
        <v>1311795568.3269758</v>
      </c>
      <c r="H74" s="772">
        <v>961154078.23177242</v>
      </c>
      <c r="I74" s="772">
        <v>938303159.16031957</v>
      </c>
      <c r="J74" s="772"/>
      <c r="K74" s="772"/>
      <c r="L74" s="772"/>
      <c r="M74" s="772"/>
      <c r="N74" s="772"/>
      <c r="O74" s="772">
        <v>4564648323.7038536</v>
      </c>
    </row>
    <row r="75" spans="1:15">
      <c r="A75" s="776" t="s">
        <v>753</v>
      </c>
      <c r="B75" s="775" t="s">
        <v>1833</v>
      </c>
      <c r="C75" s="675" t="s">
        <v>1856</v>
      </c>
      <c r="D75" s="774" t="s">
        <v>1866</v>
      </c>
      <c r="E75" s="773" t="s">
        <v>994</v>
      </c>
      <c r="F75" s="772"/>
      <c r="G75" s="772"/>
      <c r="H75" s="772"/>
      <c r="I75" s="772"/>
      <c r="J75" s="772"/>
      <c r="K75" s="772"/>
      <c r="L75" s="772"/>
      <c r="M75" s="772"/>
      <c r="N75" s="772">
        <v>17545000000</v>
      </c>
      <c r="O75" s="772">
        <v>17545000000</v>
      </c>
    </row>
    <row r="76" spans="1:15">
      <c r="A76" s="776" t="s">
        <v>753</v>
      </c>
      <c r="B76" s="775" t="s">
        <v>1833</v>
      </c>
      <c r="C76" s="675" t="s">
        <v>1834</v>
      </c>
      <c r="D76" s="774" t="s">
        <v>1864</v>
      </c>
      <c r="E76" s="773" t="s">
        <v>994</v>
      </c>
      <c r="F76" s="772"/>
      <c r="G76" s="772"/>
      <c r="H76" s="772"/>
      <c r="I76" s="772"/>
      <c r="J76" s="772"/>
      <c r="K76" s="772"/>
      <c r="L76" s="772"/>
      <c r="M76" s="772"/>
      <c r="N76" s="772">
        <v>5250109000</v>
      </c>
      <c r="O76" s="772">
        <v>5250109000</v>
      </c>
    </row>
    <row r="77" spans="1:15">
      <c r="A77" s="776" t="s">
        <v>779</v>
      </c>
      <c r="B77" s="775" t="s">
        <v>1833</v>
      </c>
      <c r="C77" s="675" t="s">
        <v>1431</v>
      </c>
      <c r="D77" s="774" t="s">
        <v>994</v>
      </c>
      <c r="E77" s="773" t="s">
        <v>994</v>
      </c>
      <c r="F77" s="772"/>
      <c r="G77" s="772"/>
      <c r="H77" s="772"/>
      <c r="I77" s="772"/>
      <c r="J77" s="772"/>
      <c r="K77" s="772"/>
      <c r="L77" s="772"/>
      <c r="M77" s="772"/>
      <c r="N77" s="772">
        <v>31590000000</v>
      </c>
      <c r="O77" s="772">
        <v>31590000000</v>
      </c>
    </row>
    <row r="78" spans="1:15">
      <c r="A78" s="776" t="s">
        <v>779</v>
      </c>
      <c r="B78" s="775" t="s">
        <v>1059</v>
      </c>
      <c r="C78" s="675" t="s">
        <v>1063</v>
      </c>
      <c r="D78" s="774" t="s">
        <v>994</v>
      </c>
      <c r="E78" s="773" t="s">
        <v>994</v>
      </c>
      <c r="F78" s="772">
        <v>18968119690.824509</v>
      </c>
      <c r="G78" s="772">
        <v>19215568464.546196</v>
      </c>
      <c r="H78" s="772">
        <v>15440238371.381031</v>
      </c>
      <c r="I78" s="772">
        <v>16131895586.368111</v>
      </c>
      <c r="J78" s="772"/>
      <c r="K78" s="772"/>
      <c r="L78" s="772"/>
      <c r="M78" s="772"/>
      <c r="N78" s="772"/>
      <c r="O78" s="772">
        <v>69755822113.119843</v>
      </c>
    </row>
    <row r="79" spans="1:15">
      <c r="A79" s="776" t="s">
        <v>779</v>
      </c>
      <c r="B79" s="775" t="s">
        <v>1482</v>
      </c>
      <c r="C79" s="675" t="s">
        <v>1487</v>
      </c>
      <c r="D79" s="774" t="s">
        <v>994</v>
      </c>
      <c r="E79" s="773" t="s">
        <v>994</v>
      </c>
      <c r="F79" s="772"/>
      <c r="G79" s="772"/>
      <c r="H79" s="772"/>
      <c r="I79" s="772"/>
      <c r="J79" s="772">
        <v>18437075376.635895</v>
      </c>
      <c r="K79" s="772">
        <v>27540244142.862072</v>
      </c>
      <c r="L79" s="772">
        <v>70083022273.506516</v>
      </c>
      <c r="M79" s="772">
        <v>16932219954.120001</v>
      </c>
      <c r="N79" s="772"/>
      <c r="O79" s="772">
        <v>132992561747.12448</v>
      </c>
    </row>
    <row r="80" spans="1:15">
      <c r="A80" s="776" t="s">
        <v>759</v>
      </c>
      <c r="B80" s="775" t="s">
        <v>1103</v>
      </c>
      <c r="C80" s="675" t="s">
        <v>1231</v>
      </c>
      <c r="D80" s="774" t="s">
        <v>1462</v>
      </c>
      <c r="E80" s="773" t="s">
        <v>997</v>
      </c>
      <c r="F80" s="772"/>
      <c r="G80" s="772">
        <v>15201750814.330566</v>
      </c>
      <c r="H80" s="772">
        <v>6749269465.6945801</v>
      </c>
      <c r="I80" s="772">
        <v>9602792068.353899</v>
      </c>
      <c r="J80" s="772"/>
      <c r="K80" s="772"/>
      <c r="L80" s="772"/>
      <c r="M80" s="772"/>
      <c r="N80" s="772"/>
      <c r="O80" s="772">
        <v>31553812348.379044</v>
      </c>
    </row>
    <row r="81" spans="1:15">
      <c r="A81" s="776" t="s">
        <v>759</v>
      </c>
      <c r="B81" s="775" t="s">
        <v>1103</v>
      </c>
      <c r="C81" s="675" t="s">
        <v>1231</v>
      </c>
      <c r="D81" s="774" t="s">
        <v>1233</v>
      </c>
      <c r="E81" s="773" t="s">
        <v>997</v>
      </c>
      <c r="F81" s="772">
        <v>6981111828.7794809</v>
      </c>
      <c r="G81" s="772"/>
      <c r="H81" s="772"/>
      <c r="I81" s="772"/>
      <c r="J81" s="772"/>
      <c r="K81" s="772"/>
      <c r="L81" s="772"/>
      <c r="M81" s="772"/>
      <c r="N81" s="772"/>
      <c r="O81" s="772">
        <v>6981111828.7794809</v>
      </c>
    </row>
    <row r="82" spans="1:15">
      <c r="A82" s="776" t="s">
        <v>759</v>
      </c>
      <c r="B82" s="775" t="s">
        <v>1103</v>
      </c>
      <c r="C82" s="675" t="s">
        <v>1203</v>
      </c>
      <c r="D82" s="774" t="s">
        <v>1229</v>
      </c>
      <c r="E82" s="773" t="s">
        <v>997</v>
      </c>
      <c r="F82" s="772">
        <v>756548094.55349517</v>
      </c>
      <c r="G82" s="772"/>
      <c r="H82" s="772"/>
      <c r="I82" s="772"/>
      <c r="J82" s="772"/>
      <c r="K82" s="772"/>
      <c r="L82" s="772"/>
      <c r="M82" s="772"/>
      <c r="N82" s="772"/>
      <c r="O82" s="772">
        <v>756548094.55349517</v>
      </c>
    </row>
    <row r="83" spans="1:15">
      <c r="A83" s="776" t="s">
        <v>759</v>
      </c>
      <c r="B83" s="775" t="s">
        <v>1897</v>
      </c>
      <c r="C83" s="675" t="s">
        <v>1944</v>
      </c>
      <c r="D83" s="774" t="s">
        <v>1945</v>
      </c>
      <c r="E83" s="773" t="s">
        <v>997</v>
      </c>
      <c r="F83" s="772"/>
      <c r="G83" s="772"/>
      <c r="H83" s="772"/>
      <c r="I83" s="772"/>
      <c r="J83" s="772"/>
      <c r="K83" s="772"/>
      <c r="L83" s="772"/>
      <c r="M83" s="772"/>
      <c r="N83" s="772">
        <v>7106000000</v>
      </c>
      <c r="O83" s="772">
        <v>7106000000</v>
      </c>
    </row>
    <row r="84" spans="1:15">
      <c r="A84" s="776" t="s">
        <v>759</v>
      </c>
      <c r="B84" s="775" t="s">
        <v>1059</v>
      </c>
      <c r="C84" s="675" t="s">
        <v>1063</v>
      </c>
      <c r="D84" s="774" t="s">
        <v>1246</v>
      </c>
      <c r="E84" s="773" t="s">
        <v>994</v>
      </c>
      <c r="F84" s="772">
        <v>3414530274.5624633</v>
      </c>
      <c r="G84" s="772">
        <v>7182963575.0076761</v>
      </c>
      <c r="H84" s="772">
        <v>9135390110.6673794</v>
      </c>
      <c r="I84" s="772">
        <v>6138526185.7477846</v>
      </c>
      <c r="J84" s="772"/>
      <c r="K84" s="772"/>
      <c r="L84" s="772"/>
      <c r="M84" s="772"/>
      <c r="N84" s="772"/>
      <c r="O84" s="772">
        <v>25871410145.985302</v>
      </c>
    </row>
    <row r="85" spans="1:15">
      <c r="A85" s="776" t="s">
        <v>759</v>
      </c>
      <c r="B85" s="775" t="s">
        <v>1561</v>
      </c>
      <c r="C85" s="675" t="s">
        <v>1588</v>
      </c>
      <c r="D85" s="774" t="s">
        <v>1617</v>
      </c>
      <c r="E85" s="773" t="s">
        <v>997</v>
      </c>
      <c r="F85" s="772"/>
      <c r="G85" s="772"/>
      <c r="H85" s="772"/>
      <c r="I85" s="772"/>
      <c r="J85" s="772">
        <v>2515818290.4126258</v>
      </c>
      <c r="K85" s="772">
        <v>1237783106.3048468</v>
      </c>
      <c r="L85" s="772">
        <v>5059075231.0163193</v>
      </c>
      <c r="M85" s="772">
        <v>729663604.67366004</v>
      </c>
      <c r="N85" s="772"/>
      <c r="O85" s="772">
        <v>9542340232.4074516</v>
      </c>
    </row>
    <row r="86" spans="1:15">
      <c r="A86" s="776" t="s">
        <v>759</v>
      </c>
      <c r="B86" s="775" t="s">
        <v>1482</v>
      </c>
      <c r="C86" s="675" t="s">
        <v>1487</v>
      </c>
      <c r="D86" s="774" t="s">
        <v>1246</v>
      </c>
      <c r="E86" s="773" t="s">
        <v>994</v>
      </c>
      <c r="F86" s="772"/>
      <c r="G86" s="772"/>
      <c r="H86" s="772"/>
      <c r="I86" s="772"/>
      <c r="J86" s="772">
        <v>3155019105.4850345</v>
      </c>
      <c r="K86" s="772">
        <v>3410226941.0916767</v>
      </c>
      <c r="L86" s="772">
        <v>1582397314.3088031</v>
      </c>
      <c r="M86" s="772">
        <v>1790356145.36638</v>
      </c>
      <c r="N86" s="772"/>
      <c r="O86" s="772">
        <v>9937999506.2518959</v>
      </c>
    </row>
    <row r="87" spans="1:15">
      <c r="A87" s="776" t="s">
        <v>759</v>
      </c>
      <c r="B87" s="775" t="s">
        <v>1489</v>
      </c>
      <c r="C87" s="675" t="s">
        <v>1583</v>
      </c>
      <c r="D87" s="774" t="s">
        <v>1616</v>
      </c>
      <c r="E87" s="773" t="s">
        <v>997</v>
      </c>
      <c r="F87" s="772"/>
      <c r="G87" s="772"/>
      <c r="H87" s="772"/>
      <c r="I87" s="772"/>
      <c r="J87" s="772">
        <v>59345848.81718491</v>
      </c>
      <c r="K87" s="772">
        <v>212551257.87399471</v>
      </c>
      <c r="L87" s="772">
        <v>328298197.98937821</v>
      </c>
      <c r="M87" s="772">
        <v>310455078</v>
      </c>
      <c r="N87" s="772"/>
      <c r="O87" s="772">
        <v>910650382.68055785</v>
      </c>
    </row>
    <row r="88" spans="1:15">
      <c r="A88" s="776" t="s">
        <v>1198</v>
      </c>
      <c r="B88" s="775" t="s">
        <v>1103</v>
      </c>
      <c r="C88" s="675" t="s">
        <v>1207</v>
      </c>
      <c r="D88" s="774" t="s">
        <v>1209</v>
      </c>
      <c r="E88" s="773" t="s">
        <v>997</v>
      </c>
      <c r="F88" s="772">
        <v>126319192325.43826</v>
      </c>
      <c r="G88" s="772">
        <v>63733792327.274773</v>
      </c>
      <c r="H88" s="772">
        <v>32548730376.849834</v>
      </c>
      <c r="I88" s="772">
        <v>45433132810.310654</v>
      </c>
      <c r="J88" s="772"/>
      <c r="K88" s="772"/>
      <c r="L88" s="772"/>
      <c r="M88" s="772"/>
      <c r="N88" s="772"/>
      <c r="O88" s="772">
        <v>268034847839.87354</v>
      </c>
    </row>
    <row r="89" spans="1:15">
      <c r="A89" s="776" t="s">
        <v>1198</v>
      </c>
      <c r="B89" s="775" t="s">
        <v>1833</v>
      </c>
      <c r="C89" s="675" t="s">
        <v>1431</v>
      </c>
      <c r="D89" s="774" t="s">
        <v>994</v>
      </c>
      <c r="E89" s="773" t="s">
        <v>994</v>
      </c>
      <c r="F89" s="772"/>
      <c r="G89" s="772"/>
      <c r="H89" s="772"/>
      <c r="I89" s="772"/>
      <c r="J89" s="772"/>
      <c r="K89" s="772"/>
      <c r="L89" s="772"/>
      <c r="M89" s="772"/>
      <c r="N89" s="772">
        <v>6015000000</v>
      </c>
      <c r="O89" s="772">
        <v>6015000000</v>
      </c>
    </row>
    <row r="90" spans="1:15">
      <c r="A90" s="776" t="s">
        <v>1198</v>
      </c>
      <c r="B90" s="775" t="s">
        <v>1897</v>
      </c>
      <c r="C90" s="675" t="s">
        <v>1921</v>
      </c>
      <c r="D90" s="774" t="s">
        <v>1922</v>
      </c>
      <c r="E90" s="773" t="s">
        <v>997</v>
      </c>
      <c r="F90" s="772"/>
      <c r="G90" s="772"/>
      <c r="H90" s="772"/>
      <c r="I90" s="772"/>
      <c r="J90" s="772"/>
      <c r="K90" s="772"/>
      <c r="L90" s="772"/>
      <c r="M90" s="772"/>
      <c r="N90" s="772">
        <v>34896964000</v>
      </c>
      <c r="O90" s="772">
        <v>34896964000</v>
      </c>
    </row>
    <row r="91" spans="1:15">
      <c r="A91" s="776" t="s">
        <v>1198</v>
      </c>
      <c r="B91" s="775" t="s">
        <v>1059</v>
      </c>
      <c r="C91" s="675" t="s">
        <v>1063</v>
      </c>
      <c r="D91" s="774" t="s">
        <v>994</v>
      </c>
      <c r="E91" s="773" t="s">
        <v>994</v>
      </c>
      <c r="F91" s="772">
        <v>4168979252.6675639</v>
      </c>
      <c r="G91" s="772">
        <v>4524856473.3599043</v>
      </c>
      <c r="H91" s="772">
        <v>3779864880.2883177</v>
      </c>
      <c r="I91" s="772">
        <v>4808803690.6966381</v>
      </c>
      <c r="J91" s="772"/>
      <c r="K91" s="772"/>
      <c r="L91" s="772"/>
      <c r="M91" s="772"/>
      <c r="N91" s="772"/>
      <c r="O91" s="772">
        <v>17282504297.012421</v>
      </c>
    </row>
    <row r="92" spans="1:15">
      <c r="A92" s="776" t="s">
        <v>1198</v>
      </c>
      <c r="B92" s="775" t="s">
        <v>1893</v>
      </c>
      <c r="C92" s="675" t="s">
        <v>1914</v>
      </c>
      <c r="D92" s="774" t="s">
        <v>1919</v>
      </c>
      <c r="E92" s="773" t="s">
        <v>996</v>
      </c>
      <c r="F92" s="772"/>
      <c r="G92" s="772"/>
      <c r="H92" s="772"/>
      <c r="I92" s="772"/>
      <c r="J92" s="772"/>
      <c r="K92" s="772"/>
      <c r="L92" s="772"/>
      <c r="M92" s="772"/>
      <c r="N92" s="772">
        <v>63059000000</v>
      </c>
      <c r="O92" s="772">
        <v>63059000000</v>
      </c>
    </row>
    <row r="93" spans="1:15">
      <c r="A93" s="777" t="s">
        <v>1198</v>
      </c>
      <c r="B93" s="775" t="s">
        <v>1489</v>
      </c>
      <c r="C93" s="675" t="s">
        <v>1578</v>
      </c>
      <c r="D93" s="774" t="s">
        <v>1579</v>
      </c>
      <c r="E93" s="773" t="s">
        <v>996</v>
      </c>
      <c r="F93" s="772"/>
      <c r="G93" s="772"/>
      <c r="H93" s="772"/>
      <c r="I93" s="772"/>
      <c r="J93" s="772">
        <v>67234193510.86734</v>
      </c>
      <c r="K93" s="772">
        <v>10640834786.981199</v>
      </c>
      <c r="L93" s="772">
        <v>52506153429.965881</v>
      </c>
      <c r="M93" s="772">
        <v>23043989707.765961</v>
      </c>
      <c r="N93" s="772"/>
      <c r="O93" s="772">
        <v>153425171435.58038</v>
      </c>
    </row>
    <row r="94" spans="1:15">
      <c r="A94" s="776" t="s">
        <v>45</v>
      </c>
      <c r="B94" s="775" t="s">
        <v>1833</v>
      </c>
      <c r="C94" s="675" t="s">
        <v>1834</v>
      </c>
      <c r="D94" s="774" t="s">
        <v>2093</v>
      </c>
      <c r="E94" s="773" t="s">
        <v>997</v>
      </c>
      <c r="F94" s="772"/>
      <c r="G94" s="772"/>
      <c r="H94" s="772"/>
      <c r="I94" s="772"/>
      <c r="J94" s="772"/>
      <c r="K94" s="772"/>
      <c r="L94" s="772"/>
      <c r="M94" s="772"/>
      <c r="N94" s="772">
        <v>1863094000</v>
      </c>
      <c r="O94" s="772">
        <v>1863094000</v>
      </c>
    </row>
    <row r="95" spans="1:15">
      <c r="A95" s="776" t="s">
        <v>78</v>
      </c>
      <c r="B95" s="775" t="s">
        <v>1103</v>
      </c>
      <c r="C95" s="675" t="s">
        <v>1115</v>
      </c>
      <c r="D95" s="774" t="s">
        <v>1480</v>
      </c>
      <c r="E95" s="773" t="s">
        <v>995</v>
      </c>
      <c r="F95" s="772"/>
      <c r="G95" s="772"/>
      <c r="H95" s="772"/>
      <c r="I95" s="772">
        <v>61730470997.389442</v>
      </c>
      <c r="J95" s="772"/>
      <c r="K95" s="772"/>
      <c r="L95" s="772"/>
      <c r="M95" s="772"/>
      <c r="N95" s="772"/>
      <c r="O95" s="772">
        <v>61730470997.389442</v>
      </c>
    </row>
    <row r="96" spans="1:15">
      <c r="A96" s="776" t="s">
        <v>78</v>
      </c>
      <c r="B96" s="775" t="s">
        <v>1103</v>
      </c>
      <c r="C96" s="675" t="s">
        <v>1203</v>
      </c>
      <c r="D96" s="774" t="s">
        <v>1433</v>
      </c>
      <c r="E96" s="773" t="s">
        <v>996</v>
      </c>
      <c r="F96" s="772">
        <v>197456267390.48627</v>
      </c>
      <c r="G96" s="772">
        <v>217373263542.06052</v>
      </c>
      <c r="H96" s="772">
        <v>155491965682.36371</v>
      </c>
      <c r="I96" s="772">
        <v>118564929198.48538</v>
      </c>
      <c r="J96" s="772"/>
      <c r="K96" s="772"/>
      <c r="L96" s="772"/>
      <c r="M96" s="772"/>
      <c r="N96" s="772"/>
      <c r="O96" s="772">
        <v>688886425813.39575</v>
      </c>
    </row>
    <row r="97" spans="1:15">
      <c r="A97" s="776" t="s">
        <v>78</v>
      </c>
      <c r="B97" s="775" t="s">
        <v>1059</v>
      </c>
      <c r="C97" s="675" t="s">
        <v>1063</v>
      </c>
      <c r="D97" s="774" t="s">
        <v>1434</v>
      </c>
      <c r="E97" s="773" t="s">
        <v>994</v>
      </c>
      <c r="F97" s="772">
        <v>676697758.9923929</v>
      </c>
      <c r="G97" s="772">
        <v>1902103574.0741143</v>
      </c>
      <c r="H97" s="772">
        <v>3161691046.8150406</v>
      </c>
      <c r="I97" s="772">
        <v>1851914129.9216831</v>
      </c>
      <c r="J97" s="772"/>
      <c r="K97" s="772"/>
      <c r="L97" s="772"/>
      <c r="M97" s="772"/>
      <c r="N97" s="772"/>
      <c r="O97" s="772">
        <v>7592406509.8032312</v>
      </c>
    </row>
    <row r="98" spans="1:15">
      <c r="A98" s="776" t="s">
        <v>78</v>
      </c>
      <c r="B98" s="775" t="s">
        <v>1893</v>
      </c>
      <c r="C98" s="675" t="s">
        <v>1894</v>
      </c>
      <c r="D98" s="774" t="s">
        <v>1433</v>
      </c>
      <c r="E98" s="773" t="s">
        <v>996</v>
      </c>
      <c r="F98" s="772"/>
      <c r="G98" s="772"/>
      <c r="H98" s="772"/>
      <c r="I98" s="772"/>
      <c r="J98" s="772"/>
      <c r="K98" s="772"/>
      <c r="L98" s="772"/>
      <c r="M98" s="772"/>
      <c r="N98" s="772">
        <v>79953487000</v>
      </c>
      <c r="O98" s="772">
        <v>79953487000</v>
      </c>
    </row>
    <row r="99" spans="1:15">
      <c r="A99" s="776" t="s">
        <v>78</v>
      </c>
      <c r="B99" s="775" t="s">
        <v>1561</v>
      </c>
      <c r="C99" s="675" t="s">
        <v>1562</v>
      </c>
      <c r="D99" s="774" t="s">
        <v>1433</v>
      </c>
      <c r="E99" s="773" t="s">
        <v>996</v>
      </c>
      <c r="F99" s="772"/>
      <c r="G99" s="772"/>
      <c r="H99" s="772"/>
      <c r="I99" s="772"/>
      <c r="J99" s="772">
        <v>112030428889.58376</v>
      </c>
      <c r="K99" s="772">
        <v>183998261598.53412</v>
      </c>
      <c r="L99" s="772">
        <v>139633696981.37268</v>
      </c>
      <c r="M99" s="772">
        <v>83715597447.198135</v>
      </c>
      <c r="N99" s="772"/>
      <c r="O99" s="772">
        <v>519377984916.68866</v>
      </c>
    </row>
    <row r="100" spans="1:15">
      <c r="A100" s="777" t="s">
        <v>78</v>
      </c>
      <c r="B100" s="775" t="s">
        <v>1482</v>
      </c>
      <c r="C100" s="675" t="s">
        <v>1487</v>
      </c>
      <c r="D100" s="774" t="s">
        <v>1434</v>
      </c>
      <c r="E100" s="773" t="s">
        <v>994</v>
      </c>
      <c r="F100" s="772"/>
      <c r="G100" s="772"/>
      <c r="H100" s="772"/>
      <c r="I100" s="772"/>
      <c r="J100" s="772">
        <v>1816709657.6689258</v>
      </c>
      <c r="K100" s="772">
        <v>1752604975.983377</v>
      </c>
      <c r="L100" s="772">
        <v>1094327326.6312609</v>
      </c>
      <c r="M100" s="772">
        <v>23246082510.490582</v>
      </c>
      <c r="N100" s="772"/>
      <c r="O100" s="772">
        <v>27909724470.774147</v>
      </c>
    </row>
    <row r="101" spans="1:15">
      <c r="A101" s="776" t="s">
        <v>1435</v>
      </c>
      <c r="B101" s="775" t="s">
        <v>1103</v>
      </c>
      <c r="C101" s="675" t="s">
        <v>1203</v>
      </c>
      <c r="D101" s="774" t="s">
        <v>1436</v>
      </c>
      <c r="E101" s="773" t="s">
        <v>997</v>
      </c>
      <c r="F101" s="772">
        <v>2570891178.4266472</v>
      </c>
      <c r="G101" s="772">
        <v>3217179943.1174755</v>
      </c>
      <c r="H101" s="772">
        <v>3475873344.8427262</v>
      </c>
      <c r="I101" s="772">
        <v>4890192847.4878559</v>
      </c>
      <c r="J101" s="772"/>
      <c r="K101" s="772"/>
      <c r="L101" s="772"/>
      <c r="M101" s="772"/>
      <c r="N101" s="772"/>
      <c r="O101" s="772">
        <v>14154137313.874704</v>
      </c>
    </row>
    <row r="102" spans="1:15">
      <c r="A102" s="776" t="s">
        <v>1435</v>
      </c>
      <c r="B102" s="775" t="s">
        <v>1103</v>
      </c>
      <c r="C102" s="675" t="s">
        <v>1205</v>
      </c>
      <c r="D102" s="774" t="s">
        <v>1438</v>
      </c>
      <c r="E102" s="773" t="s">
        <v>997</v>
      </c>
      <c r="F102" s="772">
        <v>17760609382.514339</v>
      </c>
      <c r="G102" s="772">
        <v>15324638511.37587</v>
      </c>
      <c r="H102" s="772">
        <v>16044399590.134825</v>
      </c>
      <c r="I102" s="772">
        <v>15739036695.893621</v>
      </c>
      <c r="J102" s="772"/>
      <c r="K102" s="772"/>
      <c r="L102" s="772"/>
      <c r="M102" s="772"/>
      <c r="N102" s="772"/>
      <c r="O102" s="772">
        <v>64868684179.918655</v>
      </c>
    </row>
    <row r="103" spans="1:15">
      <c r="A103" s="776" t="s">
        <v>1435</v>
      </c>
      <c r="B103" s="775" t="s">
        <v>1833</v>
      </c>
      <c r="C103" s="675" t="s">
        <v>1834</v>
      </c>
      <c r="D103" s="774" t="s">
        <v>2101</v>
      </c>
      <c r="E103" s="773" t="s">
        <v>994</v>
      </c>
      <c r="F103" s="772"/>
      <c r="G103" s="772"/>
      <c r="H103" s="772"/>
      <c r="I103" s="772"/>
      <c r="J103" s="772"/>
      <c r="K103" s="772"/>
      <c r="L103" s="772"/>
      <c r="M103" s="772"/>
      <c r="N103" s="772">
        <v>10923894000</v>
      </c>
      <c r="O103" s="772">
        <v>10923894000</v>
      </c>
    </row>
    <row r="104" spans="1:15">
      <c r="A104" s="776" t="s">
        <v>1435</v>
      </c>
      <c r="B104" s="775" t="s">
        <v>1059</v>
      </c>
      <c r="C104" s="675" t="s">
        <v>1063</v>
      </c>
      <c r="D104" s="774" t="s">
        <v>1439</v>
      </c>
      <c r="E104" s="773" t="s">
        <v>994</v>
      </c>
      <c r="F104" s="772">
        <v>5113011874.9319735</v>
      </c>
      <c r="G104" s="772">
        <v>4473222887.9949865</v>
      </c>
      <c r="H104" s="772">
        <v>2723409845.8470278</v>
      </c>
      <c r="I104" s="772">
        <v>2591099481.8328233</v>
      </c>
      <c r="J104" s="772"/>
      <c r="K104" s="772"/>
      <c r="L104" s="772"/>
      <c r="M104" s="772"/>
      <c r="N104" s="772"/>
      <c r="O104" s="772">
        <v>14900744090.60681</v>
      </c>
    </row>
    <row r="105" spans="1:15">
      <c r="A105" s="776" t="s">
        <v>1435</v>
      </c>
      <c r="B105" s="775" t="s">
        <v>1489</v>
      </c>
      <c r="C105" s="675" t="s">
        <v>1766</v>
      </c>
      <c r="D105" s="774" t="s">
        <v>1436</v>
      </c>
      <c r="E105" s="773" t="s">
        <v>997</v>
      </c>
      <c r="F105" s="772"/>
      <c r="G105" s="772"/>
      <c r="H105" s="772"/>
      <c r="I105" s="772"/>
      <c r="J105" s="772">
        <v>2268464792.5425987</v>
      </c>
      <c r="K105" s="772">
        <v>2339125915.2293878</v>
      </c>
      <c r="L105" s="772">
        <v>8721351062.3204956</v>
      </c>
      <c r="M105" s="772">
        <v>3156293293</v>
      </c>
      <c r="N105" s="772"/>
      <c r="O105" s="772">
        <v>16485235063.092482</v>
      </c>
    </row>
    <row r="106" spans="1:15">
      <c r="F106" s="741"/>
      <c r="G106" s="741"/>
      <c r="H106" s="741"/>
      <c r="I106" s="741"/>
      <c r="J106" s="741"/>
      <c r="K106" s="741"/>
      <c r="L106" s="741"/>
      <c r="M106" s="741"/>
      <c r="N106" s="741"/>
    </row>
  </sheetData>
  <autoFilter ref="A1:O105"/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499984740745262"/>
  </sheetPr>
  <dimension ref="B2:M20"/>
  <sheetViews>
    <sheetView showGridLines="0" workbookViewId="0">
      <selection activeCell="C9" sqref="C9"/>
    </sheetView>
  </sheetViews>
  <sheetFormatPr baseColWidth="10" defaultColWidth="10.85546875" defaultRowHeight="15"/>
  <cols>
    <col min="1" max="1" width="10.85546875" style="675"/>
    <col min="2" max="2" width="22.42578125" style="675" customWidth="1"/>
    <col min="3" max="11" width="14.85546875" style="675" customWidth="1"/>
    <col min="12" max="12" width="16.140625" style="675" bestFit="1" customWidth="1"/>
    <col min="13" max="13" width="14.42578125" style="675" bestFit="1" customWidth="1"/>
    <col min="14" max="16384" width="10.85546875" style="675"/>
  </cols>
  <sheetData>
    <row r="2" spans="2:13">
      <c r="B2" s="768" t="s">
        <v>2124</v>
      </c>
      <c r="C2" s="789" t="s">
        <v>2125</v>
      </c>
      <c r="D2" s="789" t="s">
        <v>2115</v>
      </c>
      <c r="E2" s="789" t="s">
        <v>2116</v>
      </c>
      <c r="F2" s="789" t="s">
        <v>2117</v>
      </c>
      <c r="G2" s="789" t="s">
        <v>2118</v>
      </c>
      <c r="H2" s="789" t="s">
        <v>2119</v>
      </c>
      <c r="I2" s="789" t="s">
        <v>2120</v>
      </c>
      <c r="J2" s="789" t="s">
        <v>2121</v>
      </c>
      <c r="K2" s="789" t="s">
        <v>2122</v>
      </c>
    </row>
    <row r="3" spans="2:13">
      <c r="B3" t="s">
        <v>990</v>
      </c>
      <c r="C3" s="790">
        <v>12363268056.791018</v>
      </c>
      <c r="D3" s="790">
        <v>10507482502.299074</v>
      </c>
      <c r="E3" s="790">
        <v>5650574238.8678408</v>
      </c>
      <c r="F3" s="790">
        <v>2447157604.1705303</v>
      </c>
      <c r="G3" s="790"/>
      <c r="H3" s="790"/>
      <c r="I3" s="790"/>
      <c r="J3" s="790"/>
      <c r="K3" s="790">
        <v>9700000000</v>
      </c>
    </row>
    <row r="4" spans="2:13">
      <c r="B4" t="s">
        <v>992</v>
      </c>
      <c r="C4" s="790">
        <v>16450074547.188622</v>
      </c>
      <c r="D4" s="790">
        <v>18284129333.051197</v>
      </c>
      <c r="E4" s="790">
        <v>16390884253.249609</v>
      </c>
      <c r="F4" s="790">
        <v>13601714202.534348</v>
      </c>
      <c r="G4" s="790">
        <v>33669685655.464096</v>
      </c>
      <c r="H4" s="790">
        <v>81924109339.538956</v>
      </c>
      <c r="I4" s="790">
        <v>30595838107.806236</v>
      </c>
      <c r="J4" s="790">
        <v>31557758678.700001</v>
      </c>
      <c r="K4" s="790"/>
    </row>
    <row r="5" spans="2:13">
      <c r="B5" t="s">
        <v>994</v>
      </c>
      <c r="C5" s="790">
        <v>148569606074.94949</v>
      </c>
      <c r="D5" s="790">
        <v>110224816362.6413</v>
      </c>
      <c r="E5" s="790">
        <v>120075132565.92397</v>
      </c>
      <c r="F5" s="790">
        <v>123461503742.06496</v>
      </c>
      <c r="G5" s="790">
        <v>134194006939.85739</v>
      </c>
      <c r="H5" s="790">
        <v>119808264271.15778</v>
      </c>
      <c r="I5" s="790">
        <v>175621489372.37387</v>
      </c>
      <c r="J5" s="790">
        <v>145760239337.34702</v>
      </c>
      <c r="K5" s="790">
        <v>93889217000</v>
      </c>
    </row>
    <row r="6" spans="2:13">
      <c r="B6" t="s">
        <v>995</v>
      </c>
      <c r="C6" s="790"/>
      <c r="D6" s="790"/>
      <c r="E6" s="790"/>
      <c r="F6" s="790">
        <v>61730470997.389442</v>
      </c>
      <c r="G6" s="790">
        <v>6661268744.7860622</v>
      </c>
      <c r="H6" s="790">
        <v>26913936733.854599</v>
      </c>
      <c r="I6" s="790">
        <v>1770326146.1111894</v>
      </c>
      <c r="J6" s="790">
        <v>1798586309.4841599</v>
      </c>
      <c r="K6" s="790">
        <v>15882160000</v>
      </c>
    </row>
    <row r="7" spans="2:13">
      <c r="B7" t="s">
        <v>996</v>
      </c>
      <c r="C7" s="790">
        <v>1907188060034.1404</v>
      </c>
      <c r="D7" s="790">
        <v>1209334543198.5166</v>
      </c>
      <c r="E7" s="790">
        <v>1405836481892.1658</v>
      </c>
      <c r="F7" s="790">
        <v>1347170139823.1509</v>
      </c>
      <c r="G7" s="790">
        <v>1171153357576.7505</v>
      </c>
      <c r="H7" s="790">
        <v>2063387910704.8391</v>
      </c>
      <c r="I7" s="790">
        <v>932738317776.71228</v>
      </c>
      <c r="J7" s="790">
        <v>1271648382629.8262</v>
      </c>
      <c r="K7" s="790">
        <v>1364410517000</v>
      </c>
    </row>
    <row r="8" spans="2:13">
      <c r="B8" t="s">
        <v>997</v>
      </c>
      <c r="C8" s="790">
        <v>237845496900.01263</v>
      </c>
      <c r="D8" s="790">
        <v>177455977672.06366</v>
      </c>
      <c r="E8" s="790">
        <v>130130225720.52298</v>
      </c>
      <c r="F8" s="790">
        <v>150969211515.55515</v>
      </c>
      <c r="G8" s="790">
        <v>32868192110.973259</v>
      </c>
      <c r="H8" s="790">
        <v>40725596127.418091</v>
      </c>
      <c r="I8" s="790">
        <v>47032631270.825798</v>
      </c>
      <c r="J8" s="790">
        <v>46574460453.057404</v>
      </c>
      <c r="K8" s="790">
        <v>79032352000</v>
      </c>
    </row>
    <row r="9" spans="2:13">
      <c r="B9" t="s">
        <v>2123</v>
      </c>
      <c r="C9" s="790">
        <v>2322416505613.082</v>
      </c>
      <c r="D9" s="790">
        <v>1525806949068.572</v>
      </c>
      <c r="E9" s="790">
        <v>1678083298670.7302</v>
      </c>
      <c r="F9" s="790">
        <v>1699380197884.8652</v>
      </c>
      <c r="G9" s="790">
        <v>1378546511027.8311</v>
      </c>
      <c r="H9" s="790">
        <v>2332759817176.8086</v>
      </c>
      <c r="I9" s="790">
        <v>1187758602673.8293</v>
      </c>
      <c r="J9" s="790">
        <v>1497339427408.4148</v>
      </c>
      <c r="K9" s="790">
        <v>1562914246000</v>
      </c>
    </row>
    <row r="12" spans="2:13" ht="15.75" thickBot="1"/>
    <row r="13" spans="2:13">
      <c r="B13" s="788" t="s">
        <v>2124</v>
      </c>
      <c r="C13" s="787">
        <v>2009</v>
      </c>
      <c r="D13" s="787">
        <v>2010</v>
      </c>
      <c r="E13" s="787">
        <v>2011</v>
      </c>
      <c r="F13" s="787">
        <v>2012</v>
      </c>
      <c r="G13" s="787">
        <v>2013</v>
      </c>
      <c r="H13" s="787">
        <v>2014</v>
      </c>
      <c r="I13" s="787">
        <v>2015</v>
      </c>
      <c r="J13" s="787">
        <v>2016</v>
      </c>
      <c r="K13" s="787">
        <v>2017</v>
      </c>
      <c r="L13" s="786" t="s">
        <v>2112</v>
      </c>
      <c r="M13" s="785" t="s">
        <v>2111</v>
      </c>
    </row>
    <row r="14" spans="2:13">
      <c r="B14" s="784" t="s">
        <v>990</v>
      </c>
      <c r="C14" s="783">
        <f t="shared" ref="C14:K14" si="0">C3</f>
        <v>12363268056.791018</v>
      </c>
      <c r="D14" s="783">
        <f t="shared" si="0"/>
        <v>10507482502.299074</v>
      </c>
      <c r="E14" s="783">
        <f t="shared" si="0"/>
        <v>5650574238.8678408</v>
      </c>
      <c r="F14" s="783">
        <f t="shared" si="0"/>
        <v>2447157604.1705303</v>
      </c>
      <c r="G14" s="783">
        <f t="shared" si="0"/>
        <v>0</v>
      </c>
      <c r="H14" s="783">
        <f t="shared" si="0"/>
        <v>0</v>
      </c>
      <c r="I14" s="783">
        <f t="shared" si="0"/>
        <v>0</v>
      </c>
      <c r="J14" s="783">
        <f t="shared" si="0"/>
        <v>0</v>
      </c>
      <c r="K14" s="783">
        <f t="shared" si="0"/>
        <v>9700000000</v>
      </c>
      <c r="L14" s="783">
        <f t="shared" ref="L14:L20" si="1">AVERAGE(C14:K14)</f>
        <v>4518720266.903163</v>
      </c>
      <c r="M14" s="758">
        <f t="shared" ref="M14:M19" si="2">L14/$L$20</f>
        <v>2.6782000344631896E-3</v>
      </c>
    </row>
    <row r="15" spans="2:13">
      <c r="B15" s="784" t="s">
        <v>992</v>
      </c>
      <c r="C15" s="783">
        <f t="shared" ref="C15:K15" si="3">C4</f>
        <v>16450074547.188622</v>
      </c>
      <c r="D15" s="783">
        <f t="shared" si="3"/>
        <v>18284129333.051197</v>
      </c>
      <c r="E15" s="783">
        <f t="shared" si="3"/>
        <v>16390884253.249609</v>
      </c>
      <c r="F15" s="783">
        <f t="shared" si="3"/>
        <v>13601714202.534348</v>
      </c>
      <c r="G15" s="783">
        <f t="shared" si="3"/>
        <v>33669685655.464096</v>
      </c>
      <c r="H15" s="783">
        <f t="shared" si="3"/>
        <v>81924109339.538956</v>
      </c>
      <c r="I15" s="783">
        <f t="shared" si="3"/>
        <v>30595838107.806236</v>
      </c>
      <c r="J15" s="783">
        <f t="shared" si="3"/>
        <v>31557758678.700001</v>
      </c>
      <c r="K15" s="783">
        <f t="shared" si="3"/>
        <v>0</v>
      </c>
      <c r="L15" s="783">
        <f t="shared" si="1"/>
        <v>26941577124.170345</v>
      </c>
      <c r="M15" s="758">
        <f t="shared" si="2"/>
        <v>1.596800167315867E-2</v>
      </c>
    </row>
    <row r="16" spans="2:13">
      <c r="B16" s="784" t="s">
        <v>994</v>
      </c>
      <c r="C16" s="783">
        <f t="shared" ref="C16:K16" si="4">C5</f>
        <v>148569606074.94949</v>
      </c>
      <c r="D16" s="783">
        <f t="shared" si="4"/>
        <v>110224816362.6413</v>
      </c>
      <c r="E16" s="783">
        <f t="shared" si="4"/>
        <v>120075132565.92397</v>
      </c>
      <c r="F16" s="783">
        <f t="shared" si="4"/>
        <v>123461503742.06496</v>
      </c>
      <c r="G16" s="783">
        <f t="shared" si="4"/>
        <v>134194006939.85739</v>
      </c>
      <c r="H16" s="783">
        <f t="shared" si="4"/>
        <v>119808264271.15778</v>
      </c>
      <c r="I16" s="783">
        <f t="shared" si="4"/>
        <v>175621489372.37387</v>
      </c>
      <c r="J16" s="783">
        <f t="shared" si="4"/>
        <v>145760239337.34702</v>
      </c>
      <c r="K16" s="783">
        <f t="shared" si="4"/>
        <v>93889217000</v>
      </c>
      <c r="L16" s="783">
        <f t="shared" si="1"/>
        <v>130178252851.81288</v>
      </c>
      <c r="M16" s="758">
        <f t="shared" si="2"/>
        <v>7.7155340601116826E-2</v>
      </c>
    </row>
    <row r="17" spans="2:13">
      <c r="B17" s="784" t="s">
        <v>995</v>
      </c>
      <c r="C17" s="783">
        <f t="shared" ref="C17:K17" si="5">C6</f>
        <v>0</v>
      </c>
      <c r="D17" s="783">
        <f t="shared" si="5"/>
        <v>0</v>
      </c>
      <c r="E17" s="783">
        <f t="shared" si="5"/>
        <v>0</v>
      </c>
      <c r="F17" s="783">
        <f t="shared" si="5"/>
        <v>61730470997.389442</v>
      </c>
      <c r="G17" s="783">
        <f t="shared" si="5"/>
        <v>6661268744.7860622</v>
      </c>
      <c r="H17" s="783">
        <f t="shared" si="5"/>
        <v>26913936733.854599</v>
      </c>
      <c r="I17" s="783">
        <f t="shared" si="5"/>
        <v>1770326146.1111894</v>
      </c>
      <c r="J17" s="783">
        <f t="shared" si="5"/>
        <v>1798586309.4841599</v>
      </c>
      <c r="K17" s="783">
        <f t="shared" si="5"/>
        <v>15882160000</v>
      </c>
      <c r="L17" s="783">
        <f t="shared" si="1"/>
        <v>12750749881.291718</v>
      </c>
      <c r="M17" s="758">
        <f t="shared" si="2"/>
        <v>7.5572411555607389E-3</v>
      </c>
    </row>
    <row r="18" spans="2:13">
      <c r="B18" s="784" t="s">
        <v>996</v>
      </c>
      <c r="C18" s="783">
        <f t="shared" ref="C18:K18" si="6">C7</f>
        <v>1907188060034.1404</v>
      </c>
      <c r="D18" s="783">
        <f t="shared" si="6"/>
        <v>1209334543198.5166</v>
      </c>
      <c r="E18" s="783">
        <f t="shared" si="6"/>
        <v>1405836481892.1658</v>
      </c>
      <c r="F18" s="783">
        <f t="shared" si="6"/>
        <v>1347170139823.1509</v>
      </c>
      <c r="G18" s="783">
        <f t="shared" si="6"/>
        <v>1171153357576.7505</v>
      </c>
      <c r="H18" s="783">
        <f t="shared" si="6"/>
        <v>2063387910704.8391</v>
      </c>
      <c r="I18" s="783">
        <f t="shared" si="6"/>
        <v>932738317776.71228</v>
      </c>
      <c r="J18" s="783">
        <f t="shared" si="6"/>
        <v>1271648382629.8262</v>
      </c>
      <c r="K18" s="783">
        <f t="shared" si="6"/>
        <v>1364410517000</v>
      </c>
      <c r="L18" s="783">
        <f t="shared" si="1"/>
        <v>1408096412292.9004</v>
      </c>
      <c r="M18" s="758">
        <f t="shared" si="2"/>
        <v>0.83456457518554261</v>
      </c>
    </row>
    <row r="19" spans="2:13">
      <c r="B19" s="784" t="s">
        <v>997</v>
      </c>
      <c r="C19" s="783">
        <f t="shared" ref="C19:K19" si="7">C8</f>
        <v>237845496900.01263</v>
      </c>
      <c r="D19" s="783">
        <f t="shared" si="7"/>
        <v>177455977672.06366</v>
      </c>
      <c r="E19" s="783">
        <f t="shared" si="7"/>
        <v>130130225720.52298</v>
      </c>
      <c r="F19" s="783">
        <f t="shared" si="7"/>
        <v>150969211515.55515</v>
      </c>
      <c r="G19" s="783">
        <f t="shared" si="7"/>
        <v>32868192110.973259</v>
      </c>
      <c r="H19" s="783">
        <f t="shared" si="7"/>
        <v>40725596127.418091</v>
      </c>
      <c r="I19" s="783">
        <f t="shared" si="7"/>
        <v>47032631270.825798</v>
      </c>
      <c r="J19" s="783">
        <f t="shared" si="7"/>
        <v>46574460453.057404</v>
      </c>
      <c r="K19" s="783">
        <f t="shared" si="7"/>
        <v>79032352000</v>
      </c>
      <c r="L19" s="783">
        <f t="shared" si="1"/>
        <v>104737127085.60321</v>
      </c>
      <c r="M19" s="758">
        <f t="shared" si="2"/>
        <v>6.2076641350158029E-2</v>
      </c>
    </row>
    <row r="20" spans="2:13" ht="15.75" thickBot="1">
      <c r="B20" s="782" t="s">
        <v>2123</v>
      </c>
      <c r="C20" s="781">
        <f t="shared" ref="C20:K20" si="8">C9</f>
        <v>2322416505613.082</v>
      </c>
      <c r="D20" s="781">
        <f t="shared" si="8"/>
        <v>1525806949068.572</v>
      </c>
      <c r="E20" s="781">
        <f t="shared" si="8"/>
        <v>1678083298670.7302</v>
      </c>
      <c r="F20" s="781">
        <f t="shared" si="8"/>
        <v>1699380197884.8652</v>
      </c>
      <c r="G20" s="781">
        <f t="shared" si="8"/>
        <v>1378546511027.8311</v>
      </c>
      <c r="H20" s="781">
        <f t="shared" si="8"/>
        <v>2332759817176.8086</v>
      </c>
      <c r="I20" s="781">
        <f t="shared" si="8"/>
        <v>1187758602673.8293</v>
      </c>
      <c r="J20" s="781">
        <f t="shared" si="8"/>
        <v>1497339427408.4148</v>
      </c>
      <c r="K20" s="781">
        <f t="shared" si="8"/>
        <v>1562914246000</v>
      </c>
      <c r="L20" s="780">
        <f t="shared" si="1"/>
        <v>1687222839502.6816</v>
      </c>
      <c r="M20" s="779"/>
    </row>
  </sheetData>
  <pageMargins left="0.7" right="0.7" top="0.75" bottom="0.75" header="0.3" footer="0.3"/>
  <pageSetup orientation="portrait" verticalDpi="0" r:id="rId2"/>
  <drawing r:id="rId3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499984740745262"/>
  </sheetPr>
  <dimension ref="B2:G15"/>
  <sheetViews>
    <sheetView showGridLines="0" workbookViewId="0">
      <selection activeCell="B16" sqref="B16"/>
    </sheetView>
  </sheetViews>
  <sheetFormatPr baseColWidth="10" defaultColWidth="10.85546875" defaultRowHeight="15"/>
  <cols>
    <col min="1" max="2" width="10.85546875" style="675"/>
    <col min="3" max="3" width="17" style="675" bestFit="1" customWidth="1"/>
    <col min="4" max="4" width="17.28515625" style="675" customWidth="1"/>
    <col min="5" max="5" width="16.140625" style="675" bestFit="1" customWidth="1"/>
    <col min="6" max="6" width="16.42578125" style="675" hidden="1" customWidth="1"/>
    <col min="7" max="7" width="12.42578125" style="675" customWidth="1"/>
    <col min="8" max="8" width="12.85546875" style="675" customWidth="1"/>
    <col min="9" max="16384" width="10.85546875" style="675"/>
  </cols>
  <sheetData>
    <row r="2" spans="2:7" ht="28.5" customHeight="1"/>
    <row r="3" spans="2:7" ht="15.75" thickBot="1"/>
    <row r="4" spans="2:7" ht="24.75" thickBot="1">
      <c r="B4" s="743" t="s">
        <v>2106</v>
      </c>
      <c r="C4" s="744" t="s">
        <v>2107</v>
      </c>
      <c r="D4" s="745" t="s">
        <v>2108</v>
      </c>
      <c r="E4" s="746" t="s">
        <v>2109</v>
      </c>
      <c r="F4" s="747" t="s">
        <v>2110</v>
      </c>
      <c r="G4" s="748" t="s">
        <v>2111</v>
      </c>
    </row>
    <row r="5" spans="2:7">
      <c r="B5" s="749">
        <v>2009</v>
      </c>
      <c r="C5" s="750">
        <f>+GETPIVOTDATA("valor_proyecto_constantes_2017",'Históricos T.D.'!$A$3,"año",2009)</f>
        <v>9052675714525.8047</v>
      </c>
      <c r="D5" s="751">
        <v>0</v>
      </c>
      <c r="E5" s="750">
        <f>+VLOOKUP(C5,'Históricos T.D.'!$B$4:$D$12,3,0)</f>
        <v>2322416505613.0825</v>
      </c>
      <c r="F5" s="752">
        <v>0</v>
      </c>
      <c r="G5" s="753">
        <f>E5/C5</f>
        <v>0.25654475857193948</v>
      </c>
    </row>
    <row r="6" spans="2:7">
      <c r="B6" s="754">
        <f>+B5+1</f>
        <v>2010</v>
      </c>
      <c r="C6" s="755">
        <f>+GETPIVOTDATA("valor_proyecto_constantes_2017",'Históricos T.D.'!$A$3,"año",2010)</f>
        <v>8476348874363.3457</v>
      </c>
      <c r="D6" s="756">
        <f>C6/C5-1</f>
        <v>-6.3663701024625485E-2</v>
      </c>
      <c r="E6" s="755">
        <f>+VLOOKUP(C6,'Históricos T.D.'!$B$4:$D$12,3,0)</f>
        <v>1525806949068.5715</v>
      </c>
      <c r="F6" s="757">
        <f>E6/E5-1</f>
        <v>-0.34300891102830766</v>
      </c>
      <c r="G6" s="758">
        <f t="shared" ref="G6:G14" si="0">E6/C6</f>
        <v>0.1800075683155708</v>
      </c>
    </row>
    <row r="7" spans="2:7">
      <c r="B7" s="754">
        <f t="shared" ref="B7:B13" si="1">+B6+1</f>
        <v>2011</v>
      </c>
      <c r="C7" s="755">
        <f>+GETPIVOTDATA("valor_proyecto_constantes_2017",'Históricos T.D.'!$A$3,"año",2011)</f>
        <v>8416284981568.416</v>
      </c>
      <c r="D7" s="756">
        <f t="shared" ref="D7:D13" si="2">C7/C6-1</f>
        <v>-7.0860571792404903E-3</v>
      </c>
      <c r="E7" s="755">
        <f>+VLOOKUP(C7,'Históricos T.D.'!$B$4:$D$12,3,0)</f>
        <v>1678083298670.73</v>
      </c>
      <c r="F7" s="757">
        <f t="shared" ref="F7:F13" si="3">E7/E6-1</f>
        <v>9.9800534854763479E-2</v>
      </c>
      <c r="G7" s="758">
        <f t="shared" si="0"/>
        <v>0.19938527537336442</v>
      </c>
    </row>
    <row r="8" spans="2:7">
      <c r="B8" s="754">
        <f t="shared" si="1"/>
        <v>2012</v>
      </c>
      <c r="C8" s="755">
        <f>+GETPIVOTDATA("valor_proyecto_constantes_2017",'Históricos T.D.'!$A$3,"año",2012)</f>
        <v>8446407787683.3896</v>
      </c>
      <c r="D8" s="756">
        <f t="shared" si="2"/>
        <v>3.579109569239014E-3</v>
      </c>
      <c r="E8" s="755">
        <f>+VLOOKUP(C8,'Históricos T.D.'!$B$4:$D$12,3,0)</f>
        <v>1699380197884.8645</v>
      </c>
      <c r="F8" s="757">
        <f t="shared" si="3"/>
        <v>1.2691205037917097E-2</v>
      </c>
      <c r="G8" s="758">
        <f t="shared" si="0"/>
        <v>0.20119561363860652</v>
      </c>
    </row>
    <row r="9" spans="2:7">
      <c r="B9" s="754">
        <f t="shared" si="1"/>
        <v>2013</v>
      </c>
      <c r="C9" s="755">
        <f>+GETPIVOTDATA("valor_proyecto_constantes_2017",'Históricos T.D.'!$A$3,"año",2013)</f>
        <v>11131508007152.881</v>
      </c>
      <c r="D9" s="756">
        <f t="shared" si="2"/>
        <v>0.31789848264074139</v>
      </c>
      <c r="E9" s="755">
        <f>+VLOOKUP(C9,'Históricos T.D.'!$B$4:$D$12,3,0)</f>
        <v>1378546511027.8311</v>
      </c>
      <c r="F9" s="757">
        <f t="shared" si="3"/>
        <v>-0.18879453065085694</v>
      </c>
      <c r="G9" s="758">
        <f t="shared" si="0"/>
        <v>0.12384184695748367</v>
      </c>
    </row>
    <row r="10" spans="2:7">
      <c r="B10" s="754">
        <f t="shared" si="1"/>
        <v>2014</v>
      </c>
      <c r="C10" s="755">
        <f>+GETPIVOTDATA("valor_proyecto_constantes_2017",'Históricos T.D.'!$A$3,"año",2014)</f>
        <v>11439764277656.838</v>
      </c>
      <c r="D10" s="756">
        <f t="shared" si="2"/>
        <v>2.7692229148636338E-2</v>
      </c>
      <c r="E10" s="755">
        <f>+VLOOKUP(C10,'Históricos T.D.'!$B$4:$D$12,3,0)</f>
        <v>2332759817176.8081</v>
      </c>
      <c r="F10" s="757">
        <f t="shared" si="3"/>
        <v>0.69218796646732272</v>
      </c>
      <c r="G10" s="758">
        <f t="shared" si="0"/>
        <v>0.2039167731570268</v>
      </c>
    </row>
    <row r="11" spans="2:7">
      <c r="B11" s="754">
        <f t="shared" si="1"/>
        <v>2015</v>
      </c>
      <c r="C11" s="755">
        <f>+GETPIVOTDATA("valor_proyecto_constantes_2017",'Históricos T.D.'!$A$3,"año",2015)</f>
        <v>10132310163573.809</v>
      </c>
      <c r="D11" s="756">
        <f t="shared" si="2"/>
        <v>-0.11429030199832313</v>
      </c>
      <c r="E11" s="755">
        <f>+VLOOKUP(C11,'Históricos T.D.'!$B$4:$D$12,3,0)</f>
        <v>1187758602673.8293</v>
      </c>
      <c r="F11" s="757">
        <f t="shared" si="3"/>
        <v>-0.49083544995588158</v>
      </c>
      <c r="G11" s="758">
        <f t="shared" si="0"/>
        <v>0.11722485627649698</v>
      </c>
    </row>
    <row r="12" spans="2:7">
      <c r="B12" s="754">
        <f t="shared" si="1"/>
        <v>2016</v>
      </c>
      <c r="C12" s="755">
        <f>+GETPIVOTDATA("valor_proyecto_constantes_2017",'Históricos T.D.'!$A$3,"año",2016)</f>
        <v>9086626372536.0723</v>
      </c>
      <c r="D12" s="756">
        <f t="shared" si="2"/>
        <v>-0.10320289984775877</v>
      </c>
      <c r="E12" s="755">
        <f>+VLOOKUP(C12,'Históricos T.D.'!$B$4:$D$12,3,0)</f>
        <v>1497339427408.4148</v>
      </c>
      <c r="F12" s="757">
        <f t="shared" si="3"/>
        <v>0.26064288150611659</v>
      </c>
      <c r="G12" s="758">
        <f t="shared" si="0"/>
        <v>0.16478496705158444</v>
      </c>
    </row>
    <row r="13" spans="2:7" ht="15.75" thickBot="1">
      <c r="B13" s="759">
        <f t="shared" si="1"/>
        <v>2017</v>
      </c>
      <c r="C13" s="760">
        <f>+GETPIVOTDATA("valor_proyecto_constantes_2017",'Históricos T.D.'!$A$3,"año",2017)</f>
        <v>10094361014000</v>
      </c>
      <c r="D13" s="761">
        <f t="shared" si="2"/>
        <v>0.11090305688255886</v>
      </c>
      <c r="E13" s="760">
        <f>+VLOOKUP(C13,'Históricos T.D.'!$B$4:$D$12,3,0)</f>
        <v>1562914246000</v>
      </c>
      <c r="F13" s="762">
        <f t="shared" si="3"/>
        <v>4.3794224202779342E-2</v>
      </c>
      <c r="G13" s="763">
        <f t="shared" si="0"/>
        <v>0.15483042897241084</v>
      </c>
    </row>
    <row r="14" spans="2:7" ht="15.75" thickBot="1">
      <c r="B14" s="764" t="s">
        <v>2112</v>
      </c>
      <c r="C14" s="765">
        <f>AVERAGE(C5:C13)</f>
        <v>9586254132562.2852</v>
      </c>
      <c r="D14" s="766">
        <f>AVERAGE(D5:D13)</f>
        <v>1.9092213132358635E-2</v>
      </c>
      <c r="E14" s="791">
        <f>AVERAGE(E5:E13)</f>
        <v>1687222839502.6814</v>
      </c>
      <c r="F14" s="792">
        <f>AVERAGE(F5:F13)</f>
        <v>9.6086578259836717E-3</v>
      </c>
      <c r="G14" s="793">
        <f t="shared" si="0"/>
        <v>0.17600439297468404</v>
      </c>
    </row>
    <row r="15" spans="2:7">
      <c r="E15" s="794" t="s">
        <v>2126</v>
      </c>
      <c r="F15" s="794"/>
      <c r="G15" s="795">
        <v>0.25</v>
      </c>
    </row>
  </sheetData>
  <pageMargins left="0.7" right="0.7" top="0.75" bottom="0.75" header="0.3" footer="0.3"/>
  <pageSetup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AB22"/>
  <sheetViews>
    <sheetView showGridLines="0" topLeftCell="A4" workbookViewId="0">
      <selection activeCell="C5" sqref="C5"/>
    </sheetView>
  </sheetViews>
  <sheetFormatPr baseColWidth="10" defaultColWidth="10.85546875" defaultRowHeight="15"/>
  <cols>
    <col min="1" max="1" width="10.85546875" style="675"/>
    <col min="2" max="2" width="28.140625" style="675" bestFit="1" customWidth="1"/>
    <col min="3" max="24" width="17.28515625" style="675" bestFit="1" customWidth="1"/>
    <col min="25" max="25" width="11.28515625" style="675" customWidth="1"/>
    <col min="26" max="26" width="11.28515625" style="675" hidden="1" customWidth="1"/>
    <col min="27" max="27" width="8.140625" style="675" hidden="1" customWidth="1"/>
    <col min="28" max="28" width="4.28515625" style="675" hidden="1" customWidth="1"/>
    <col min="29" max="29" width="0" style="675" hidden="1" customWidth="1"/>
    <col min="30" max="16384" width="10.85546875" style="675"/>
  </cols>
  <sheetData>
    <row r="1" spans="1:28" hidden="1"/>
    <row r="2" spans="1:28" hidden="1"/>
    <row r="3" spans="1:28" hidden="1"/>
    <row r="4" spans="1:28">
      <c r="D4" s="676"/>
      <c r="E4" s="676"/>
      <c r="F4" s="676"/>
      <c r="G4" s="676"/>
      <c r="H4" s="676"/>
      <c r="I4" s="676"/>
      <c r="J4" s="676"/>
      <c r="K4" s="676"/>
      <c r="L4" s="676"/>
      <c r="M4" s="676"/>
      <c r="N4" s="676"/>
      <c r="O4" s="676"/>
      <c r="P4" s="676"/>
      <c r="Q4" s="676"/>
    </row>
    <row r="5" spans="1:28">
      <c r="B5" s="677"/>
      <c r="C5" s="678">
        <v>2018</v>
      </c>
      <c r="D5" s="679">
        <v>2019</v>
      </c>
      <c r="E5" s="679">
        <v>2020</v>
      </c>
      <c r="F5" s="679">
        <v>2021</v>
      </c>
      <c r="G5" s="679">
        <v>2022</v>
      </c>
      <c r="H5" s="679">
        <v>2023</v>
      </c>
      <c r="I5" s="679">
        <v>2024</v>
      </c>
      <c r="J5" s="679">
        <v>2025</v>
      </c>
      <c r="K5" s="679">
        <v>2026</v>
      </c>
      <c r="L5" s="679">
        <v>2027</v>
      </c>
      <c r="M5" s="679">
        <v>2028</v>
      </c>
      <c r="N5" s="679">
        <v>2029</v>
      </c>
      <c r="O5" s="679">
        <v>2030</v>
      </c>
      <c r="P5" s="679">
        <v>2031</v>
      </c>
      <c r="Q5" s="679">
        <v>2032</v>
      </c>
      <c r="R5" s="679">
        <v>2033</v>
      </c>
      <c r="S5" s="679">
        <v>2034</v>
      </c>
      <c r="T5" s="679">
        <v>2035</v>
      </c>
      <c r="U5" s="679">
        <v>2036</v>
      </c>
      <c r="V5" s="679">
        <v>2037</v>
      </c>
      <c r="W5" s="680">
        <v>2038</v>
      </c>
      <c r="AA5" s="675" t="s">
        <v>986</v>
      </c>
      <c r="AB5" s="681">
        <v>0.05</v>
      </c>
    </row>
    <row r="6" spans="1:28">
      <c r="B6" s="682" t="s">
        <v>987</v>
      </c>
      <c r="C6" s="683">
        <f>+'Históricos POAI'!C13</f>
        <v>10094361014000</v>
      </c>
      <c r="D6" s="684">
        <f>C6*(1+0.035)</f>
        <v>10447663649490</v>
      </c>
      <c r="E6" s="684">
        <f t="shared" ref="E6:W6" si="0">D6*(1+0.035)</f>
        <v>10813331877222.148</v>
      </c>
      <c r="F6" s="684">
        <f t="shared" si="0"/>
        <v>11191798492924.922</v>
      </c>
      <c r="G6" s="684">
        <f t="shared" si="0"/>
        <v>11583511440177.293</v>
      </c>
      <c r="H6" s="684">
        <f t="shared" si="0"/>
        <v>11988934340583.498</v>
      </c>
      <c r="I6" s="684">
        <f t="shared" si="0"/>
        <v>12408547042503.92</v>
      </c>
      <c r="J6" s="684">
        <f t="shared" si="0"/>
        <v>12842846188991.557</v>
      </c>
      <c r="K6" s="684">
        <f t="shared" si="0"/>
        <v>13292345805606.26</v>
      </c>
      <c r="L6" s="684">
        <f t="shared" si="0"/>
        <v>13757577908802.479</v>
      </c>
      <c r="M6" s="684">
        <f t="shared" si="0"/>
        <v>14239093135610.564</v>
      </c>
      <c r="N6" s="684">
        <f t="shared" si="0"/>
        <v>14737461395356.934</v>
      </c>
      <c r="O6" s="684">
        <f t="shared" si="0"/>
        <v>15253272544194.426</v>
      </c>
      <c r="P6" s="684">
        <f t="shared" si="0"/>
        <v>15787137083241.229</v>
      </c>
      <c r="Q6" s="684">
        <f t="shared" si="0"/>
        <v>16339686881154.67</v>
      </c>
      <c r="R6" s="684">
        <f t="shared" si="0"/>
        <v>16911575921995.082</v>
      </c>
      <c r="S6" s="684">
        <f t="shared" si="0"/>
        <v>17503481079264.908</v>
      </c>
      <c r="T6" s="684">
        <f t="shared" si="0"/>
        <v>18116102917039.18</v>
      </c>
      <c r="U6" s="684">
        <f t="shared" si="0"/>
        <v>18750166519135.551</v>
      </c>
      <c r="V6" s="684">
        <f t="shared" si="0"/>
        <v>19406422347305.293</v>
      </c>
      <c r="W6" s="685">
        <f t="shared" si="0"/>
        <v>20085647129460.977</v>
      </c>
      <c r="AA6" s="675" t="s">
        <v>988</v>
      </c>
      <c r="AB6" s="681">
        <v>0.1</v>
      </c>
    </row>
    <row r="7" spans="1:28">
      <c r="B7" s="686"/>
      <c r="C7" s="687"/>
      <c r="D7" s="688"/>
      <c r="E7" s="688"/>
      <c r="F7" s="688"/>
      <c r="G7" s="688"/>
      <c r="H7" s="688"/>
      <c r="I7" s="688"/>
      <c r="J7" s="688"/>
      <c r="K7" s="688"/>
      <c r="L7" s="688"/>
      <c r="M7" s="688"/>
      <c r="N7" s="688"/>
      <c r="O7" s="688"/>
      <c r="P7" s="688"/>
      <c r="Q7" s="688"/>
      <c r="R7" s="688"/>
      <c r="S7" s="688"/>
      <c r="T7" s="688"/>
      <c r="U7" s="688"/>
      <c r="V7" s="688"/>
      <c r="W7" s="689"/>
      <c r="AA7" s="675" t="s">
        <v>989</v>
      </c>
      <c r="AB7" s="681">
        <v>0.15</v>
      </c>
    </row>
    <row r="8" spans="1:28">
      <c r="B8" s="690" t="s">
        <v>990</v>
      </c>
      <c r="C8" s="691">
        <f>C14*'Categorías Inversión de E.P.'!$M$14</f>
        <v>6758679503.8946695</v>
      </c>
      <c r="D8" s="692">
        <f>D14*'Categorías Inversión de E.P.'!$M$14</f>
        <v>6995233286.530983</v>
      </c>
      <c r="E8" s="692">
        <f>E14*'Categorías Inversión de E.P.'!$M$14</f>
        <v>7240066451.5595665</v>
      </c>
      <c r="F8" s="692">
        <f>F14*'Categorías Inversión de E.P.'!$M$14</f>
        <v>7493468777.36415</v>
      </c>
      <c r="G8" s="692">
        <f>G14*'Categorías Inversión de E.P.'!$M$14</f>
        <v>7755740184.5718946</v>
      </c>
      <c r="H8" s="692">
        <f>H14*'Categorías Inversión de E.P.'!$M$14</f>
        <v>8027191091.0319109</v>
      </c>
      <c r="I8" s="692">
        <f>I14*'Categorías Inversión de E.P.'!$M$14</f>
        <v>8308142779.2180271</v>
      </c>
      <c r="J8" s="692">
        <f>J14*'Categorías Inversión de E.P.'!$M$14</f>
        <v>8598927776.4906578</v>
      </c>
      <c r="K8" s="692">
        <f>K14*'Categorías Inversión de E.P.'!$M$14</f>
        <v>8899890248.6678295</v>
      </c>
      <c r="L8" s="692">
        <f>L14*'Categorías Inversión de E.P.'!$M$14</f>
        <v>9211386407.3712044</v>
      </c>
      <c r="M8" s="692">
        <f>M14*'Categorías Inversión de E.P.'!$M$14</f>
        <v>9533784931.6291943</v>
      </c>
      <c r="N8" s="692">
        <f>N14*'Categorías Inversión de E.P.'!$M$14</f>
        <v>9867467404.2362156</v>
      </c>
      <c r="O8" s="692">
        <f>O14*'Categorías Inversión de E.P.'!$M$14</f>
        <v>10212828763.384483</v>
      </c>
      <c r="P8" s="692">
        <f>P14*'Categorías Inversión de E.P.'!$M$14</f>
        <v>10570277770.10294</v>
      </c>
      <c r="Q8" s="692">
        <f>Q14*'Categorías Inversión de E.P.'!$M$14</f>
        <v>10940237492.056541</v>
      </c>
      <c r="R8" s="692">
        <f>R14*'Categorías Inversión de E.P.'!$M$14</f>
        <v>11323145804.278519</v>
      </c>
      <c r="S8" s="692">
        <f>S14*'Categorías Inversión de E.P.'!$M$14</f>
        <v>11719455907.428267</v>
      </c>
      <c r="T8" s="692">
        <f>T14*'Categorías Inversión de E.P.'!$M$14</f>
        <v>12129636864.188255</v>
      </c>
      <c r="U8" s="692">
        <f>U14*'Categorías Inversión de E.P.'!$M$14</f>
        <v>12554174154.434845</v>
      </c>
      <c r="V8" s="692">
        <f>V14*'Categorías Inversión de E.P.'!$M$14</f>
        <v>12993570249.840063</v>
      </c>
      <c r="W8" s="693">
        <f>W14*'Categorías Inversión de E.P.'!$M$14</f>
        <v>13448345208.584463</v>
      </c>
      <c r="AA8" s="675" t="s">
        <v>991</v>
      </c>
      <c r="AB8" s="681">
        <v>0.2</v>
      </c>
    </row>
    <row r="9" spans="1:28">
      <c r="B9" s="690" t="s">
        <v>992</v>
      </c>
      <c r="C9" s="691">
        <f>C14*'Categorías Inversión de E.P.'!$M$15</f>
        <v>40296693390.254913</v>
      </c>
      <c r="D9" s="692">
        <f>D14*'Categorías Inversión de E.P.'!$M$15</f>
        <v>41707077658.913834</v>
      </c>
      <c r="E9" s="692">
        <f>E14*'Categorías Inversión de E.P.'!$M$15</f>
        <v>43166825376.975815</v>
      </c>
      <c r="F9" s="692">
        <f>F14*'Categorías Inversión de E.P.'!$M$15</f>
        <v>44677664265.16996</v>
      </c>
      <c r="G9" s="692">
        <f>G14*'Categorías Inversión de E.P.'!$M$15</f>
        <v>46241382514.450905</v>
      </c>
      <c r="H9" s="692">
        <f>H14*'Categorías Inversión de E.P.'!$M$15</f>
        <v>47859830902.45668</v>
      </c>
      <c r="I9" s="692">
        <f>I14*'Categorías Inversión de E.P.'!$M$15</f>
        <v>49534924984.042664</v>
      </c>
      <c r="J9" s="692">
        <f>J14*'Categorías Inversión de E.P.'!$M$15</f>
        <v>51268647358.484154</v>
      </c>
      <c r="K9" s="692">
        <f>K14*'Categorías Inversión de E.P.'!$M$15</f>
        <v>53063050016.031097</v>
      </c>
      <c r="L9" s="692">
        <f>L14*'Categorías Inversión de E.P.'!$M$15</f>
        <v>54920256766.592186</v>
      </c>
      <c r="M9" s="692">
        <f>M14*'Categorías Inversión de E.P.'!$M$15</f>
        <v>56842465753.422905</v>
      </c>
      <c r="N9" s="692">
        <f>N14*'Categorías Inversión de E.P.'!$M$15</f>
        <v>58831952054.792709</v>
      </c>
      <c r="O9" s="692">
        <f>O14*'Categorías Inversión de E.P.'!$M$15</f>
        <v>60891070376.710449</v>
      </c>
      <c r="P9" s="692">
        <f>P14*'Categorías Inversión de E.P.'!$M$15</f>
        <v>63022257839.895309</v>
      </c>
      <c r="Q9" s="692">
        <f>Q14*'Categorías Inversión de E.P.'!$M$15</f>
        <v>65228036864.291634</v>
      </c>
      <c r="R9" s="692">
        <f>R14*'Categorías Inversión de E.P.'!$M$15</f>
        <v>67511018154.54184</v>
      </c>
      <c r="S9" s="692">
        <f>S14*'Categorías Inversión de E.P.'!$M$15</f>
        <v>69873903789.95079</v>
      </c>
      <c r="T9" s="692">
        <f>T14*'Categorías Inversión de E.P.'!$M$15</f>
        <v>72319490422.599075</v>
      </c>
      <c r="U9" s="692">
        <f>U14*'Categorías Inversión de E.P.'!$M$15</f>
        <v>74850672587.390045</v>
      </c>
      <c r="V9" s="692">
        <f>V14*'Categorías Inversión de E.P.'!$M$15</f>
        <v>77470446127.948685</v>
      </c>
      <c r="W9" s="693">
        <f>W14*'Categorías Inversión de E.P.'!$M$15</f>
        <v>80181911742.42688</v>
      </c>
      <c r="AA9" s="675" t="s">
        <v>993</v>
      </c>
      <c r="AB9" s="681">
        <v>0.25</v>
      </c>
    </row>
    <row r="10" spans="1:28">
      <c r="B10" s="690" t="s">
        <v>994</v>
      </c>
      <c r="C10" s="691">
        <f>C14*'Categorías Inversión de E.P.'!$M$16</f>
        <v>194708465546.45126</v>
      </c>
      <c r="D10" s="692">
        <f>D14*'Categorías Inversión de E.P.'!$M$16</f>
        <v>201523261840.57706</v>
      </c>
      <c r="E10" s="692">
        <f>E14*'Categorías Inversión de E.P.'!$M$16</f>
        <v>208576576004.99722</v>
      </c>
      <c r="F10" s="692">
        <f>F14*'Categorías Inversión de E.P.'!$M$16</f>
        <v>215876756165.17209</v>
      </c>
      <c r="G10" s="692">
        <f>G14*'Categorías Inversión de E.P.'!$M$16</f>
        <v>223432442630.95309</v>
      </c>
      <c r="H10" s="692">
        <f>H14*'Categorías Inversión de E.P.'!$M$16</f>
        <v>231252578123.03644</v>
      </c>
      <c r="I10" s="692">
        <f>I14*'Categorías Inversión de E.P.'!$M$16</f>
        <v>239346418357.34271</v>
      </c>
      <c r="J10" s="692">
        <f>J14*'Categorías Inversión de E.P.'!$M$16</f>
        <v>247723542999.8497</v>
      </c>
      <c r="K10" s="692">
        <f>K14*'Categorías Inversión de E.P.'!$M$16</f>
        <v>256393867004.84439</v>
      </c>
      <c r="L10" s="692">
        <f>L14*'Categorías Inversión de E.P.'!$M$16</f>
        <v>265367652350.01395</v>
      </c>
      <c r="M10" s="692">
        <f>M14*'Categorías Inversión de E.P.'!$M$16</f>
        <v>274655520182.2644</v>
      </c>
      <c r="N10" s="692">
        <f>N14*'Categorías Inversión de E.P.'!$M$16</f>
        <v>284268463388.64368</v>
      </c>
      <c r="O10" s="692">
        <f>O14*'Categorías Inversión de E.P.'!$M$16</f>
        <v>294217859607.24615</v>
      </c>
      <c r="P10" s="692">
        <f>P14*'Categorías Inversión de E.P.'!$M$16</f>
        <v>304515484693.49976</v>
      </c>
      <c r="Q10" s="692">
        <f>Q14*'Categorías Inversión de E.P.'!$M$16</f>
        <v>315173526657.77222</v>
      </c>
      <c r="R10" s="692">
        <f>R14*'Categorías Inversión de E.P.'!$M$16</f>
        <v>326204600090.79419</v>
      </c>
      <c r="S10" s="692">
        <f>S14*'Categorías Inversión de E.P.'!$M$16</f>
        <v>337621761093.97198</v>
      </c>
      <c r="T10" s="692">
        <f>T14*'Categorías Inversión de E.P.'!$M$16</f>
        <v>349438522732.26099</v>
      </c>
      <c r="U10" s="692">
        <f>U14*'Categorías Inversión de E.P.'!$M$16</f>
        <v>361668871027.89014</v>
      </c>
      <c r="V10" s="692">
        <f>V14*'Categorías Inversión de E.P.'!$M$16</f>
        <v>374327281513.86621</v>
      </c>
      <c r="W10" s="693">
        <f>W14*'Categorías Inversión de E.P.'!$M$16</f>
        <v>387428736366.8515</v>
      </c>
      <c r="Z10" s="681"/>
    </row>
    <row r="11" spans="1:28">
      <c r="B11" s="690" t="s">
        <v>995</v>
      </c>
      <c r="C11" s="691">
        <f>C14*'Categorías Inversión de E.P.'!$M$17</f>
        <v>19071380123.52216</v>
      </c>
      <c r="D11" s="692">
        <f>D14*'Categorías Inversión de E.P.'!$M$17</f>
        <v>19738878427.845432</v>
      </c>
      <c r="E11" s="692">
        <f>E14*'Categorías Inversión de E.P.'!$M$17</f>
        <v>20429739172.820023</v>
      </c>
      <c r="F11" s="692">
        <f>F14*'Categorías Inversión de E.P.'!$M$17</f>
        <v>21144780043.868717</v>
      </c>
      <c r="G11" s="692">
        <f>G14*'Categorías Inversión de E.P.'!$M$17</f>
        <v>21884847345.404121</v>
      </c>
      <c r="H11" s="692">
        <f>H14*'Categorías Inversión de E.P.'!$M$17</f>
        <v>22650817002.493263</v>
      </c>
      <c r="I11" s="692">
        <f>I14*'Categorías Inversión de E.P.'!$M$17</f>
        <v>23443595597.580528</v>
      </c>
      <c r="J11" s="692">
        <f>J14*'Categorías Inversión de E.P.'!$M$17</f>
        <v>24264121443.495846</v>
      </c>
      <c r="K11" s="692">
        <f>K14*'Categorías Inversión de E.P.'!$M$17</f>
        <v>25113365694.018196</v>
      </c>
      <c r="L11" s="692">
        <f>L14*'Categorías Inversión de E.P.'!$M$17</f>
        <v>25992333493.308834</v>
      </c>
      <c r="M11" s="692">
        <f>M14*'Categorías Inversión de E.P.'!$M$17</f>
        <v>26902065165.574642</v>
      </c>
      <c r="N11" s="692">
        <f>N14*'Categorías Inversión de E.P.'!$M$17</f>
        <v>27843637446.369755</v>
      </c>
      <c r="O11" s="692">
        <f>O14*'Categorías Inversión de E.P.'!$M$17</f>
        <v>28818164756.992695</v>
      </c>
      <c r="P11" s="692">
        <f>P14*'Categorías Inversión de E.P.'!$M$17</f>
        <v>29826800523.487434</v>
      </c>
      <c r="Q11" s="692">
        <f>Q14*'Categorías Inversión de E.P.'!$M$17</f>
        <v>30870738541.80949</v>
      </c>
      <c r="R11" s="692">
        <f>R14*'Categorías Inversión de E.P.'!$M$17</f>
        <v>31951214390.77282</v>
      </c>
      <c r="S11" s="692">
        <f>S14*'Categorías Inversión de E.P.'!$M$17</f>
        <v>33069506894.449867</v>
      </c>
      <c r="T11" s="692">
        <f>T14*'Categorías Inversión de E.P.'!$M$17</f>
        <v>34226939635.755611</v>
      </c>
      <c r="U11" s="692">
        <f>U14*'Categorías Inversión de E.P.'!$M$17</f>
        <v>35424882523.007057</v>
      </c>
      <c r="V11" s="692">
        <f>V14*'Categorías Inversión de E.P.'!$M$17</f>
        <v>36664753411.312302</v>
      </c>
      <c r="W11" s="693">
        <f>W14*'Categorías Inversión de E.P.'!$M$17</f>
        <v>37948019780.708229</v>
      </c>
      <c r="Z11" s="681"/>
    </row>
    <row r="12" spans="1:28">
      <c r="B12" s="690" t="s">
        <v>996</v>
      </c>
      <c r="C12" s="691">
        <f>C14*'Categorías Inversión de E.P.'!$M$18</f>
        <v>2106099027854.6033</v>
      </c>
      <c r="D12" s="692">
        <f>D14*'Categorías Inversión de E.P.'!$M$18</f>
        <v>2179812493829.5144</v>
      </c>
      <c r="E12" s="692">
        <f>E14*'Categorías Inversión de E.P.'!$M$18</f>
        <v>2256105931113.5469</v>
      </c>
      <c r="F12" s="692">
        <f>F14*'Categorías Inversión de E.P.'!$M$18</f>
        <v>2335069638702.521</v>
      </c>
      <c r="G12" s="692">
        <f>G14*'Categorías Inversión de E.P.'!$M$18</f>
        <v>2416797076057.1089</v>
      </c>
      <c r="H12" s="692">
        <f>H14*'Categorías Inversión de E.P.'!$M$18</f>
        <v>2501384973719.1074</v>
      </c>
      <c r="I12" s="692">
        <f>I14*'Categorías Inversión de E.P.'!$M$18</f>
        <v>2588933447799.2764</v>
      </c>
      <c r="J12" s="692">
        <f>J14*'Categorías Inversión de E.P.'!$M$18</f>
        <v>2679546118472.251</v>
      </c>
      <c r="K12" s="692">
        <f>K14*'Categorías Inversión de E.P.'!$M$18</f>
        <v>2773330232618.7793</v>
      </c>
      <c r="L12" s="692">
        <f>L14*'Categorías Inversión de E.P.'!$M$18</f>
        <v>2870396790760.4365</v>
      </c>
      <c r="M12" s="692">
        <f>M14*'Categorías Inversión de E.P.'!$M$18</f>
        <v>2970860678437.0518</v>
      </c>
      <c r="N12" s="692">
        <f>N14*'Categorías Inversión de E.P.'!$M$18</f>
        <v>3074840802182.3481</v>
      </c>
      <c r="O12" s="692">
        <f>O14*'Categorías Inversión de E.P.'!$M$18</f>
        <v>3182460230258.7305</v>
      </c>
      <c r="P12" s="692">
        <f>P14*'Categorías Inversión de E.P.'!$M$18</f>
        <v>3293846338317.7856</v>
      </c>
      <c r="Q12" s="692">
        <f>Q14*'Categorías Inversión de E.P.'!$M$18</f>
        <v>3409130960158.9077</v>
      </c>
      <c r="R12" s="692">
        <f>R14*'Categorías Inversión de E.P.'!$M$18</f>
        <v>3528450543764.4692</v>
      </c>
      <c r="S12" s="692">
        <f>S14*'Categorías Inversión de E.P.'!$M$18</f>
        <v>3651946312796.2251</v>
      </c>
      <c r="T12" s="692">
        <f>T14*'Categorías Inversión de E.P.'!$M$18</f>
        <v>3779764433744.0933</v>
      </c>
      <c r="U12" s="692">
        <f>U14*'Categorías Inversión de E.P.'!$M$18</f>
        <v>3912056188925.1362</v>
      </c>
      <c r="V12" s="692">
        <f>V14*'Categorías Inversión de E.P.'!$M$18</f>
        <v>4048978155537.5156</v>
      </c>
      <c r="W12" s="693">
        <f>W14*'Categorías Inversión de E.P.'!$M$18</f>
        <v>4190692390981.3281</v>
      </c>
      <c r="Z12" s="681"/>
    </row>
    <row r="13" spans="1:28">
      <c r="B13" s="690" t="s">
        <v>997</v>
      </c>
      <c r="C13" s="691">
        <f>C14*'Categorías Inversión de E.P.'!$M$19</f>
        <v>156656007081.2739</v>
      </c>
      <c r="D13" s="692">
        <f>D14*'Categorías Inversión de E.P.'!$M$19</f>
        <v>162138967329.11847</v>
      </c>
      <c r="E13" s="692">
        <f>E14*'Categorías Inversión de E.P.'!$M$19</f>
        <v>167813831185.6376</v>
      </c>
      <c r="F13" s="692">
        <f>F14*'Categorías Inversión de E.P.'!$M$19</f>
        <v>173687315277.13489</v>
      </c>
      <c r="G13" s="692">
        <f>G14*'Categorías Inversión de E.P.'!$M$19</f>
        <v>179766371311.83459</v>
      </c>
      <c r="H13" s="692">
        <f>H14*'Categorías Inversión de E.P.'!$M$19</f>
        <v>186058194307.74878</v>
      </c>
      <c r="I13" s="692">
        <f>I14*'Categorías Inversión de E.P.'!$M$19</f>
        <v>192570231108.51999</v>
      </c>
      <c r="J13" s="692">
        <f>J14*'Categorías Inversión de E.P.'!$M$19</f>
        <v>199310189197.31818</v>
      </c>
      <c r="K13" s="692">
        <f>K14*'Categorías Inversión de E.P.'!$M$19</f>
        <v>206286045819.2243</v>
      </c>
      <c r="L13" s="692">
        <f>L14*'Categorías Inversión de E.P.'!$M$19</f>
        <v>213506057422.89716</v>
      </c>
      <c r="M13" s="692">
        <f>M14*'Categorías Inversión de E.P.'!$M$19</f>
        <v>220978769432.69852</v>
      </c>
      <c r="N13" s="692">
        <f>N14*'Categorías Inversión de E.P.'!$M$19</f>
        <v>228713026362.84296</v>
      </c>
      <c r="O13" s="692">
        <f>O14*'Categorías Inversión de E.P.'!$M$19</f>
        <v>236717982285.54245</v>
      </c>
      <c r="P13" s="692">
        <f>P14*'Categorías Inversión de E.P.'!$M$19</f>
        <v>245003111665.53641</v>
      </c>
      <c r="Q13" s="692">
        <f>Q14*'Categorías Inversión de E.P.'!$M$19</f>
        <v>253578220573.83017</v>
      </c>
      <c r="R13" s="692">
        <f>R14*'Categorías Inversión de E.P.'!$M$19</f>
        <v>262453458293.91422</v>
      </c>
      <c r="S13" s="692">
        <f>S14*'Categorías Inversión de E.P.'!$M$19</f>
        <v>271639329334.20117</v>
      </c>
      <c r="T13" s="692">
        <f>T14*'Categorías Inversión de E.P.'!$M$19</f>
        <v>281146705860.89819</v>
      </c>
      <c r="U13" s="692">
        <f>U14*'Categorías Inversión de E.P.'!$M$19</f>
        <v>290986840566.02966</v>
      </c>
      <c r="V13" s="692">
        <f>V14*'Categorías Inversión de E.P.'!$M$19</f>
        <v>301171379985.84064</v>
      </c>
      <c r="W13" s="693">
        <f>W14*'Categorías Inversión de E.P.'!$M$19</f>
        <v>311712378285.34503</v>
      </c>
      <c r="Z13" s="681"/>
    </row>
    <row r="14" spans="1:28">
      <c r="A14" s="681">
        <f>+'Históricos POAI'!G15</f>
        <v>0.25</v>
      </c>
      <c r="B14" s="694" t="s">
        <v>998</v>
      </c>
      <c r="C14" s="695">
        <f>C6*$A$14</f>
        <v>2523590253500</v>
      </c>
      <c r="D14" s="695">
        <f t="shared" ref="D14:W14" si="1">D6*$A$14</f>
        <v>2611915912372.5</v>
      </c>
      <c r="E14" s="695">
        <f t="shared" si="1"/>
        <v>2703332969305.5371</v>
      </c>
      <c r="F14" s="695">
        <f t="shared" si="1"/>
        <v>2797949623231.2305</v>
      </c>
      <c r="G14" s="695">
        <f t="shared" si="1"/>
        <v>2895877860044.3232</v>
      </c>
      <c r="H14" s="695">
        <f t="shared" si="1"/>
        <v>2997233585145.8745</v>
      </c>
      <c r="I14" s="695">
        <f t="shared" si="1"/>
        <v>3102136760625.98</v>
      </c>
      <c r="J14" s="695">
        <f t="shared" si="1"/>
        <v>3210711547247.8892</v>
      </c>
      <c r="K14" s="695">
        <f t="shared" si="1"/>
        <v>3323086451401.5649</v>
      </c>
      <c r="L14" s="695">
        <f t="shared" si="1"/>
        <v>3439394477200.6196</v>
      </c>
      <c r="M14" s="695">
        <f t="shared" si="1"/>
        <v>3559773283902.6411</v>
      </c>
      <c r="N14" s="695">
        <f t="shared" si="1"/>
        <v>3684365348839.2334</v>
      </c>
      <c r="O14" s="695">
        <f t="shared" si="1"/>
        <v>3813318136048.6064</v>
      </c>
      <c r="P14" s="695">
        <f t="shared" si="1"/>
        <v>3946784270810.3071</v>
      </c>
      <c r="Q14" s="695">
        <f t="shared" si="1"/>
        <v>4084921720288.6675</v>
      </c>
      <c r="R14" s="695">
        <f t="shared" si="1"/>
        <v>4227893980498.7705</v>
      </c>
      <c r="S14" s="695">
        <f t="shared" si="1"/>
        <v>4375870269816.2271</v>
      </c>
      <c r="T14" s="695">
        <f t="shared" si="1"/>
        <v>4529025729259.7949</v>
      </c>
      <c r="U14" s="695">
        <f t="shared" si="1"/>
        <v>4687541629783.8877</v>
      </c>
      <c r="V14" s="695">
        <f t="shared" si="1"/>
        <v>4851605586826.3232</v>
      </c>
      <c r="W14" s="695">
        <f t="shared" si="1"/>
        <v>5021411782365.2441</v>
      </c>
      <c r="X14" s="696">
        <f>+AVERAGE(C14:W14)</f>
        <v>3637511484691.2017</v>
      </c>
    </row>
    <row r="15" spans="1:28">
      <c r="B15" s="686"/>
      <c r="C15" s="687"/>
      <c r="D15" s="688"/>
      <c r="E15" s="688"/>
      <c r="F15" s="688"/>
      <c r="G15" s="688"/>
      <c r="H15" s="688"/>
      <c r="I15" s="688"/>
      <c r="J15" s="688"/>
      <c r="K15" s="688"/>
      <c r="L15" s="688"/>
      <c r="M15" s="688"/>
      <c r="N15" s="688"/>
      <c r="O15" s="688"/>
      <c r="P15" s="688"/>
      <c r="Q15" s="688"/>
      <c r="R15" s="688"/>
      <c r="S15" s="688"/>
      <c r="T15" s="688"/>
      <c r="U15" s="688"/>
      <c r="V15" s="688"/>
      <c r="W15" s="689"/>
      <c r="Z15" s="681"/>
    </row>
    <row r="16" spans="1:28">
      <c r="B16" s="690" t="s">
        <v>999</v>
      </c>
      <c r="C16" s="691">
        <f>C22*'Categorías Inversión de E.P.'!$M$14</f>
        <v>4686700704.5808468</v>
      </c>
      <c r="D16" s="692">
        <f>D22*'Categorías Inversión de E.P.'!$M$14</f>
        <v>4850735229.2411766</v>
      </c>
      <c r="E16" s="692">
        <f>E22*'Categorías Inversión de E.P.'!$M$14</f>
        <v>5020510962.264617</v>
      </c>
      <c r="F16" s="692">
        <f>F22*'Categorías Inversión de E.P.'!$M$14</f>
        <v>5196228845.9438772</v>
      </c>
      <c r="G16" s="692">
        <f>G22*'Categorías Inversión de E.P.'!$M$14</f>
        <v>5378096855.5519133</v>
      </c>
      <c r="H16" s="692">
        <f>H22*'Categorías Inversión de E.P.'!$M$14</f>
        <v>5566330245.4962301</v>
      </c>
      <c r="I16" s="692">
        <f>I22*'Categorías Inversión de E.P.'!$M$14</f>
        <v>5761151804.0885973</v>
      </c>
      <c r="J16" s="692">
        <f>J22*'Categorías Inversión de E.P.'!$M$14</f>
        <v>5962792117.231699</v>
      </c>
      <c r="K16" s="692">
        <f>K22*'Categorías Inversión de E.P.'!$M$14</f>
        <v>6171489841.3348074</v>
      </c>
      <c r="L16" s="692">
        <f>L22*'Categorías Inversión de E.P.'!$M$14</f>
        <v>6387491985.7815256</v>
      </c>
      <c r="M16" s="692">
        <f>M22*'Categorías Inversión de E.P.'!$M$14</f>
        <v>6611054205.2838783</v>
      </c>
      <c r="N16" s="692">
        <f>N22*'Categorías Inversión de E.P.'!$M$14</f>
        <v>6842441102.4688129</v>
      </c>
      <c r="O16" s="692">
        <f>O22*'Categorías Inversión de E.P.'!$M$14</f>
        <v>7081926541.0552216</v>
      </c>
      <c r="P16" s="692">
        <f>P22*'Categorías Inversión de E.P.'!$M$14</f>
        <v>7329793969.9921532</v>
      </c>
      <c r="Q16" s="692">
        <f>Q22*'Categorías Inversión de E.P.'!$M$14</f>
        <v>7586336758.9418793</v>
      </c>
      <c r="R16" s="692">
        <f>R22*'Categorías Inversión de E.P.'!$M$14</f>
        <v>7851858545.5048437</v>
      </c>
      <c r="S16" s="692">
        <f>S22*'Categorías Inversión de E.P.'!$M$14</f>
        <v>8126673594.5975122</v>
      </c>
      <c r="T16" s="692">
        <f>T22*'Categorías Inversión de E.P.'!$M$14</f>
        <v>8411107170.4084253</v>
      </c>
      <c r="U16" s="692">
        <f>U22*'Categorías Inversión de E.P.'!$M$14</f>
        <v>8705495921.3727188</v>
      </c>
      <c r="V16" s="692">
        <f>V22*'Categorías Inversión de E.P.'!$M$14</f>
        <v>9010188278.6207638</v>
      </c>
      <c r="W16" s="693">
        <f>W22*'Categorías Inversión de E.P.'!$M$14</f>
        <v>9325544868.3724899</v>
      </c>
      <c r="Z16" s="681"/>
    </row>
    <row r="17" spans="1:26">
      <c r="B17" s="690" t="s">
        <v>1000</v>
      </c>
      <c r="C17" s="691">
        <f>C22*'Categorías Inversión de E.P.'!$M$15</f>
        <v>27943112437.208611</v>
      </c>
      <c r="D17" s="692">
        <f>D22*'Categorías Inversión de E.P.'!$M$15</f>
        <v>28921121372.510914</v>
      </c>
      <c r="E17" s="692">
        <f>E22*'Categorías Inversión de E.P.'!$M$15</f>
        <v>29933360620.54879</v>
      </c>
      <c r="F17" s="692">
        <f>F22*'Categorías Inversión de E.P.'!$M$15</f>
        <v>30981028242.26799</v>
      </c>
      <c r="G17" s="692">
        <f>G22*'Categorías Inversión de E.P.'!$M$15</f>
        <v>32065364230.747368</v>
      </c>
      <c r="H17" s="692">
        <f>H22*'Categorías Inversión de E.P.'!$M$15</f>
        <v>33187651978.823528</v>
      </c>
      <c r="I17" s="692">
        <f>I22*'Categorías Inversión de E.P.'!$M$15</f>
        <v>34349219798.082348</v>
      </c>
      <c r="J17" s="692">
        <f>J22*'Categorías Inversión de E.P.'!$M$15</f>
        <v>35551442491.015228</v>
      </c>
      <c r="K17" s="692">
        <f>K22*'Categorías Inversión de E.P.'!$M$15</f>
        <v>36795742978.20076</v>
      </c>
      <c r="L17" s="692">
        <f>L22*'Categorías Inversión de E.P.'!$M$15</f>
        <v>38083593982.437782</v>
      </c>
      <c r="M17" s="692">
        <f>M22*'Categorías Inversión de E.P.'!$M$15</f>
        <v>39416519771.823105</v>
      </c>
      <c r="N17" s="692">
        <f>N22*'Categorías Inversión de E.P.'!$M$15</f>
        <v>40796097963.836906</v>
      </c>
      <c r="O17" s="692">
        <f>O22*'Categorías Inversión de E.P.'!$M$15</f>
        <v>42223961392.571198</v>
      </c>
      <c r="P17" s="692">
        <f>P22*'Categorías Inversión de E.P.'!$M$15</f>
        <v>43701800041.311188</v>
      </c>
      <c r="Q17" s="692">
        <f>Q22*'Categorías Inversión de E.P.'!$M$15</f>
        <v>45231363042.75708</v>
      </c>
      <c r="R17" s="692">
        <f>R22*'Categorías Inversión de E.P.'!$M$15</f>
        <v>46814460749.253571</v>
      </c>
      <c r="S17" s="692">
        <f>S22*'Categorías Inversión de E.P.'!$M$15</f>
        <v>48452966875.47744</v>
      </c>
      <c r="T17" s="692">
        <f>T22*'Categorías Inversión de E.P.'!$M$15</f>
        <v>50148820716.119148</v>
      </c>
      <c r="U17" s="692">
        <f>U22*'Categorías Inversión de E.P.'!$M$15</f>
        <v>51904029441.183319</v>
      </c>
      <c r="V17" s="692">
        <f>V22*'Categorías Inversión de E.P.'!$M$15</f>
        <v>53720670471.624725</v>
      </c>
      <c r="W17" s="693">
        <f>W22*'Categorías Inversión de E.P.'!$M$15</f>
        <v>55600893938.131584</v>
      </c>
      <c r="Z17" s="681"/>
    </row>
    <row r="18" spans="1:26">
      <c r="B18" s="690" t="s">
        <v>1001</v>
      </c>
      <c r="C18" s="691">
        <f>C22*'Categorías Inversión de E.P.'!$M$16</f>
        <v>135017543314.27609</v>
      </c>
      <c r="D18" s="692">
        <f>D22*'Categorías Inversión de E.P.'!$M$16</f>
        <v>139743157330.27579</v>
      </c>
      <c r="E18" s="692">
        <f>E22*'Categorías Inversión de E.P.'!$M$16</f>
        <v>144634167836.83539</v>
      </c>
      <c r="F18" s="692">
        <f>F22*'Categorías Inversión de E.P.'!$M$16</f>
        <v>149696363711.1246</v>
      </c>
      <c r="G18" s="692">
        <f>G22*'Categorías Inversión de E.P.'!$M$16</f>
        <v>154935736441.01395</v>
      </c>
      <c r="H18" s="692">
        <f>H22*'Categorías Inversión de E.P.'!$M$16</f>
        <v>160358487216.44946</v>
      </c>
      <c r="I18" s="692">
        <f>I22*'Categorías Inversión de E.P.'!$M$16</f>
        <v>165971034269.02515</v>
      </c>
      <c r="J18" s="692">
        <f>J22*'Categorías Inversión de E.P.'!$M$16</f>
        <v>171780020468.44104</v>
      </c>
      <c r="K18" s="692">
        <f>K22*'Categorías Inversión de E.P.'!$M$16</f>
        <v>177792321184.83649</v>
      </c>
      <c r="L18" s="692">
        <f>L22*'Categorías Inversión de E.P.'!$M$16</f>
        <v>184015052426.30573</v>
      </c>
      <c r="M18" s="692">
        <f>M22*'Categorías Inversión de E.P.'!$M$16</f>
        <v>190455579261.22641</v>
      </c>
      <c r="N18" s="692">
        <f>N22*'Categorías Inversión de E.P.'!$M$16</f>
        <v>197121524535.36932</v>
      </c>
      <c r="O18" s="692">
        <f>O22*'Categorías Inversión de E.P.'!$M$16</f>
        <v>204020777894.10724</v>
      </c>
      <c r="P18" s="692">
        <f>P22*'Categorías Inversión de E.P.'!$M$16</f>
        <v>211161505120.40097</v>
      </c>
      <c r="Q18" s="692">
        <f>Q22*'Categorías Inversión de E.P.'!$M$16</f>
        <v>218552157799.61502</v>
      </c>
      <c r="R18" s="692">
        <f>R22*'Categorías Inversión de E.P.'!$M$16</f>
        <v>226201483322.6015</v>
      </c>
      <c r="S18" s="692">
        <f>S22*'Categorías Inversión de E.P.'!$M$16</f>
        <v>234118535238.89255</v>
      </c>
      <c r="T18" s="692">
        <f>T22*'Categorías Inversión de E.P.'!$M$16</f>
        <v>242312683972.25378</v>
      </c>
      <c r="U18" s="692">
        <f>U22*'Categorías Inversión de E.P.'!$M$16</f>
        <v>250793627911.28265</v>
      </c>
      <c r="V18" s="692">
        <f>V22*'Categorías Inversión de E.P.'!$M$16</f>
        <v>259571404888.17749</v>
      </c>
      <c r="W18" s="693">
        <f>W22*'Categorías Inversión de E.P.'!$M$16</f>
        <v>268656404059.2637</v>
      </c>
      <c r="Z18" s="681"/>
    </row>
    <row r="19" spans="1:26">
      <c r="B19" s="690" t="s">
        <v>1002</v>
      </c>
      <c r="C19" s="691">
        <f>C22*'Categorías Inversión de E.P.'!$M$17</f>
        <v>13224750576.016279</v>
      </c>
      <c r="D19" s="692">
        <f>D22*'Categorías Inversión de E.P.'!$M$17</f>
        <v>13687616846.176851</v>
      </c>
      <c r="E19" s="692">
        <f>E22*'Categorías Inversión de E.P.'!$M$17</f>
        <v>14166683435.793037</v>
      </c>
      <c r="F19" s="692">
        <f>F22*'Categorías Inversión de E.P.'!$M$17</f>
        <v>14662517356.045792</v>
      </c>
      <c r="G19" s="692">
        <f>G22*'Categorías Inversión de E.P.'!$M$17</f>
        <v>15175705463.507393</v>
      </c>
      <c r="H19" s="692">
        <f>H22*'Categorías Inversión de E.P.'!$M$17</f>
        <v>15706855154.730152</v>
      </c>
      <c r="I19" s="692">
        <f>I22*'Categorías Inversión de E.P.'!$M$17</f>
        <v>16256595085.145706</v>
      </c>
      <c r="J19" s="692">
        <f>J22*'Categorías Inversión de E.P.'!$M$17</f>
        <v>16825575913.125805</v>
      </c>
      <c r="K19" s="692">
        <f>K22*'Categorías Inversión de E.P.'!$M$17</f>
        <v>17414471070.085209</v>
      </c>
      <c r="L19" s="692">
        <f>L22*'Categorías Inversión de E.P.'!$M$17</f>
        <v>18023977557.538189</v>
      </c>
      <c r="M19" s="692">
        <f>M22*'Categorías Inversión de E.P.'!$M$17</f>
        <v>18654816772.052025</v>
      </c>
      <c r="N19" s="692">
        <f>N22*'Categorías Inversión de E.P.'!$M$17</f>
        <v>19307735359.073841</v>
      </c>
      <c r="O19" s="692">
        <f>O22*'Categorías Inversión de E.P.'!$M$17</f>
        <v>19983506096.641426</v>
      </c>
      <c r="P19" s="692">
        <f>P22*'Categorías Inversión de E.P.'!$M$17</f>
        <v>20682928810.023872</v>
      </c>
      <c r="Q19" s="692">
        <f>Q22*'Categorías Inversión de E.P.'!$M$17</f>
        <v>21406831318.37471</v>
      </c>
      <c r="R19" s="692">
        <f>R22*'Categorías Inversión de E.P.'!$M$17</f>
        <v>22156070414.517822</v>
      </c>
      <c r="S19" s="692">
        <f>S22*'Categorías Inversión de E.P.'!$M$17</f>
        <v>22931532879.025944</v>
      </c>
      <c r="T19" s="692">
        <f>T22*'Categorías Inversión de E.P.'!$M$17</f>
        <v>23734136529.791851</v>
      </c>
      <c r="U19" s="692">
        <f>U22*'Categorías Inversión de E.P.'!$M$17</f>
        <v>24564831308.334564</v>
      </c>
      <c r="V19" s="692">
        <f>V22*'Categorías Inversión de E.P.'!$M$17</f>
        <v>25424600404.12627</v>
      </c>
      <c r="W19" s="693">
        <f>W22*'Categorías Inversión de E.P.'!$M$17</f>
        <v>26314461418.270687</v>
      </c>
      <c r="Z19" s="681"/>
    </row>
    <row r="20" spans="1:26">
      <c r="B20" s="690" t="s">
        <v>1003</v>
      </c>
      <c r="C20" s="691">
        <f>C22*'Categorías Inversión de E.P.'!$M$18</f>
        <v>1460441465241.1421</v>
      </c>
      <c r="D20" s="692">
        <f>D22*'Categorías Inversión de E.P.'!$M$18</f>
        <v>1511556916524.582</v>
      </c>
      <c r="E20" s="692">
        <f>E22*'Categorías Inversión de E.P.'!$M$18</f>
        <v>1564461408602.9421</v>
      </c>
      <c r="F20" s="692">
        <f>F22*'Categorías Inversión de E.P.'!$M$18</f>
        <v>1619217557904.0449</v>
      </c>
      <c r="G20" s="692">
        <f>G22*'Categorías Inversión de E.P.'!$M$18</f>
        <v>1675890172430.6863</v>
      </c>
      <c r="H20" s="692">
        <f>H22*'Categorías Inversión de E.P.'!$M$18</f>
        <v>1734546328465.7603</v>
      </c>
      <c r="I20" s="692">
        <f>I22*'Categorías Inversión de E.P.'!$M$18</f>
        <v>1795255449962.0618</v>
      </c>
      <c r="J20" s="692">
        <f>J22*'Categorías Inversión de E.P.'!$M$18</f>
        <v>1858089390710.7339</v>
      </c>
      <c r="K20" s="692">
        <f>K22*'Categorías Inversión de E.P.'!$M$18</f>
        <v>1923122519385.6096</v>
      </c>
      <c r="L20" s="692">
        <f>L22*'Categorías Inversión de E.P.'!$M$18</f>
        <v>1990431807564.1057</v>
      </c>
      <c r="M20" s="692">
        <f>M22*'Categorías Inversión de E.P.'!$M$18</f>
        <v>2060096920828.8491</v>
      </c>
      <c r="N20" s="692">
        <f>N22*'Categorías Inversión de E.P.'!$M$18</f>
        <v>2132200313057.8586</v>
      </c>
      <c r="O20" s="692">
        <f>O22*'Categorías Inversión de E.P.'!$M$18</f>
        <v>2206827324014.8838</v>
      </c>
      <c r="P20" s="692">
        <f>P22*'Categorías Inversión de E.P.'!$M$18</f>
        <v>2284066280355.4043</v>
      </c>
      <c r="Q20" s="692">
        <f>Q22*'Categorías Inversión de E.P.'!$M$18</f>
        <v>2364008600167.8437</v>
      </c>
      <c r="R20" s="692">
        <f>R22*'Categorías Inversión de E.P.'!$M$18</f>
        <v>2446748901173.7178</v>
      </c>
      <c r="S20" s="692">
        <f>S22*'Categorías Inversión de E.P.'!$M$18</f>
        <v>2532385112714.7979</v>
      </c>
      <c r="T20" s="692">
        <f>T22*'Categorías Inversión de E.P.'!$M$18</f>
        <v>2621018591659.8154</v>
      </c>
      <c r="U20" s="692">
        <f>U22*'Categorías Inversión de E.P.'!$M$18</f>
        <v>2712754242367.9092</v>
      </c>
      <c r="V20" s="692">
        <f>V22*'Categorías Inversión de E.P.'!$M$18</f>
        <v>2807700640850.7856</v>
      </c>
      <c r="W20" s="693">
        <f>W22*'Categorías Inversión de E.P.'!$M$18</f>
        <v>2905970163280.5625</v>
      </c>
      <c r="Z20" s="681"/>
    </row>
    <row r="21" spans="1:26">
      <c r="B21" s="690" t="s">
        <v>1004</v>
      </c>
      <c r="C21" s="691">
        <f>C22*'Categorías Inversión de E.P.'!$M$19</f>
        <v>108630660522.00699</v>
      </c>
      <c r="D21" s="692">
        <f>D22*'Categorías Inversión de E.P.'!$M$19</f>
        <v>112432733640.27724</v>
      </c>
      <c r="E21" s="692">
        <f>E22*'Categorías Inversión de E.P.'!$M$19</f>
        <v>116367879317.68692</v>
      </c>
      <c r="F21" s="692">
        <f>F22*'Categorías Inversión de E.P.'!$M$19</f>
        <v>120440755093.80594</v>
      </c>
      <c r="G21" s="692">
        <f>G22*'Categorías Inversión de E.P.'!$M$19</f>
        <v>124656181522.08914</v>
      </c>
      <c r="H21" s="692">
        <f>H22*'Categorías Inversión de E.P.'!$M$19</f>
        <v>129019147875.36226</v>
      </c>
      <c r="I21" s="692">
        <f>I22*'Categorías Inversión de E.P.'!$M$19</f>
        <v>133534818050.99992</v>
      </c>
      <c r="J21" s="692">
        <f>J22*'Categorías Inversión de E.P.'!$M$19</f>
        <v>138208536682.78494</v>
      </c>
      <c r="K21" s="692">
        <f>K22*'Categorías Inversión de E.P.'!$M$19</f>
        <v>143045835466.6824</v>
      </c>
      <c r="L21" s="692">
        <f>L22*'Categorías Inversión de E.P.'!$M$19</f>
        <v>148052439708.01627</v>
      </c>
      <c r="M21" s="692">
        <f>M22*'Categorías Inversión de E.P.'!$M$19</f>
        <v>153234275097.79681</v>
      </c>
      <c r="N21" s="692">
        <f>N22*'Categorías Inversión de E.P.'!$M$19</f>
        <v>158597474726.2197</v>
      </c>
      <c r="O21" s="692">
        <f>O22*'Categorías Inversión de E.P.'!$M$19</f>
        <v>164148386341.63739</v>
      </c>
      <c r="P21" s="692">
        <f>P22*'Categorías Inversión de E.P.'!$M$19</f>
        <v>169893579863.59467</v>
      </c>
      <c r="Q21" s="692">
        <f>Q22*'Categorías Inversión de E.P.'!$M$19</f>
        <v>175839855158.8205</v>
      </c>
      <c r="R21" s="692">
        <f>R22*'Categorías Inversión de E.P.'!$M$19</f>
        <v>181994250089.37918</v>
      </c>
      <c r="S21" s="692">
        <f>S22*'Categorías Inversión de E.P.'!$M$19</f>
        <v>188364048842.50742</v>
      </c>
      <c r="T21" s="692">
        <f>T22*'Categorías Inversión de E.P.'!$M$19</f>
        <v>194956790551.99518</v>
      </c>
      <c r="U21" s="692">
        <f>U22*'Categorías Inversión de E.P.'!$M$19</f>
        <v>201780278221.315</v>
      </c>
      <c r="V21" s="692">
        <f>V22*'Categorías Inversión de E.P.'!$M$19</f>
        <v>208842587959.061</v>
      </c>
      <c r="W21" s="693">
        <f>W22*'Categorías Inversión de E.P.'!$M$19</f>
        <v>216152078537.62811</v>
      </c>
      <c r="Z21" s="681"/>
    </row>
    <row r="22" spans="1:26">
      <c r="A22" s="681">
        <f>+'Modelo de financiación'!D34</f>
        <v>0.69343437603161229</v>
      </c>
      <c r="B22" s="694" t="s">
        <v>1005</v>
      </c>
      <c r="C22" s="695">
        <f>C14*$A$22</f>
        <v>1749944232795.2307</v>
      </c>
      <c r="D22" s="695">
        <f t="shared" ref="D22:W22" si="2">D14*$A$22</f>
        <v>1811192280943.064</v>
      </c>
      <c r="E22" s="695">
        <f t="shared" si="2"/>
        <v>1874584010776.0708</v>
      </c>
      <c r="F22" s="695">
        <f t="shared" si="2"/>
        <v>1940194451153.2329</v>
      </c>
      <c r="G22" s="695">
        <f t="shared" si="2"/>
        <v>2008101256943.5959</v>
      </c>
      <c r="H22" s="695">
        <f t="shared" si="2"/>
        <v>2078384800936.6218</v>
      </c>
      <c r="I22" s="695">
        <f t="shared" si="2"/>
        <v>2151128268969.4033</v>
      </c>
      <c r="J22" s="695">
        <f t="shared" si="2"/>
        <v>2226417758383.3325</v>
      </c>
      <c r="K22" s="695">
        <f t="shared" si="2"/>
        <v>2304342379926.749</v>
      </c>
      <c r="L22" s="695">
        <f t="shared" si="2"/>
        <v>2384994363224.1851</v>
      </c>
      <c r="M22" s="695">
        <f t="shared" si="2"/>
        <v>2468469165937.0312</v>
      </c>
      <c r="N22" s="695">
        <f t="shared" si="2"/>
        <v>2554865586744.8271</v>
      </c>
      <c r="O22" s="695">
        <f t="shared" si="2"/>
        <v>2644285882280.896</v>
      </c>
      <c r="P22" s="695">
        <f t="shared" si="2"/>
        <v>2736835888160.7271</v>
      </c>
      <c r="Q22" s="695">
        <f t="shared" si="2"/>
        <v>2832625144246.3525</v>
      </c>
      <c r="R22" s="695">
        <f t="shared" si="2"/>
        <v>2931767024294.9746</v>
      </c>
      <c r="S22" s="695">
        <f t="shared" si="2"/>
        <v>3034378870145.2983</v>
      </c>
      <c r="T22" s="695">
        <f t="shared" si="2"/>
        <v>3140582130600.3838</v>
      </c>
      <c r="U22" s="695">
        <f t="shared" si="2"/>
        <v>3250502505171.397</v>
      </c>
      <c r="V22" s="695">
        <f t="shared" si="2"/>
        <v>3364270092852.3955</v>
      </c>
      <c r="W22" s="695">
        <f t="shared" si="2"/>
        <v>3482019546102.229</v>
      </c>
    </row>
  </sheetData>
  <pageMargins left="0.7" right="0.7" top="0.75" bottom="0.75" header="0.3" footer="0.3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E101"/>
  <sheetViews>
    <sheetView topLeftCell="W1" zoomScale="91" zoomScaleNormal="60" zoomScalePageLayoutView="60" workbookViewId="0">
      <pane ySplit="24" topLeftCell="A25" activePane="bottomLeft" state="frozen"/>
      <selection pane="bottomLeft" activeCell="BV25" sqref="BV25"/>
    </sheetView>
  </sheetViews>
  <sheetFormatPr baseColWidth="10" defaultColWidth="11.42578125" defaultRowHeight="14.25"/>
  <cols>
    <col min="1" max="1" width="4.140625" style="58" customWidth="1"/>
    <col min="2" max="2" width="34.42578125" style="57" customWidth="1"/>
    <col min="3" max="3" width="28.7109375" style="57" customWidth="1"/>
    <col min="4" max="4" width="34.28515625" style="57" customWidth="1"/>
    <col min="5" max="5" width="20.85546875" style="57" customWidth="1"/>
    <col min="6" max="6" width="32.28515625" style="58" customWidth="1"/>
    <col min="7" max="7" width="44.42578125" style="57" customWidth="1"/>
    <col min="8" max="8" width="19.85546875" style="57" customWidth="1"/>
    <col min="9" max="9" width="18.42578125" style="57" customWidth="1"/>
    <col min="10" max="11" width="15.42578125" style="57" customWidth="1"/>
    <col min="12" max="12" width="15.42578125" style="59" customWidth="1"/>
    <col min="13" max="13" width="15.42578125" style="57" customWidth="1"/>
    <col min="14" max="14" width="19.42578125" style="57" customWidth="1"/>
    <col min="15" max="15" width="12.42578125" style="57" customWidth="1"/>
    <col min="16" max="16" width="15.42578125" style="57" customWidth="1"/>
    <col min="17" max="35" width="16" style="57" customWidth="1"/>
    <col min="36" max="36" width="16" style="60" customWidth="1"/>
    <col min="37" max="37" width="44.85546875" style="57" customWidth="1"/>
    <col min="38" max="38" width="21.140625" style="57" customWidth="1"/>
    <col min="39" max="39" width="36.42578125" style="58" customWidth="1"/>
    <col min="40" max="40" width="50.42578125" style="61" customWidth="1"/>
    <col min="41" max="41" width="18.42578125" style="57" customWidth="1"/>
    <col min="42" max="42" width="19.140625" style="57" customWidth="1"/>
    <col min="43" max="43" width="15.42578125" style="57" customWidth="1"/>
    <col min="44" max="45" width="15.42578125" style="62" customWidth="1"/>
    <col min="46" max="46" width="21.42578125" style="57" customWidth="1"/>
    <col min="47" max="48" width="17.85546875" style="57" customWidth="1"/>
    <col min="49" max="49" width="11.42578125" style="57" customWidth="1"/>
    <col min="50" max="69" width="18.42578125" style="57" customWidth="1"/>
    <col min="70" max="70" width="21.28515625" style="59" customWidth="1"/>
    <col min="71" max="73" width="19.42578125" style="57" hidden="1" customWidth="1"/>
    <col min="74" max="74" width="15" style="57" bestFit="1" customWidth="1"/>
    <col min="75" max="75" width="18.7109375" style="57" bestFit="1" customWidth="1"/>
    <col min="76" max="76" width="21" style="57" bestFit="1" customWidth="1"/>
    <col min="77" max="77" width="16" style="57" bestFit="1" customWidth="1"/>
    <col min="78" max="133" width="19.42578125" style="57" customWidth="1"/>
    <col min="134" max="134" width="20.28515625" style="63" customWidth="1"/>
    <col min="135" max="135" width="20.140625" style="64" customWidth="1"/>
    <col min="136" max="136" width="42.85546875" style="64" customWidth="1"/>
    <col min="137" max="137" width="44.85546875" style="64" customWidth="1"/>
    <col min="138" max="138" width="34" style="64" customWidth="1"/>
    <col min="139" max="139" width="22" style="64" customWidth="1"/>
    <col min="140" max="140" width="40.42578125" style="64" customWidth="1"/>
    <col min="141" max="141" width="25.85546875" style="64" customWidth="1"/>
    <col min="142" max="142" width="42.85546875" style="64" customWidth="1"/>
    <col min="143" max="143" width="36.28515625" style="64" customWidth="1"/>
    <col min="144" max="144" width="30.140625" style="64" customWidth="1"/>
    <col min="145" max="145" width="20" style="64" customWidth="1"/>
    <col min="146" max="146" width="42.28515625" style="65" customWidth="1"/>
    <col min="147" max="213" width="11.42578125" style="58"/>
    <col min="214" max="16384" width="11.42578125" style="57"/>
  </cols>
  <sheetData>
    <row r="1" spans="1:213" ht="15" thickBot="1">
      <c r="F1" s="68"/>
    </row>
    <row r="2" spans="1:213" ht="15.75" hidden="1" thickBot="1">
      <c r="A2" s="534"/>
      <c r="B2" s="949" t="s">
        <v>743</v>
      </c>
      <c r="C2" s="949"/>
      <c r="D2" s="949"/>
      <c r="E2" s="949"/>
      <c r="F2" s="949"/>
      <c r="G2" s="94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67"/>
      <c r="AT2" s="66"/>
    </row>
    <row r="3" spans="1:213" s="49" customFormat="1" ht="15.75" hidden="1" thickBot="1">
      <c r="A3" s="535"/>
      <c r="B3" s="949" t="s">
        <v>744</v>
      </c>
      <c r="C3" s="949"/>
      <c r="D3" s="949"/>
      <c r="E3" s="949"/>
      <c r="F3" s="949"/>
      <c r="G3" s="94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48"/>
      <c r="AT3" s="48"/>
      <c r="EQ3" s="536"/>
      <c r="ER3" s="536"/>
      <c r="ES3" s="536"/>
      <c r="ET3" s="536"/>
      <c r="EU3" s="536"/>
      <c r="EV3" s="536"/>
      <c r="EW3" s="536"/>
      <c r="EX3" s="536"/>
      <c r="EY3" s="536"/>
      <c r="EZ3" s="536"/>
      <c r="FA3" s="536"/>
      <c r="FB3" s="536"/>
      <c r="FC3" s="536"/>
      <c r="FD3" s="536"/>
      <c r="FE3" s="536"/>
      <c r="FF3" s="536"/>
      <c r="FG3" s="536"/>
      <c r="FH3" s="536"/>
      <c r="FI3" s="536"/>
      <c r="FJ3" s="536"/>
      <c r="FK3" s="536"/>
      <c r="FL3" s="536"/>
      <c r="FM3" s="536"/>
      <c r="FN3" s="536"/>
      <c r="FO3" s="536"/>
      <c r="FP3" s="536"/>
      <c r="FQ3" s="536"/>
      <c r="FR3" s="536"/>
      <c r="FS3" s="536"/>
      <c r="FT3" s="536"/>
      <c r="FU3" s="536"/>
      <c r="FV3" s="536"/>
      <c r="FW3" s="536"/>
      <c r="FX3" s="536"/>
      <c r="FY3" s="536"/>
      <c r="FZ3" s="536"/>
      <c r="GA3" s="536"/>
      <c r="GB3" s="536"/>
      <c r="GC3" s="536"/>
      <c r="GD3" s="536"/>
      <c r="GE3" s="536"/>
      <c r="GF3" s="536"/>
      <c r="GG3" s="536"/>
      <c r="GH3" s="536"/>
      <c r="GI3" s="536"/>
      <c r="GJ3" s="536"/>
      <c r="GK3" s="536"/>
      <c r="GL3" s="536"/>
      <c r="GM3" s="536"/>
      <c r="GN3" s="536"/>
      <c r="GO3" s="536"/>
      <c r="GP3" s="536"/>
      <c r="GQ3" s="536"/>
      <c r="GR3" s="536"/>
      <c r="GS3" s="536"/>
      <c r="GT3" s="536"/>
      <c r="GU3" s="536"/>
      <c r="GV3" s="536"/>
      <c r="GW3" s="536"/>
      <c r="GX3" s="536"/>
      <c r="GY3" s="536"/>
      <c r="GZ3" s="536"/>
      <c r="HA3" s="536"/>
      <c r="HB3" s="536"/>
      <c r="HC3" s="536"/>
      <c r="HD3" s="536"/>
      <c r="HE3" s="536"/>
    </row>
    <row r="4" spans="1:213" s="49" customFormat="1" ht="15.75" hidden="1" thickBot="1">
      <c r="A4" s="535"/>
      <c r="B4" s="50" t="s">
        <v>745</v>
      </c>
      <c r="C4" s="51"/>
      <c r="D4" s="51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48"/>
      <c r="AT4" s="48"/>
      <c r="EQ4" s="536"/>
      <c r="ER4" s="536"/>
      <c r="ES4" s="536"/>
      <c r="ET4" s="536"/>
      <c r="EU4" s="536"/>
      <c r="EV4" s="536"/>
      <c r="EW4" s="536"/>
      <c r="EX4" s="536"/>
      <c r="EY4" s="536"/>
      <c r="EZ4" s="536"/>
      <c r="FA4" s="536"/>
      <c r="FB4" s="536"/>
      <c r="FC4" s="536"/>
      <c r="FD4" s="536"/>
      <c r="FE4" s="536"/>
      <c r="FF4" s="536"/>
      <c r="FG4" s="536"/>
      <c r="FH4" s="536"/>
      <c r="FI4" s="536"/>
      <c r="FJ4" s="536"/>
      <c r="FK4" s="536"/>
      <c r="FL4" s="536"/>
      <c r="FM4" s="536"/>
      <c r="FN4" s="536"/>
      <c r="FO4" s="536"/>
      <c r="FP4" s="536"/>
      <c r="FQ4" s="536"/>
      <c r="FR4" s="536"/>
      <c r="FS4" s="536"/>
      <c r="FT4" s="536"/>
      <c r="FU4" s="536"/>
      <c r="FV4" s="536"/>
      <c r="FW4" s="536"/>
      <c r="FX4" s="536"/>
      <c r="FY4" s="536"/>
      <c r="FZ4" s="536"/>
      <c r="GA4" s="536"/>
      <c r="GB4" s="536"/>
      <c r="GC4" s="536"/>
      <c r="GD4" s="536"/>
      <c r="GE4" s="536"/>
      <c r="GF4" s="536"/>
      <c r="GG4" s="536"/>
      <c r="GH4" s="536"/>
      <c r="GI4" s="536"/>
      <c r="GJ4" s="536"/>
      <c r="GK4" s="536"/>
      <c r="GL4" s="536"/>
      <c r="GM4" s="536"/>
      <c r="GN4" s="536"/>
      <c r="GO4" s="536"/>
      <c r="GP4" s="536"/>
      <c r="GQ4" s="536"/>
      <c r="GR4" s="536"/>
      <c r="GS4" s="536"/>
      <c r="GT4" s="536"/>
      <c r="GU4" s="536"/>
      <c r="GV4" s="536"/>
      <c r="GW4" s="536"/>
      <c r="GX4" s="536"/>
      <c r="GY4" s="536"/>
      <c r="GZ4" s="536"/>
      <c r="HA4" s="536"/>
      <c r="HB4" s="536"/>
      <c r="HC4" s="536"/>
      <c r="HD4" s="536"/>
      <c r="HE4" s="536"/>
    </row>
    <row r="5" spans="1:213" s="49" customFormat="1" ht="15.75" hidden="1" thickBot="1">
      <c r="A5" s="535"/>
      <c r="B5" s="50" t="s">
        <v>746</v>
      </c>
      <c r="C5" s="51"/>
      <c r="D5" s="51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48"/>
      <c r="AT5" s="48"/>
      <c r="EQ5" s="536"/>
      <c r="ER5" s="536"/>
      <c r="ES5" s="536"/>
      <c r="ET5" s="536"/>
      <c r="EU5" s="536"/>
      <c r="EV5" s="536"/>
      <c r="EW5" s="536"/>
      <c r="EX5" s="536"/>
      <c r="EY5" s="536"/>
      <c r="EZ5" s="536"/>
      <c r="FA5" s="536"/>
      <c r="FB5" s="536"/>
      <c r="FC5" s="536"/>
      <c r="FD5" s="536"/>
      <c r="FE5" s="536"/>
      <c r="FF5" s="536"/>
      <c r="FG5" s="536"/>
      <c r="FH5" s="536"/>
      <c r="FI5" s="536"/>
      <c r="FJ5" s="536"/>
      <c r="FK5" s="536"/>
      <c r="FL5" s="536"/>
      <c r="FM5" s="536"/>
      <c r="FN5" s="536"/>
      <c r="FO5" s="536"/>
      <c r="FP5" s="536"/>
      <c r="FQ5" s="536"/>
      <c r="FR5" s="536"/>
      <c r="FS5" s="536"/>
      <c r="FT5" s="536"/>
      <c r="FU5" s="536"/>
      <c r="FV5" s="536"/>
      <c r="FW5" s="536"/>
      <c r="FX5" s="536"/>
      <c r="FY5" s="536"/>
      <c r="FZ5" s="536"/>
      <c r="GA5" s="536"/>
      <c r="GB5" s="536"/>
      <c r="GC5" s="536"/>
      <c r="GD5" s="536"/>
      <c r="GE5" s="536"/>
      <c r="GF5" s="536"/>
      <c r="GG5" s="536"/>
      <c r="GH5" s="536"/>
      <c r="GI5" s="536"/>
      <c r="GJ5" s="536"/>
      <c r="GK5" s="536"/>
      <c r="GL5" s="536"/>
      <c r="GM5" s="536"/>
      <c r="GN5" s="536"/>
      <c r="GO5" s="536"/>
      <c r="GP5" s="536"/>
      <c r="GQ5" s="536"/>
      <c r="GR5" s="536"/>
      <c r="GS5" s="536"/>
      <c r="GT5" s="536"/>
      <c r="GU5" s="536"/>
      <c r="GV5" s="536"/>
      <c r="GW5" s="536"/>
      <c r="GX5" s="536"/>
      <c r="GY5" s="536"/>
      <c r="GZ5" s="536"/>
      <c r="HA5" s="536"/>
      <c r="HB5" s="536"/>
      <c r="HC5" s="536"/>
      <c r="HD5" s="536"/>
      <c r="HE5" s="536"/>
    </row>
    <row r="6" spans="1:213" s="49" customFormat="1" ht="15.75" hidden="1" thickBot="1">
      <c r="A6" s="535"/>
      <c r="B6" s="50" t="s">
        <v>747</v>
      </c>
      <c r="C6" s="51"/>
      <c r="D6" s="51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48"/>
      <c r="AT6" s="48"/>
      <c r="EQ6" s="536"/>
      <c r="ER6" s="536"/>
      <c r="ES6" s="536"/>
      <c r="ET6" s="536"/>
      <c r="EU6" s="536"/>
      <c r="EV6" s="536"/>
      <c r="EW6" s="536"/>
      <c r="EX6" s="536"/>
      <c r="EY6" s="536"/>
      <c r="EZ6" s="536"/>
      <c r="FA6" s="536"/>
      <c r="FB6" s="536"/>
      <c r="FC6" s="536"/>
      <c r="FD6" s="536"/>
      <c r="FE6" s="536"/>
      <c r="FF6" s="536"/>
      <c r="FG6" s="536"/>
      <c r="FH6" s="536"/>
      <c r="FI6" s="536"/>
      <c r="FJ6" s="536"/>
      <c r="FK6" s="536"/>
      <c r="FL6" s="536"/>
      <c r="FM6" s="536"/>
      <c r="FN6" s="536"/>
      <c r="FO6" s="536"/>
      <c r="FP6" s="536"/>
      <c r="FQ6" s="536"/>
      <c r="FR6" s="536"/>
      <c r="FS6" s="536"/>
      <c r="FT6" s="536"/>
      <c r="FU6" s="536"/>
      <c r="FV6" s="536"/>
      <c r="FW6" s="536"/>
      <c r="FX6" s="536"/>
      <c r="FY6" s="536"/>
      <c r="FZ6" s="536"/>
      <c r="GA6" s="536"/>
      <c r="GB6" s="536"/>
      <c r="GC6" s="536"/>
      <c r="GD6" s="536"/>
      <c r="GE6" s="536"/>
      <c r="GF6" s="536"/>
      <c r="GG6" s="536"/>
      <c r="GH6" s="536"/>
      <c r="GI6" s="536"/>
      <c r="GJ6" s="536"/>
      <c r="GK6" s="536"/>
      <c r="GL6" s="536"/>
      <c r="GM6" s="536"/>
      <c r="GN6" s="536"/>
      <c r="GO6" s="536"/>
      <c r="GP6" s="536"/>
      <c r="GQ6" s="536"/>
      <c r="GR6" s="536"/>
      <c r="GS6" s="536"/>
      <c r="GT6" s="536"/>
      <c r="GU6" s="536"/>
      <c r="GV6" s="536"/>
      <c r="GW6" s="536"/>
      <c r="GX6" s="536"/>
      <c r="GY6" s="536"/>
      <c r="GZ6" s="536"/>
      <c r="HA6" s="536"/>
      <c r="HB6" s="536"/>
      <c r="HC6" s="536"/>
      <c r="HD6" s="536"/>
      <c r="HE6" s="536"/>
    </row>
    <row r="7" spans="1:213" s="49" customFormat="1" ht="15.75" hidden="1" thickBot="1">
      <c r="A7" s="535"/>
      <c r="B7" s="76" t="s">
        <v>748</v>
      </c>
      <c r="C7" s="954" t="s">
        <v>749</v>
      </c>
      <c r="D7" s="954"/>
      <c r="E7" s="954"/>
      <c r="F7" s="954"/>
      <c r="G7" s="75" t="s">
        <v>750</v>
      </c>
      <c r="H7" s="947" t="s">
        <v>162</v>
      </c>
      <c r="I7" s="947"/>
      <c r="J7" s="947"/>
      <c r="K7" s="947"/>
      <c r="L7" s="947"/>
      <c r="M7" s="948"/>
      <c r="N7" s="201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48"/>
      <c r="AT7" s="48"/>
      <c r="EQ7" s="536"/>
      <c r="ER7" s="536"/>
      <c r="ES7" s="536"/>
      <c r="ET7" s="536"/>
      <c r="EU7" s="536"/>
      <c r="EV7" s="536"/>
      <c r="EW7" s="536"/>
      <c r="EX7" s="536"/>
      <c r="EY7" s="536"/>
      <c r="EZ7" s="536"/>
      <c r="FA7" s="536"/>
      <c r="FB7" s="536"/>
      <c r="FC7" s="536"/>
      <c r="FD7" s="536"/>
      <c r="FE7" s="536"/>
      <c r="FF7" s="536"/>
      <c r="FG7" s="536"/>
      <c r="FH7" s="536"/>
      <c r="FI7" s="536"/>
      <c r="FJ7" s="536"/>
      <c r="FK7" s="536"/>
      <c r="FL7" s="536"/>
      <c r="FM7" s="536"/>
      <c r="FN7" s="536"/>
      <c r="FO7" s="536"/>
      <c r="FP7" s="536"/>
      <c r="FQ7" s="536"/>
      <c r="FR7" s="536"/>
      <c r="FS7" s="536"/>
      <c r="FT7" s="536"/>
      <c r="FU7" s="536"/>
      <c r="FV7" s="536"/>
      <c r="FW7" s="536"/>
      <c r="FX7" s="536"/>
      <c r="FY7" s="536"/>
      <c r="FZ7" s="536"/>
      <c r="GA7" s="536"/>
      <c r="GB7" s="536"/>
      <c r="GC7" s="536"/>
      <c r="GD7" s="536"/>
      <c r="GE7" s="536"/>
      <c r="GF7" s="536"/>
      <c r="GG7" s="536"/>
      <c r="GH7" s="536"/>
      <c r="GI7" s="536"/>
      <c r="GJ7" s="536"/>
      <c r="GK7" s="536"/>
      <c r="GL7" s="536"/>
      <c r="GM7" s="536"/>
      <c r="GN7" s="536"/>
      <c r="GO7" s="536"/>
      <c r="GP7" s="536"/>
      <c r="GQ7" s="536"/>
      <c r="GR7" s="536"/>
      <c r="GS7" s="536"/>
      <c r="GT7" s="536"/>
      <c r="GU7" s="536"/>
      <c r="GV7" s="536"/>
      <c r="GW7" s="536"/>
      <c r="GX7" s="536"/>
      <c r="GY7" s="536"/>
      <c r="GZ7" s="536"/>
      <c r="HA7" s="536"/>
      <c r="HB7" s="536"/>
      <c r="HC7" s="536"/>
      <c r="HD7" s="536"/>
      <c r="HE7" s="536"/>
    </row>
    <row r="8" spans="1:213" s="49" customFormat="1" ht="15.75" hidden="1" thickBot="1">
      <c r="A8" s="535"/>
      <c r="B8" s="950" t="s">
        <v>751</v>
      </c>
      <c r="C8" s="952" t="s">
        <v>749</v>
      </c>
      <c r="D8" s="952"/>
      <c r="E8" s="952"/>
      <c r="F8" s="952"/>
      <c r="G8" s="73" t="s">
        <v>752</v>
      </c>
      <c r="H8" s="960" t="s">
        <v>753</v>
      </c>
      <c r="I8" s="960"/>
      <c r="J8" s="960"/>
      <c r="K8" s="960"/>
      <c r="L8" s="960"/>
      <c r="M8" s="961"/>
      <c r="N8" s="201"/>
      <c r="O8" s="55"/>
      <c r="P8" s="55"/>
      <c r="Q8" s="200"/>
      <c r="R8" s="200"/>
      <c r="S8" s="200"/>
      <c r="T8" s="200"/>
      <c r="U8" s="55"/>
      <c r="V8" s="200"/>
      <c r="W8" s="200"/>
      <c r="X8" s="200"/>
      <c r="Y8" s="200"/>
      <c r="Z8" s="200"/>
      <c r="AA8" s="200"/>
      <c r="AB8" s="55"/>
      <c r="AC8" s="55"/>
      <c r="AD8" s="200"/>
      <c r="AE8" s="200"/>
      <c r="AF8" s="200"/>
      <c r="AG8" s="200"/>
      <c r="AH8" s="200"/>
      <c r="AI8" s="55"/>
      <c r="AJ8" s="200"/>
      <c r="AK8" s="53"/>
      <c r="AL8" s="53"/>
      <c r="AM8" s="53"/>
      <c r="AN8" s="53"/>
      <c r="AO8" s="53"/>
      <c r="AP8" s="53"/>
      <c r="AQ8" s="53"/>
      <c r="AR8" s="53"/>
      <c r="AS8" s="48"/>
      <c r="AT8" s="48"/>
      <c r="EQ8" s="536"/>
      <c r="ER8" s="536"/>
      <c r="ES8" s="536"/>
      <c r="ET8" s="536"/>
      <c r="EU8" s="536"/>
      <c r="EV8" s="536"/>
      <c r="EW8" s="536"/>
      <c r="EX8" s="536"/>
      <c r="EY8" s="536"/>
      <c r="EZ8" s="536"/>
      <c r="FA8" s="536"/>
      <c r="FB8" s="536"/>
      <c r="FC8" s="536"/>
      <c r="FD8" s="536"/>
      <c r="FE8" s="536"/>
      <c r="FF8" s="536"/>
      <c r="FG8" s="536"/>
      <c r="FH8" s="536"/>
      <c r="FI8" s="536"/>
      <c r="FJ8" s="536"/>
      <c r="FK8" s="536"/>
      <c r="FL8" s="536"/>
      <c r="FM8" s="536"/>
      <c r="FN8" s="536"/>
      <c r="FO8" s="536"/>
      <c r="FP8" s="536"/>
      <c r="FQ8" s="536"/>
      <c r="FR8" s="536"/>
      <c r="FS8" s="536"/>
      <c r="FT8" s="536"/>
      <c r="FU8" s="536"/>
      <c r="FV8" s="536"/>
      <c r="FW8" s="536"/>
      <c r="FX8" s="536"/>
      <c r="FY8" s="536"/>
      <c r="FZ8" s="536"/>
      <c r="GA8" s="536"/>
      <c r="GB8" s="536"/>
      <c r="GC8" s="536"/>
      <c r="GD8" s="536"/>
      <c r="GE8" s="536"/>
      <c r="GF8" s="536"/>
      <c r="GG8" s="536"/>
      <c r="GH8" s="536"/>
      <c r="GI8" s="536"/>
      <c r="GJ8" s="536"/>
      <c r="GK8" s="536"/>
      <c r="GL8" s="536"/>
      <c r="GM8" s="536"/>
      <c r="GN8" s="536"/>
      <c r="GO8" s="536"/>
      <c r="GP8" s="536"/>
      <c r="GQ8" s="536"/>
      <c r="GR8" s="536"/>
      <c r="GS8" s="536"/>
      <c r="GT8" s="536"/>
      <c r="GU8" s="536"/>
      <c r="GV8" s="536"/>
      <c r="GW8" s="536"/>
      <c r="GX8" s="536"/>
      <c r="GY8" s="536"/>
      <c r="GZ8" s="536"/>
      <c r="HA8" s="536"/>
      <c r="HB8" s="536"/>
      <c r="HC8" s="536"/>
      <c r="HD8" s="536"/>
      <c r="HE8" s="536"/>
    </row>
    <row r="9" spans="1:213" s="49" customFormat="1" ht="15.75" hidden="1" thickBot="1">
      <c r="A9" s="535"/>
      <c r="B9" s="951"/>
      <c r="C9" s="953"/>
      <c r="D9" s="953"/>
      <c r="E9" s="953"/>
      <c r="F9" s="953"/>
      <c r="G9" s="74" t="s">
        <v>754</v>
      </c>
      <c r="H9" s="945" t="s">
        <v>755</v>
      </c>
      <c r="I9" s="945"/>
      <c r="J9" s="945"/>
      <c r="K9" s="945"/>
      <c r="L9" s="945"/>
      <c r="M9" s="946"/>
      <c r="N9" s="201"/>
      <c r="O9" s="55"/>
      <c r="P9" s="55"/>
      <c r="Q9" s="200"/>
      <c r="R9" s="200"/>
      <c r="S9" s="200"/>
      <c r="T9" s="200"/>
      <c r="U9" s="55"/>
      <c r="V9" s="200"/>
      <c r="W9" s="200"/>
      <c r="X9" s="200"/>
      <c r="Y9" s="200"/>
      <c r="Z9" s="200"/>
      <c r="AA9" s="200"/>
      <c r="AB9" s="55"/>
      <c r="AC9" s="55"/>
      <c r="AD9" s="200"/>
      <c r="AE9" s="200"/>
      <c r="AF9" s="200"/>
      <c r="AG9" s="200"/>
      <c r="AH9" s="200"/>
      <c r="AI9" s="55"/>
      <c r="AJ9" s="200"/>
      <c r="AK9" s="53"/>
      <c r="AL9" s="53"/>
      <c r="AM9" s="53"/>
      <c r="AN9" s="53"/>
      <c r="AO9" s="53"/>
      <c r="AP9" s="53"/>
      <c r="AQ9" s="53"/>
      <c r="AR9" s="53"/>
      <c r="AS9" s="48"/>
      <c r="AT9" s="48"/>
      <c r="EQ9" s="536"/>
      <c r="ER9" s="536"/>
      <c r="ES9" s="536"/>
      <c r="ET9" s="536"/>
      <c r="EU9" s="536"/>
      <c r="EV9" s="536"/>
      <c r="EW9" s="536"/>
      <c r="EX9" s="536"/>
      <c r="EY9" s="536"/>
      <c r="EZ9" s="536"/>
      <c r="FA9" s="536"/>
      <c r="FB9" s="536"/>
      <c r="FC9" s="536"/>
      <c r="FD9" s="536"/>
      <c r="FE9" s="536"/>
      <c r="FF9" s="536"/>
      <c r="FG9" s="536"/>
      <c r="FH9" s="536"/>
      <c r="FI9" s="536"/>
      <c r="FJ9" s="536"/>
      <c r="FK9" s="536"/>
      <c r="FL9" s="536"/>
      <c r="FM9" s="536"/>
      <c r="FN9" s="536"/>
      <c r="FO9" s="536"/>
      <c r="FP9" s="536"/>
      <c r="FQ9" s="536"/>
      <c r="FR9" s="536"/>
      <c r="FS9" s="536"/>
      <c r="FT9" s="536"/>
      <c r="FU9" s="536"/>
      <c r="FV9" s="536"/>
      <c r="FW9" s="536"/>
      <c r="FX9" s="536"/>
      <c r="FY9" s="536"/>
      <c r="FZ9" s="536"/>
      <c r="GA9" s="536"/>
      <c r="GB9" s="536"/>
      <c r="GC9" s="536"/>
      <c r="GD9" s="536"/>
      <c r="GE9" s="536"/>
      <c r="GF9" s="536"/>
      <c r="GG9" s="536"/>
      <c r="GH9" s="536"/>
      <c r="GI9" s="536"/>
      <c r="GJ9" s="536"/>
      <c r="GK9" s="536"/>
      <c r="GL9" s="536"/>
      <c r="GM9" s="536"/>
      <c r="GN9" s="536"/>
      <c r="GO9" s="536"/>
      <c r="GP9" s="536"/>
      <c r="GQ9" s="536"/>
      <c r="GR9" s="536"/>
      <c r="GS9" s="536"/>
      <c r="GT9" s="536"/>
      <c r="GU9" s="536"/>
      <c r="GV9" s="536"/>
      <c r="GW9" s="536"/>
      <c r="GX9" s="536"/>
      <c r="GY9" s="536"/>
      <c r="GZ9" s="536"/>
      <c r="HA9" s="536"/>
      <c r="HB9" s="536"/>
      <c r="HC9" s="536"/>
      <c r="HD9" s="536"/>
      <c r="HE9" s="536"/>
    </row>
    <row r="10" spans="1:213" s="49" customFormat="1" ht="15.75" hidden="1" thickBot="1">
      <c r="A10" s="535"/>
      <c r="B10" s="77" t="s">
        <v>756</v>
      </c>
      <c r="C10" s="954" t="s">
        <v>757</v>
      </c>
      <c r="D10" s="954"/>
      <c r="E10" s="954"/>
      <c r="F10" s="954"/>
      <c r="G10" s="75" t="s">
        <v>758</v>
      </c>
      <c r="H10" s="947" t="s">
        <v>759</v>
      </c>
      <c r="I10" s="947"/>
      <c r="J10" s="947"/>
      <c r="K10" s="947"/>
      <c r="L10" s="947"/>
      <c r="M10" s="948"/>
      <c r="N10" s="201"/>
      <c r="O10" s="55"/>
      <c r="P10" s="55"/>
      <c r="Q10" s="200"/>
      <c r="R10" s="200"/>
      <c r="S10" s="200"/>
      <c r="T10" s="200"/>
      <c r="U10" s="55"/>
      <c r="V10" s="200"/>
      <c r="W10" s="200"/>
      <c r="X10" s="200"/>
      <c r="Y10" s="200"/>
      <c r="Z10" s="200"/>
      <c r="AA10" s="200"/>
      <c r="AB10" s="55"/>
      <c r="AC10" s="55"/>
      <c r="AD10" s="200"/>
      <c r="AE10" s="200"/>
      <c r="AF10" s="200"/>
      <c r="AG10" s="200"/>
      <c r="AH10" s="200"/>
      <c r="AI10" s="55"/>
      <c r="AJ10" s="200"/>
      <c r="AK10" s="53"/>
      <c r="AL10" s="53"/>
      <c r="AM10" s="53"/>
      <c r="AN10" s="53"/>
      <c r="AO10" s="53"/>
      <c r="AP10" s="53"/>
      <c r="AQ10" s="53"/>
      <c r="AR10" s="53"/>
      <c r="AS10" s="48"/>
      <c r="AT10" s="48"/>
      <c r="EQ10" s="536"/>
      <c r="ER10" s="536"/>
      <c r="ES10" s="536"/>
      <c r="ET10" s="536"/>
      <c r="EU10" s="536"/>
      <c r="EV10" s="536"/>
      <c r="EW10" s="536"/>
      <c r="EX10" s="536"/>
      <c r="EY10" s="536"/>
      <c r="EZ10" s="536"/>
      <c r="FA10" s="536"/>
      <c r="FB10" s="536"/>
      <c r="FC10" s="536"/>
      <c r="FD10" s="536"/>
      <c r="FE10" s="536"/>
      <c r="FF10" s="536"/>
      <c r="FG10" s="536"/>
      <c r="FH10" s="536"/>
      <c r="FI10" s="536"/>
      <c r="FJ10" s="536"/>
      <c r="FK10" s="536"/>
      <c r="FL10" s="536"/>
      <c r="FM10" s="536"/>
      <c r="FN10" s="536"/>
      <c r="FO10" s="536"/>
      <c r="FP10" s="536"/>
      <c r="FQ10" s="536"/>
      <c r="FR10" s="536"/>
      <c r="FS10" s="536"/>
      <c r="FT10" s="536"/>
      <c r="FU10" s="536"/>
      <c r="FV10" s="536"/>
      <c r="FW10" s="536"/>
      <c r="FX10" s="536"/>
      <c r="FY10" s="536"/>
      <c r="FZ10" s="536"/>
      <c r="GA10" s="536"/>
      <c r="GB10" s="536"/>
      <c r="GC10" s="536"/>
      <c r="GD10" s="536"/>
      <c r="GE10" s="536"/>
      <c r="GF10" s="536"/>
      <c r="GG10" s="536"/>
      <c r="GH10" s="536"/>
      <c r="GI10" s="536"/>
      <c r="GJ10" s="536"/>
      <c r="GK10" s="536"/>
      <c r="GL10" s="536"/>
      <c r="GM10" s="536"/>
      <c r="GN10" s="536"/>
      <c r="GO10" s="536"/>
      <c r="GP10" s="536"/>
      <c r="GQ10" s="536"/>
      <c r="GR10" s="536"/>
      <c r="GS10" s="536"/>
      <c r="GT10" s="536"/>
      <c r="GU10" s="536"/>
      <c r="GV10" s="536"/>
      <c r="GW10" s="536"/>
      <c r="GX10" s="536"/>
      <c r="GY10" s="536"/>
      <c r="GZ10" s="536"/>
      <c r="HA10" s="536"/>
      <c r="HB10" s="536"/>
      <c r="HC10" s="536"/>
      <c r="HD10" s="536"/>
      <c r="HE10" s="536"/>
    </row>
    <row r="11" spans="1:213" s="49" customFormat="1" ht="15.75" hidden="1" thickBot="1">
      <c r="A11" s="535"/>
      <c r="B11" s="77" t="s">
        <v>760</v>
      </c>
      <c r="C11" s="954" t="s">
        <v>761</v>
      </c>
      <c r="D11" s="954"/>
      <c r="E11" s="954"/>
      <c r="F11" s="954"/>
      <c r="G11" s="75" t="s">
        <v>762</v>
      </c>
      <c r="H11" s="947" t="s">
        <v>763</v>
      </c>
      <c r="I11" s="947"/>
      <c r="J11" s="947"/>
      <c r="K11" s="947"/>
      <c r="L11" s="947"/>
      <c r="M11" s="948"/>
      <c r="N11" s="201"/>
      <c r="O11" s="55"/>
      <c r="P11" s="55"/>
      <c r="Q11" s="200"/>
      <c r="R11" s="200"/>
      <c r="S11" s="200"/>
      <c r="T11" s="200"/>
      <c r="U11" s="55"/>
      <c r="V11" s="200"/>
      <c r="W11" s="200"/>
      <c r="X11" s="200"/>
      <c r="Y11" s="200"/>
      <c r="Z11" s="200"/>
      <c r="AA11" s="200"/>
      <c r="AB11" s="55"/>
      <c r="AC11" s="55"/>
      <c r="AD11" s="200"/>
      <c r="AE11" s="200"/>
      <c r="AF11" s="200"/>
      <c r="AG11" s="200"/>
      <c r="AH11" s="200"/>
      <c r="AI11" s="55"/>
      <c r="AJ11" s="200"/>
      <c r="AK11" s="53"/>
      <c r="AL11" s="53"/>
      <c r="AM11" s="53"/>
      <c r="AN11" s="53"/>
      <c r="AO11" s="53"/>
      <c r="AP11" s="53"/>
      <c r="AQ11" s="53"/>
      <c r="AR11" s="53"/>
      <c r="AS11" s="48"/>
      <c r="AT11" s="48"/>
      <c r="EQ11" s="536"/>
      <c r="ER11" s="536"/>
      <c r="ES11" s="536"/>
      <c r="ET11" s="536"/>
      <c r="EU11" s="536"/>
      <c r="EV11" s="536"/>
      <c r="EW11" s="536"/>
      <c r="EX11" s="536"/>
      <c r="EY11" s="536"/>
      <c r="EZ11" s="536"/>
      <c r="FA11" s="536"/>
      <c r="FB11" s="536"/>
      <c r="FC11" s="536"/>
      <c r="FD11" s="536"/>
      <c r="FE11" s="536"/>
      <c r="FF11" s="536"/>
      <c r="FG11" s="536"/>
      <c r="FH11" s="536"/>
      <c r="FI11" s="536"/>
      <c r="FJ11" s="536"/>
      <c r="FK11" s="536"/>
      <c r="FL11" s="536"/>
      <c r="FM11" s="536"/>
      <c r="FN11" s="536"/>
      <c r="FO11" s="536"/>
      <c r="FP11" s="536"/>
      <c r="FQ11" s="536"/>
      <c r="FR11" s="536"/>
      <c r="FS11" s="536"/>
      <c r="FT11" s="536"/>
      <c r="FU11" s="536"/>
      <c r="FV11" s="536"/>
      <c r="FW11" s="536"/>
      <c r="FX11" s="536"/>
      <c r="FY11" s="536"/>
      <c r="FZ11" s="536"/>
      <c r="GA11" s="536"/>
      <c r="GB11" s="536"/>
      <c r="GC11" s="536"/>
      <c r="GD11" s="536"/>
      <c r="GE11" s="536"/>
      <c r="GF11" s="536"/>
      <c r="GG11" s="536"/>
      <c r="GH11" s="536"/>
      <c r="GI11" s="536"/>
      <c r="GJ11" s="536"/>
      <c r="GK11" s="536"/>
      <c r="GL11" s="536"/>
      <c r="GM11" s="536"/>
      <c r="GN11" s="536"/>
      <c r="GO11" s="536"/>
      <c r="GP11" s="536"/>
      <c r="GQ11" s="536"/>
      <c r="GR11" s="536"/>
      <c r="GS11" s="536"/>
      <c r="GT11" s="536"/>
      <c r="GU11" s="536"/>
      <c r="GV11" s="536"/>
      <c r="GW11" s="536"/>
      <c r="GX11" s="536"/>
      <c r="GY11" s="536"/>
      <c r="GZ11" s="536"/>
      <c r="HA11" s="536"/>
      <c r="HB11" s="536"/>
      <c r="HC11" s="536"/>
      <c r="HD11" s="536"/>
      <c r="HE11" s="536"/>
    </row>
    <row r="12" spans="1:213" s="49" customFormat="1" ht="15.75" hidden="1" thickBot="1">
      <c r="A12" s="535"/>
      <c r="B12" s="77" t="s">
        <v>764</v>
      </c>
      <c r="C12" s="954" t="s">
        <v>765</v>
      </c>
      <c r="D12" s="954"/>
      <c r="E12" s="954"/>
      <c r="F12" s="954"/>
      <c r="G12" s="75" t="s">
        <v>766</v>
      </c>
      <c r="H12" s="947" t="s">
        <v>767</v>
      </c>
      <c r="I12" s="947"/>
      <c r="J12" s="947"/>
      <c r="K12" s="947"/>
      <c r="L12" s="947"/>
      <c r="M12" s="948"/>
      <c r="N12" s="201"/>
      <c r="O12" s="55"/>
      <c r="P12" s="55"/>
      <c r="Q12" s="200"/>
      <c r="R12" s="200"/>
      <c r="S12" s="200"/>
      <c r="T12" s="200"/>
      <c r="U12" s="55"/>
      <c r="V12" s="200"/>
      <c r="W12" s="200"/>
      <c r="X12" s="200"/>
      <c r="Y12" s="200"/>
      <c r="Z12" s="200"/>
      <c r="AA12" s="200"/>
      <c r="AB12" s="55"/>
      <c r="AC12" s="55"/>
      <c r="AD12" s="200"/>
      <c r="AE12" s="200"/>
      <c r="AF12" s="200"/>
      <c r="AG12" s="200"/>
      <c r="AH12" s="200"/>
      <c r="AI12" s="55"/>
      <c r="AJ12" s="200"/>
      <c r="AK12" s="53"/>
      <c r="AL12" s="53"/>
      <c r="AM12" s="53"/>
      <c r="AN12" s="53"/>
      <c r="AO12" s="53"/>
      <c r="AP12" s="53"/>
      <c r="AQ12" s="53"/>
      <c r="AR12" s="53"/>
      <c r="AS12" s="48"/>
      <c r="AT12" s="48"/>
      <c r="EQ12" s="536"/>
      <c r="ER12" s="536"/>
      <c r="ES12" s="536"/>
      <c r="ET12" s="536"/>
      <c r="EU12" s="536"/>
      <c r="EV12" s="536"/>
      <c r="EW12" s="536"/>
      <c r="EX12" s="536"/>
      <c r="EY12" s="536"/>
      <c r="EZ12" s="536"/>
      <c r="FA12" s="536"/>
      <c r="FB12" s="536"/>
      <c r="FC12" s="536"/>
      <c r="FD12" s="536"/>
      <c r="FE12" s="536"/>
      <c r="FF12" s="536"/>
      <c r="FG12" s="536"/>
      <c r="FH12" s="536"/>
      <c r="FI12" s="536"/>
      <c r="FJ12" s="536"/>
      <c r="FK12" s="536"/>
      <c r="FL12" s="536"/>
      <c r="FM12" s="536"/>
      <c r="FN12" s="536"/>
      <c r="FO12" s="536"/>
      <c r="FP12" s="536"/>
      <c r="FQ12" s="536"/>
      <c r="FR12" s="536"/>
      <c r="FS12" s="536"/>
      <c r="FT12" s="536"/>
      <c r="FU12" s="536"/>
      <c r="FV12" s="536"/>
      <c r="FW12" s="536"/>
      <c r="FX12" s="536"/>
      <c r="FY12" s="536"/>
      <c r="FZ12" s="536"/>
      <c r="GA12" s="536"/>
      <c r="GB12" s="536"/>
      <c r="GC12" s="536"/>
      <c r="GD12" s="536"/>
      <c r="GE12" s="536"/>
      <c r="GF12" s="536"/>
      <c r="GG12" s="536"/>
      <c r="GH12" s="536"/>
      <c r="GI12" s="536"/>
      <c r="GJ12" s="536"/>
      <c r="GK12" s="536"/>
      <c r="GL12" s="536"/>
      <c r="GM12" s="536"/>
      <c r="GN12" s="536"/>
      <c r="GO12" s="536"/>
      <c r="GP12" s="536"/>
      <c r="GQ12" s="536"/>
      <c r="GR12" s="536"/>
      <c r="GS12" s="536"/>
      <c r="GT12" s="536"/>
      <c r="GU12" s="536"/>
      <c r="GV12" s="536"/>
      <c r="GW12" s="536"/>
      <c r="GX12" s="536"/>
      <c r="GY12" s="536"/>
      <c r="GZ12" s="536"/>
      <c r="HA12" s="536"/>
      <c r="HB12" s="536"/>
      <c r="HC12" s="536"/>
      <c r="HD12" s="536"/>
      <c r="HE12" s="536"/>
    </row>
    <row r="13" spans="1:213" s="49" customFormat="1" ht="15.75" hidden="1" thickBot="1">
      <c r="A13" s="535"/>
      <c r="B13" s="950" t="s">
        <v>768</v>
      </c>
      <c r="C13" s="952" t="s">
        <v>769</v>
      </c>
      <c r="D13" s="952"/>
      <c r="E13" s="952"/>
      <c r="F13" s="952"/>
      <c r="G13" s="73" t="s">
        <v>770</v>
      </c>
      <c r="H13" s="960" t="s">
        <v>771</v>
      </c>
      <c r="I13" s="960"/>
      <c r="J13" s="960"/>
      <c r="K13" s="960"/>
      <c r="L13" s="960"/>
      <c r="M13" s="961"/>
      <c r="N13" s="201"/>
      <c r="O13" s="55"/>
      <c r="P13" s="55"/>
      <c r="Q13" s="200"/>
      <c r="R13" s="200"/>
      <c r="S13" s="200"/>
      <c r="T13" s="200"/>
      <c r="U13" s="55"/>
      <c r="V13" s="200"/>
      <c r="W13" s="200"/>
      <c r="X13" s="200"/>
      <c r="Y13" s="200"/>
      <c r="Z13" s="200"/>
      <c r="AA13" s="200"/>
      <c r="AB13" s="55"/>
      <c r="AC13" s="55"/>
      <c r="AD13" s="200"/>
      <c r="AE13" s="200"/>
      <c r="AF13" s="200"/>
      <c r="AG13" s="200"/>
      <c r="AH13" s="200"/>
      <c r="AI13" s="55"/>
      <c r="AJ13" s="200"/>
      <c r="AK13" s="53"/>
      <c r="AL13" s="53"/>
      <c r="AM13" s="53"/>
      <c r="AN13" s="53"/>
      <c r="AO13" s="53"/>
      <c r="AP13" s="53"/>
      <c r="AQ13" s="53"/>
      <c r="AR13" s="53"/>
      <c r="AS13" s="48"/>
      <c r="AT13" s="48"/>
      <c r="EQ13" s="536"/>
      <c r="ER13" s="536"/>
      <c r="ES13" s="536"/>
      <c r="ET13" s="536"/>
      <c r="EU13" s="536"/>
      <c r="EV13" s="536"/>
      <c r="EW13" s="536"/>
      <c r="EX13" s="536"/>
      <c r="EY13" s="536"/>
      <c r="EZ13" s="536"/>
      <c r="FA13" s="536"/>
      <c r="FB13" s="536"/>
      <c r="FC13" s="536"/>
      <c r="FD13" s="536"/>
      <c r="FE13" s="536"/>
      <c r="FF13" s="536"/>
      <c r="FG13" s="536"/>
      <c r="FH13" s="536"/>
      <c r="FI13" s="536"/>
      <c r="FJ13" s="536"/>
      <c r="FK13" s="536"/>
      <c r="FL13" s="536"/>
      <c r="FM13" s="536"/>
      <c r="FN13" s="536"/>
      <c r="FO13" s="536"/>
      <c r="FP13" s="536"/>
      <c r="FQ13" s="536"/>
      <c r="FR13" s="536"/>
      <c r="FS13" s="536"/>
      <c r="FT13" s="536"/>
      <c r="FU13" s="536"/>
      <c r="FV13" s="536"/>
      <c r="FW13" s="536"/>
      <c r="FX13" s="536"/>
      <c r="FY13" s="536"/>
      <c r="FZ13" s="536"/>
      <c r="GA13" s="536"/>
      <c r="GB13" s="536"/>
      <c r="GC13" s="536"/>
      <c r="GD13" s="536"/>
      <c r="GE13" s="536"/>
      <c r="GF13" s="536"/>
      <c r="GG13" s="536"/>
      <c r="GH13" s="536"/>
      <c r="GI13" s="536"/>
      <c r="GJ13" s="536"/>
      <c r="GK13" s="536"/>
      <c r="GL13" s="536"/>
      <c r="GM13" s="536"/>
      <c r="GN13" s="536"/>
      <c r="GO13" s="536"/>
      <c r="GP13" s="536"/>
      <c r="GQ13" s="536"/>
      <c r="GR13" s="536"/>
      <c r="GS13" s="536"/>
      <c r="GT13" s="536"/>
      <c r="GU13" s="536"/>
      <c r="GV13" s="536"/>
      <c r="GW13" s="536"/>
      <c r="GX13" s="536"/>
      <c r="GY13" s="536"/>
      <c r="GZ13" s="536"/>
      <c r="HA13" s="536"/>
      <c r="HB13" s="536"/>
      <c r="HC13" s="536"/>
      <c r="HD13" s="536"/>
      <c r="HE13" s="536"/>
    </row>
    <row r="14" spans="1:213" s="49" customFormat="1" ht="15.75" hidden="1" thickBot="1">
      <c r="A14" s="535"/>
      <c r="B14" s="956"/>
      <c r="C14" s="955"/>
      <c r="D14" s="955"/>
      <c r="E14" s="955"/>
      <c r="F14" s="955"/>
      <c r="G14" s="199" t="s">
        <v>772</v>
      </c>
      <c r="H14" s="962" t="s">
        <v>773</v>
      </c>
      <c r="I14" s="962"/>
      <c r="J14" s="962"/>
      <c r="K14" s="962"/>
      <c r="L14" s="962"/>
      <c r="M14" s="963"/>
      <c r="N14" s="201"/>
      <c r="O14" s="55"/>
      <c r="P14" s="55"/>
      <c r="Q14" s="200"/>
      <c r="R14" s="200"/>
      <c r="S14" s="200"/>
      <c r="T14" s="200"/>
      <c r="U14" s="55"/>
      <c r="V14" s="200"/>
      <c r="W14" s="200"/>
      <c r="X14" s="200"/>
      <c r="Y14" s="200"/>
      <c r="Z14" s="200"/>
      <c r="AA14" s="200"/>
      <c r="AB14" s="55"/>
      <c r="AC14" s="55"/>
      <c r="AD14" s="200"/>
      <c r="AE14" s="200"/>
      <c r="AF14" s="200"/>
      <c r="AG14" s="200"/>
      <c r="AH14" s="200"/>
      <c r="AI14" s="55"/>
      <c r="AJ14" s="200"/>
      <c r="AK14" s="53"/>
      <c r="AL14" s="53"/>
      <c r="AM14" s="53"/>
      <c r="AN14" s="53"/>
      <c r="AO14" s="53"/>
      <c r="AP14" s="53"/>
      <c r="AQ14" s="53"/>
      <c r="AR14" s="53"/>
      <c r="AS14" s="48"/>
      <c r="AT14" s="48"/>
      <c r="EQ14" s="536"/>
      <c r="ER14" s="536"/>
      <c r="ES14" s="536"/>
      <c r="ET14" s="536"/>
      <c r="EU14" s="536"/>
      <c r="EV14" s="536"/>
      <c r="EW14" s="536"/>
      <c r="EX14" s="536"/>
      <c r="EY14" s="536"/>
      <c r="EZ14" s="536"/>
      <c r="FA14" s="536"/>
      <c r="FB14" s="536"/>
      <c r="FC14" s="536"/>
      <c r="FD14" s="536"/>
      <c r="FE14" s="536"/>
      <c r="FF14" s="536"/>
      <c r="FG14" s="536"/>
      <c r="FH14" s="536"/>
      <c r="FI14" s="536"/>
      <c r="FJ14" s="536"/>
      <c r="FK14" s="536"/>
      <c r="FL14" s="536"/>
      <c r="FM14" s="536"/>
      <c r="FN14" s="536"/>
      <c r="FO14" s="536"/>
      <c r="FP14" s="536"/>
      <c r="FQ14" s="536"/>
      <c r="FR14" s="536"/>
      <c r="FS14" s="536"/>
      <c r="FT14" s="536"/>
      <c r="FU14" s="536"/>
      <c r="FV14" s="536"/>
      <c r="FW14" s="536"/>
      <c r="FX14" s="536"/>
      <c r="FY14" s="536"/>
      <c r="FZ14" s="536"/>
      <c r="GA14" s="536"/>
      <c r="GB14" s="536"/>
      <c r="GC14" s="536"/>
      <c r="GD14" s="536"/>
      <c r="GE14" s="536"/>
      <c r="GF14" s="536"/>
      <c r="GG14" s="536"/>
      <c r="GH14" s="536"/>
      <c r="GI14" s="536"/>
      <c r="GJ14" s="536"/>
      <c r="GK14" s="536"/>
      <c r="GL14" s="536"/>
      <c r="GM14" s="536"/>
      <c r="GN14" s="536"/>
      <c r="GO14" s="536"/>
      <c r="GP14" s="536"/>
      <c r="GQ14" s="536"/>
      <c r="GR14" s="536"/>
      <c r="GS14" s="536"/>
      <c r="GT14" s="536"/>
      <c r="GU14" s="536"/>
      <c r="GV14" s="536"/>
      <c r="GW14" s="536"/>
      <c r="GX14" s="536"/>
      <c r="GY14" s="536"/>
      <c r="GZ14" s="536"/>
      <c r="HA14" s="536"/>
      <c r="HB14" s="536"/>
      <c r="HC14" s="536"/>
      <c r="HD14" s="536"/>
      <c r="HE14" s="536"/>
    </row>
    <row r="15" spans="1:213" s="49" customFormat="1" ht="15.75" hidden="1" thickBot="1">
      <c r="A15" s="535"/>
      <c r="B15" s="951"/>
      <c r="C15" s="953"/>
      <c r="D15" s="953"/>
      <c r="E15" s="953"/>
      <c r="F15" s="953"/>
      <c r="G15" s="74" t="s">
        <v>774</v>
      </c>
      <c r="H15" s="945" t="s">
        <v>775</v>
      </c>
      <c r="I15" s="945"/>
      <c r="J15" s="945"/>
      <c r="K15" s="945"/>
      <c r="L15" s="945"/>
      <c r="M15" s="946"/>
      <c r="N15" s="201"/>
      <c r="O15" s="55"/>
      <c r="P15" s="55"/>
      <c r="Q15" s="200"/>
      <c r="R15" s="200"/>
      <c r="S15" s="200"/>
      <c r="T15" s="200"/>
      <c r="U15" s="55"/>
      <c r="V15" s="200"/>
      <c r="W15" s="200"/>
      <c r="X15" s="200"/>
      <c r="Y15" s="200"/>
      <c r="Z15" s="200"/>
      <c r="AA15" s="200"/>
      <c r="AB15" s="55"/>
      <c r="AC15" s="55"/>
      <c r="AD15" s="200"/>
      <c r="AE15" s="200"/>
      <c r="AF15" s="200"/>
      <c r="AG15" s="200"/>
      <c r="AH15" s="200"/>
      <c r="AI15" s="55"/>
      <c r="AJ15" s="200"/>
      <c r="AK15" s="53"/>
      <c r="AL15" s="53"/>
      <c r="AM15" s="53"/>
      <c r="AN15" s="53"/>
      <c r="AO15" s="53"/>
      <c r="AP15" s="53"/>
      <c r="AQ15" s="53"/>
      <c r="AR15" s="53"/>
      <c r="AS15" s="48"/>
      <c r="AT15" s="48"/>
      <c r="EQ15" s="536"/>
      <c r="ER15" s="536"/>
      <c r="ES15" s="536"/>
      <c r="ET15" s="536"/>
      <c r="EU15" s="536"/>
      <c r="EV15" s="536"/>
      <c r="EW15" s="536"/>
      <c r="EX15" s="536"/>
      <c r="EY15" s="536"/>
      <c r="EZ15" s="536"/>
      <c r="FA15" s="536"/>
      <c r="FB15" s="536"/>
      <c r="FC15" s="536"/>
      <c r="FD15" s="536"/>
      <c r="FE15" s="536"/>
      <c r="FF15" s="536"/>
      <c r="FG15" s="536"/>
      <c r="FH15" s="536"/>
      <c r="FI15" s="536"/>
      <c r="FJ15" s="536"/>
      <c r="FK15" s="536"/>
      <c r="FL15" s="536"/>
      <c r="FM15" s="536"/>
      <c r="FN15" s="536"/>
      <c r="FO15" s="536"/>
      <c r="FP15" s="536"/>
      <c r="FQ15" s="536"/>
      <c r="FR15" s="536"/>
      <c r="FS15" s="536"/>
      <c r="FT15" s="536"/>
      <c r="FU15" s="536"/>
      <c r="FV15" s="536"/>
      <c r="FW15" s="536"/>
      <c r="FX15" s="536"/>
      <c r="FY15" s="536"/>
      <c r="FZ15" s="536"/>
      <c r="GA15" s="536"/>
      <c r="GB15" s="536"/>
      <c r="GC15" s="536"/>
      <c r="GD15" s="536"/>
      <c r="GE15" s="536"/>
      <c r="GF15" s="536"/>
      <c r="GG15" s="536"/>
      <c r="GH15" s="536"/>
      <c r="GI15" s="536"/>
      <c r="GJ15" s="536"/>
      <c r="GK15" s="536"/>
      <c r="GL15" s="536"/>
      <c r="GM15" s="536"/>
      <c r="GN15" s="536"/>
      <c r="GO15" s="536"/>
      <c r="GP15" s="536"/>
      <c r="GQ15" s="536"/>
      <c r="GR15" s="536"/>
      <c r="GS15" s="536"/>
      <c r="GT15" s="536"/>
      <c r="GU15" s="536"/>
      <c r="GV15" s="536"/>
      <c r="GW15" s="536"/>
      <c r="GX15" s="536"/>
      <c r="GY15" s="536"/>
      <c r="GZ15" s="536"/>
      <c r="HA15" s="536"/>
      <c r="HB15" s="536"/>
      <c r="HC15" s="536"/>
      <c r="HD15" s="536"/>
      <c r="HE15" s="536"/>
    </row>
    <row r="16" spans="1:213" s="49" customFormat="1" ht="15.75" hidden="1" thickBot="1">
      <c r="A16" s="535"/>
      <c r="B16" s="950" t="s">
        <v>776</v>
      </c>
      <c r="C16" s="952" t="s">
        <v>777</v>
      </c>
      <c r="D16" s="952"/>
      <c r="E16" s="952"/>
      <c r="F16" s="952"/>
      <c r="G16" s="73" t="s">
        <v>778</v>
      </c>
      <c r="H16" s="960" t="s">
        <v>779</v>
      </c>
      <c r="I16" s="960"/>
      <c r="J16" s="960"/>
      <c r="K16" s="960"/>
      <c r="L16" s="960"/>
      <c r="M16" s="961"/>
      <c r="N16" s="201"/>
      <c r="O16" s="55"/>
      <c r="P16" s="55"/>
      <c r="Q16" s="200"/>
      <c r="R16" s="200"/>
      <c r="S16" s="200"/>
      <c r="T16" s="200"/>
      <c r="U16" s="55"/>
      <c r="V16" s="200"/>
      <c r="W16" s="200"/>
      <c r="X16" s="200"/>
      <c r="Y16" s="200"/>
      <c r="Z16" s="200"/>
      <c r="AA16" s="200"/>
      <c r="AB16" s="55"/>
      <c r="AC16" s="55"/>
      <c r="AD16" s="200"/>
      <c r="AE16" s="200"/>
      <c r="AF16" s="200"/>
      <c r="AG16" s="200"/>
      <c r="AH16" s="200"/>
      <c r="AI16" s="55"/>
      <c r="AJ16" s="200"/>
      <c r="AK16" s="53"/>
      <c r="AL16" s="53"/>
      <c r="AM16" s="53"/>
      <c r="AN16" s="53"/>
      <c r="AO16" s="53"/>
      <c r="AP16" s="53"/>
      <c r="AQ16" s="53"/>
      <c r="AR16" s="53"/>
      <c r="AS16" s="48"/>
      <c r="AT16" s="48"/>
      <c r="EQ16" s="536"/>
      <c r="ER16" s="536"/>
      <c r="ES16" s="536"/>
      <c r="ET16" s="536"/>
      <c r="EU16" s="536"/>
      <c r="EV16" s="536"/>
      <c r="EW16" s="536"/>
      <c r="EX16" s="536"/>
      <c r="EY16" s="536"/>
      <c r="EZ16" s="536"/>
      <c r="FA16" s="536"/>
      <c r="FB16" s="536"/>
      <c r="FC16" s="536"/>
      <c r="FD16" s="536"/>
      <c r="FE16" s="536"/>
      <c r="FF16" s="536"/>
      <c r="FG16" s="536"/>
      <c r="FH16" s="536"/>
      <c r="FI16" s="536"/>
      <c r="FJ16" s="536"/>
      <c r="FK16" s="536"/>
      <c r="FL16" s="536"/>
      <c r="FM16" s="536"/>
      <c r="FN16" s="536"/>
      <c r="FO16" s="536"/>
      <c r="FP16" s="536"/>
      <c r="FQ16" s="536"/>
      <c r="FR16" s="536"/>
      <c r="FS16" s="536"/>
      <c r="FT16" s="536"/>
      <c r="FU16" s="536"/>
      <c r="FV16" s="536"/>
      <c r="FW16" s="536"/>
      <c r="FX16" s="536"/>
      <c r="FY16" s="536"/>
      <c r="FZ16" s="536"/>
      <c r="GA16" s="536"/>
      <c r="GB16" s="536"/>
      <c r="GC16" s="536"/>
      <c r="GD16" s="536"/>
      <c r="GE16" s="536"/>
      <c r="GF16" s="536"/>
      <c r="GG16" s="536"/>
      <c r="GH16" s="536"/>
      <c r="GI16" s="536"/>
      <c r="GJ16" s="536"/>
      <c r="GK16" s="536"/>
      <c r="GL16" s="536"/>
      <c r="GM16" s="536"/>
      <c r="GN16" s="536"/>
      <c r="GO16" s="536"/>
      <c r="GP16" s="536"/>
      <c r="GQ16" s="536"/>
      <c r="GR16" s="536"/>
      <c r="GS16" s="536"/>
      <c r="GT16" s="536"/>
      <c r="GU16" s="536"/>
      <c r="GV16" s="536"/>
      <c r="GW16" s="536"/>
      <c r="GX16" s="536"/>
      <c r="GY16" s="536"/>
      <c r="GZ16" s="536"/>
      <c r="HA16" s="536"/>
      <c r="HB16" s="536"/>
      <c r="HC16" s="536"/>
      <c r="HD16" s="536"/>
      <c r="HE16" s="536"/>
    </row>
    <row r="17" spans="1:213" s="49" customFormat="1" ht="15.75" hidden="1" thickBot="1">
      <c r="A17" s="535"/>
      <c r="B17" s="951"/>
      <c r="C17" s="953"/>
      <c r="D17" s="953"/>
      <c r="E17" s="953"/>
      <c r="F17" s="953"/>
      <c r="G17" s="74" t="s">
        <v>780</v>
      </c>
      <c r="H17" s="945" t="s">
        <v>781</v>
      </c>
      <c r="I17" s="945"/>
      <c r="J17" s="945"/>
      <c r="K17" s="945"/>
      <c r="L17" s="945"/>
      <c r="M17" s="946"/>
      <c r="N17" s="201"/>
      <c r="O17" s="55"/>
      <c r="P17" s="55"/>
      <c r="Q17" s="200"/>
      <c r="R17" s="200"/>
      <c r="S17" s="200"/>
      <c r="T17" s="200"/>
      <c r="U17" s="55"/>
      <c r="V17" s="200"/>
      <c r="W17" s="200"/>
      <c r="X17" s="200"/>
      <c r="Y17" s="200"/>
      <c r="Z17" s="200"/>
      <c r="AA17" s="200"/>
      <c r="AB17" s="55"/>
      <c r="AC17" s="55"/>
      <c r="AD17" s="200"/>
      <c r="AE17" s="200"/>
      <c r="AF17" s="200"/>
      <c r="AG17" s="200"/>
      <c r="AH17" s="200"/>
      <c r="AI17" s="55"/>
      <c r="AJ17" s="200"/>
      <c r="AK17" s="53"/>
      <c r="AL17" s="53"/>
      <c r="AM17" s="53"/>
      <c r="AN17" s="53"/>
      <c r="AO17" s="53"/>
      <c r="AP17" s="53"/>
      <c r="AQ17" s="53"/>
      <c r="AR17" s="53"/>
      <c r="AS17" s="48"/>
      <c r="AT17" s="48"/>
      <c r="EQ17" s="536"/>
      <c r="ER17" s="536"/>
      <c r="ES17" s="536"/>
      <c r="ET17" s="536"/>
      <c r="EU17" s="536"/>
      <c r="EV17" s="536"/>
      <c r="EW17" s="536"/>
      <c r="EX17" s="536"/>
      <c r="EY17" s="536"/>
      <c r="EZ17" s="536"/>
      <c r="FA17" s="536"/>
      <c r="FB17" s="536"/>
      <c r="FC17" s="536"/>
      <c r="FD17" s="536"/>
      <c r="FE17" s="536"/>
      <c r="FF17" s="536"/>
      <c r="FG17" s="536"/>
      <c r="FH17" s="536"/>
      <c r="FI17" s="536"/>
      <c r="FJ17" s="536"/>
      <c r="FK17" s="536"/>
      <c r="FL17" s="536"/>
      <c r="FM17" s="536"/>
      <c r="FN17" s="536"/>
      <c r="FO17" s="536"/>
      <c r="FP17" s="536"/>
      <c r="FQ17" s="536"/>
      <c r="FR17" s="536"/>
      <c r="FS17" s="536"/>
      <c r="FT17" s="536"/>
      <c r="FU17" s="536"/>
      <c r="FV17" s="536"/>
      <c r="FW17" s="536"/>
      <c r="FX17" s="536"/>
      <c r="FY17" s="536"/>
      <c r="FZ17" s="536"/>
      <c r="GA17" s="536"/>
      <c r="GB17" s="536"/>
      <c r="GC17" s="536"/>
      <c r="GD17" s="536"/>
      <c r="GE17" s="536"/>
      <c r="GF17" s="536"/>
      <c r="GG17" s="536"/>
      <c r="GH17" s="536"/>
      <c r="GI17" s="536"/>
      <c r="GJ17" s="536"/>
      <c r="GK17" s="536"/>
      <c r="GL17" s="536"/>
      <c r="GM17" s="536"/>
      <c r="GN17" s="536"/>
      <c r="GO17" s="536"/>
      <c r="GP17" s="536"/>
      <c r="GQ17" s="536"/>
      <c r="GR17" s="536"/>
      <c r="GS17" s="536"/>
      <c r="GT17" s="536"/>
      <c r="GU17" s="536"/>
      <c r="GV17" s="536"/>
      <c r="GW17" s="536"/>
      <c r="GX17" s="536"/>
      <c r="GY17" s="536"/>
      <c r="GZ17" s="536"/>
      <c r="HA17" s="536"/>
      <c r="HB17" s="536"/>
      <c r="HC17" s="536"/>
      <c r="HD17" s="536"/>
      <c r="HE17" s="536"/>
    </row>
    <row r="18" spans="1:213" s="49" customFormat="1" ht="15.75" hidden="1" thickBot="1">
      <c r="A18" s="535"/>
      <c r="B18" s="77" t="s">
        <v>782</v>
      </c>
      <c r="C18" s="954" t="s">
        <v>783</v>
      </c>
      <c r="D18" s="954"/>
      <c r="E18" s="954"/>
      <c r="F18" s="954"/>
      <c r="G18" s="75" t="s">
        <v>784</v>
      </c>
      <c r="H18" s="947" t="s">
        <v>785</v>
      </c>
      <c r="I18" s="947"/>
      <c r="J18" s="947"/>
      <c r="K18" s="947"/>
      <c r="L18" s="947"/>
      <c r="M18" s="948"/>
      <c r="N18" s="201"/>
      <c r="O18" s="55"/>
      <c r="P18" s="55"/>
      <c r="Q18" s="200"/>
      <c r="R18" s="200"/>
      <c r="S18" s="200"/>
      <c r="T18" s="200"/>
      <c r="U18" s="55"/>
      <c r="V18" s="200"/>
      <c r="W18" s="200"/>
      <c r="X18" s="200"/>
      <c r="Y18" s="200"/>
      <c r="Z18" s="200"/>
      <c r="AA18" s="200"/>
      <c r="AB18" s="55"/>
      <c r="AC18" s="55"/>
      <c r="AD18" s="200"/>
      <c r="AE18" s="200"/>
      <c r="AF18" s="200"/>
      <c r="AG18" s="200"/>
      <c r="AH18" s="200"/>
      <c r="AI18" s="55"/>
      <c r="AJ18" s="200"/>
      <c r="AK18" s="53"/>
      <c r="AL18" s="53"/>
      <c r="AM18" s="53"/>
      <c r="AN18" s="53"/>
      <c r="AO18" s="53"/>
      <c r="AP18" s="53"/>
      <c r="AQ18" s="53"/>
      <c r="AR18" s="53"/>
      <c r="AS18" s="48"/>
      <c r="AT18" s="48"/>
      <c r="EQ18" s="536"/>
      <c r="ER18" s="536"/>
      <c r="ES18" s="536"/>
      <c r="ET18" s="536"/>
      <c r="EU18" s="536"/>
      <c r="EV18" s="536"/>
      <c r="EW18" s="536"/>
      <c r="EX18" s="536"/>
      <c r="EY18" s="536"/>
      <c r="EZ18" s="536"/>
      <c r="FA18" s="536"/>
      <c r="FB18" s="536"/>
      <c r="FC18" s="536"/>
      <c r="FD18" s="536"/>
      <c r="FE18" s="536"/>
      <c r="FF18" s="536"/>
      <c r="FG18" s="536"/>
      <c r="FH18" s="536"/>
      <c r="FI18" s="536"/>
      <c r="FJ18" s="536"/>
      <c r="FK18" s="536"/>
      <c r="FL18" s="536"/>
      <c r="FM18" s="536"/>
      <c r="FN18" s="536"/>
      <c r="FO18" s="536"/>
      <c r="FP18" s="536"/>
      <c r="FQ18" s="536"/>
      <c r="FR18" s="536"/>
      <c r="FS18" s="536"/>
      <c r="FT18" s="536"/>
      <c r="FU18" s="536"/>
      <c r="FV18" s="536"/>
      <c r="FW18" s="536"/>
      <c r="FX18" s="536"/>
      <c r="FY18" s="536"/>
      <c r="FZ18" s="536"/>
      <c r="GA18" s="536"/>
      <c r="GB18" s="536"/>
      <c r="GC18" s="536"/>
      <c r="GD18" s="536"/>
      <c r="GE18" s="536"/>
      <c r="GF18" s="536"/>
      <c r="GG18" s="536"/>
      <c r="GH18" s="536"/>
      <c r="GI18" s="536"/>
      <c r="GJ18" s="536"/>
      <c r="GK18" s="536"/>
      <c r="GL18" s="536"/>
      <c r="GM18" s="536"/>
      <c r="GN18" s="536"/>
      <c r="GO18" s="536"/>
      <c r="GP18" s="536"/>
      <c r="GQ18" s="536"/>
      <c r="GR18" s="536"/>
      <c r="GS18" s="536"/>
      <c r="GT18" s="536"/>
      <c r="GU18" s="536"/>
      <c r="GV18" s="536"/>
      <c r="GW18" s="536"/>
      <c r="GX18" s="536"/>
      <c r="GY18" s="536"/>
      <c r="GZ18" s="536"/>
      <c r="HA18" s="536"/>
      <c r="HB18" s="536"/>
      <c r="HC18" s="536"/>
      <c r="HD18" s="536"/>
      <c r="HE18" s="536"/>
    </row>
    <row r="19" spans="1:213" s="49" customFormat="1" ht="15.75" hidden="1" thickBot="1">
      <c r="A19" s="535"/>
      <c r="B19" s="55"/>
      <c r="C19" s="53"/>
      <c r="D19" s="53"/>
      <c r="E19" s="53"/>
      <c r="F19" s="53"/>
      <c r="G19" s="200"/>
      <c r="H19" s="200"/>
      <c r="I19" s="200"/>
      <c r="J19" s="200"/>
      <c r="K19" s="200"/>
      <c r="L19" s="200"/>
      <c r="M19" s="200"/>
      <c r="N19" s="200"/>
      <c r="O19" s="55"/>
      <c r="P19" s="55"/>
      <c r="Q19" s="200"/>
      <c r="R19" s="200"/>
      <c r="S19" s="200"/>
      <c r="T19" s="200"/>
      <c r="U19" s="55"/>
      <c r="V19" s="200"/>
      <c r="W19" s="200"/>
      <c r="X19" s="200"/>
      <c r="Y19" s="200"/>
      <c r="Z19" s="200"/>
      <c r="AA19" s="200"/>
      <c r="AB19" s="55"/>
      <c r="AC19" s="55"/>
      <c r="AD19" s="200"/>
      <c r="AE19" s="200"/>
      <c r="AF19" s="200"/>
      <c r="AG19" s="200"/>
      <c r="AH19" s="200"/>
      <c r="AI19" s="55"/>
      <c r="AJ19" s="200"/>
      <c r="AK19" s="53"/>
      <c r="AL19" s="53"/>
      <c r="AM19" s="53"/>
      <c r="AN19" s="53"/>
      <c r="AO19" s="53"/>
      <c r="AP19" s="53"/>
      <c r="AQ19" s="53"/>
      <c r="AR19" s="53"/>
      <c r="AS19" s="48"/>
      <c r="AT19" s="48"/>
      <c r="EQ19" s="536"/>
      <c r="ER19" s="536"/>
      <c r="ES19" s="536"/>
      <c r="ET19" s="536"/>
      <c r="EU19" s="536"/>
      <c r="EV19" s="536"/>
      <c r="EW19" s="536"/>
      <c r="EX19" s="536"/>
      <c r="EY19" s="536"/>
      <c r="EZ19" s="536"/>
      <c r="FA19" s="536"/>
      <c r="FB19" s="536"/>
      <c r="FC19" s="536"/>
      <c r="FD19" s="536"/>
      <c r="FE19" s="536"/>
      <c r="FF19" s="536"/>
      <c r="FG19" s="536"/>
      <c r="FH19" s="536"/>
      <c r="FI19" s="536"/>
      <c r="FJ19" s="536"/>
      <c r="FK19" s="536"/>
      <c r="FL19" s="536"/>
      <c r="FM19" s="536"/>
      <c r="FN19" s="536"/>
      <c r="FO19" s="536"/>
      <c r="FP19" s="536"/>
      <c r="FQ19" s="536"/>
      <c r="FR19" s="536"/>
      <c r="FS19" s="536"/>
      <c r="FT19" s="536"/>
      <c r="FU19" s="536"/>
      <c r="FV19" s="536"/>
      <c r="FW19" s="536"/>
      <c r="FX19" s="536"/>
      <c r="FY19" s="536"/>
      <c r="FZ19" s="536"/>
      <c r="GA19" s="536"/>
      <c r="GB19" s="536"/>
      <c r="GC19" s="536"/>
      <c r="GD19" s="536"/>
      <c r="GE19" s="536"/>
      <c r="GF19" s="536"/>
      <c r="GG19" s="536"/>
      <c r="GH19" s="536"/>
      <c r="GI19" s="536"/>
      <c r="GJ19" s="536"/>
      <c r="GK19" s="536"/>
      <c r="GL19" s="536"/>
      <c r="GM19" s="536"/>
      <c r="GN19" s="536"/>
      <c r="GO19" s="536"/>
      <c r="GP19" s="536"/>
      <c r="GQ19" s="536"/>
      <c r="GR19" s="536"/>
      <c r="GS19" s="536"/>
      <c r="GT19" s="536"/>
      <c r="GU19" s="536"/>
      <c r="GV19" s="536"/>
      <c r="GW19" s="536"/>
      <c r="GX19" s="536"/>
      <c r="GY19" s="536"/>
      <c r="GZ19" s="536"/>
      <c r="HA19" s="536"/>
      <c r="HB19" s="536"/>
      <c r="HC19" s="536"/>
      <c r="HD19" s="536"/>
      <c r="HE19" s="536"/>
    </row>
    <row r="20" spans="1:213" s="49" customFormat="1" ht="15.75" hidden="1" thickBot="1">
      <c r="A20" s="535"/>
      <c r="B20" s="957" t="s">
        <v>787</v>
      </c>
      <c r="C20" s="958"/>
      <c r="D20" s="958"/>
      <c r="E20" s="958"/>
      <c r="F20" s="958"/>
      <c r="G20" s="958"/>
      <c r="H20" s="958"/>
      <c r="I20" s="958"/>
      <c r="J20" s="958"/>
      <c r="K20" s="958"/>
      <c r="L20" s="958"/>
      <c r="M20" s="959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48"/>
      <c r="AT20" s="48"/>
      <c r="EQ20" s="536"/>
      <c r="ER20" s="536"/>
      <c r="ES20" s="536"/>
      <c r="ET20" s="536"/>
      <c r="EU20" s="536"/>
      <c r="EV20" s="536"/>
      <c r="EW20" s="536"/>
      <c r="EX20" s="536"/>
      <c r="EY20" s="536"/>
      <c r="EZ20" s="536"/>
      <c r="FA20" s="536"/>
      <c r="FB20" s="536"/>
      <c r="FC20" s="536"/>
      <c r="FD20" s="536"/>
      <c r="FE20" s="536"/>
      <c r="FF20" s="536"/>
      <c r="FG20" s="536"/>
      <c r="FH20" s="536"/>
      <c r="FI20" s="536"/>
      <c r="FJ20" s="536"/>
      <c r="FK20" s="536"/>
      <c r="FL20" s="536"/>
      <c r="FM20" s="536"/>
      <c r="FN20" s="536"/>
      <c r="FO20" s="536"/>
      <c r="FP20" s="536"/>
      <c r="FQ20" s="536"/>
      <c r="FR20" s="536"/>
      <c r="FS20" s="536"/>
      <c r="FT20" s="536"/>
      <c r="FU20" s="536"/>
      <c r="FV20" s="536"/>
      <c r="FW20" s="536"/>
      <c r="FX20" s="536"/>
      <c r="FY20" s="536"/>
      <c r="FZ20" s="536"/>
      <c r="GA20" s="536"/>
      <c r="GB20" s="536"/>
      <c r="GC20" s="536"/>
      <c r="GD20" s="536"/>
      <c r="GE20" s="536"/>
      <c r="GF20" s="536"/>
      <c r="GG20" s="536"/>
      <c r="GH20" s="536"/>
      <c r="GI20" s="536"/>
      <c r="GJ20" s="536"/>
      <c r="GK20" s="536"/>
      <c r="GL20" s="536"/>
      <c r="GM20" s="536"/>
      <c r="GN20" s="536"/>
      <c r="GO20" s="536"/>
      <c r="GP20" s="536"/>
      <c r="GQ20" s="536"/>
      <c r="GR20" s="536"/>
      <c r="GS20" s="536"/>
      <c r="GT20" s="536"/>
      <c r="GU20" s="536"/>
      <c r="GV20" s="536"/>
      <c r="GW20" s="536"/>
      <c r="GX20" s="536"/>
      <c r="GY20" s="536"/>
      <c r="GZ20" s="536"/>
      <c r="HA20" s="536"/>
      <c r="HB20" s="536"/>
      <c r="HC20" s="536"/>
      <c r="HD20" s="536"/>
      <c r="HE20" s="536"/>
    </row>
    <row r="21" spans="1:213" ht="15" hidden="1" thickBot="1">
      <c r="N21" s="57" t="s">
        <v>685</v>
      </c>
    </row>
    <row r="22" spans="1:213" ht="28.5" customHeight="1">
      <c r="B22" s="816" t="s">
        <v>239</v>
      </c>
      <c r="C22" s="819" t="s">
        <v>238</v>
      </c>
      <c r="D22" s="822" t="s">
        <v>3</v>
      </c>
      <c r="E22" s="823"/>
      <c r="F22" s="823"/>
      <c r="G22" s="823"/>
      <c r="H22" s="823"/>
      <c r="I22" s="823"/>
      <c r="J22" s="823"/>
      <c r="K22" s="823"/>
      <c r="L22" s="823"/>
      <c r="M22" s="823"/>
      <c r="N22" s="823"/>
      <c r="O22" s="823"/>
      <c r="P22" s="823"/>
      <c r="Q22" s="823"/>
      <c r="R22" s="823"/>
      <c r="S22" s="823"/>
      <c r="T22" s="823"/>
      <c r="U22" s="823"/>
      <c r="V22" s="823"/>
      <c r="W22" s="823"/>
      <c r="X22" s="823"/>
      <c r="Y22" s="823"/>
      <c r="Z22" s="823"/>
      <c r="AA22" s="823"/>
      <c r="AB22" s="823"/>
      <c r="AC22" s="823"/>
      <c r="AD22" s="823"/>
      <c r="AE22" s="823"/>
      <c r="AF22" s="823"/>
      <c r="AG22" s="823"/>
      <c r="AH22" s="823"/>
      <c r="AI22" s="823"/>
      <c r="AJ22" s="824"/>
      <c r="AK22" s="632" t="s">
        <v>4</v>
      </c>
      <c r="AL22" s="633"/>
      <c r="AM22" s="633"/>
      <c r="AN22" s="633"/>
      <c r="AO22" s="633"/>
      <c r="AP22" s="633"/>
      <c r="AQ22" s="633"/>
      <c r="AR22" s="633"/>
      <c r="AS22" s="633"/>
      <c r="AT22" s="633"/>
      <c r="AU22" s="633"/>
      <c r="AV22" s="633"/>
      <c r="AW22" s="633"/>
      <c r="AX22" s="633"/>
      <c r="AY22" s="633"/>
      <c r="AZ22" s="633"/>
      <c r="BA22" s="633"/>
      <c r="BB22" s="633"/>
      <c r="BC22" s="633"/>
      <c r="BD22" s="633"/>
      <c r="BE22" s="633"/>
      <c r="BF22" s="633"/>
      <c r="BG22" s="633"/>
      <c r="BH22" s="633"/>
      <c r="BI22" s="633"/>
      <c r="BJ22" s="633"/>
      <c r="BK22" s="633"/>
      <c r="BL22" s="633"/>
      <c r="BM22" s="633"/>
      <c r="BN22" s="633"/>
      <c r="BO22" s="633"/>
      <c r="BP22" s="633"/>
      <c r="BQ22" s="633"/>
      <c r="BR22" s="634"/>
      <c r="BS22" s="836" t="s">
        <v>312</v>
      </c>
      <c r="BT22" s="837"/>
      <c r="BU22" s="837"/>
      <c r="BV22" s="837"/>
      <c r="BW22" s="837"/>
      <c r="BX22" s="837"/>
      <c r="BY22" s="837"/>
      <c r="BZ22" s="837"/>
      <c r="CA22" s="837"/>
      <c r="CB22" s="837"/>
      <c r="CC22" s="837"/>
      <c r="CD22" s="837"/>
      <c r="CE22" s="837"/>
      <c r="CF22" s="837"/>
      <c r="CG22" s="837"/>
      <c r="CH22" s="837"/>
      <c r="CI22" s="837"/>
      <c r="CJ22" s="837"/>
      <c r="CK22" s="837"/>
      <c r="CL22" s="837"/>
      <c r="CM22" s="837"/>
      <c r="CN22" s="837"/>
      <c r="CO22" s="837"/>
      <c r="CP22" s="837"/>
      <c r="CQ22" s="837"/>
      <c r="CR22" s="837"/>
      <c r="CS22" s="837"/>
      <c r="CT22" s="837"/>
      <c r="CU22" s="837"/>
      <c r="CV22" s="837"/>
      <c r="CW22" s="837"/>
      <c r="CX22" s="837"/>
      <c r="CY22" s="837"/>
      <c r="CZ22" s="837"/>
      <c r="DA22" s="837"/>
      <c r="DB22" s="837"/>
      <c r="DC22" s="837"/>
      <c r="DD22" s="837"/>
      <c r="DE22" s="837"/>
      <c r="DF22" s="837"/>
      <c r="DG22" s="837"/>
      <c r="DH22" s="837"/>
      <c r="DI22" s="837"/>
      <c r="DJ22" s="837"/>
      <c r="DK22" s="837"/>
      <c r="DL22" s="837"/>
      <c r="DM22" s="837"/>
      <c r="DN22" s="837"/>
      <c r="DO22" s="837"/>
      <c r="DP22" s="837"/>
      <c r="DQ22" s="837"/>
      <c r="DR22" s="837"/>
      <c r="DS22" s="837"/>
      <c r="DT22" s="837"/>
      <c r="DU22" s="837"/>
      <c r="DV22" s="837"/>
      <c r="DW22" s="837"/>
      <c r="DX22" s="837"/>
      <c r="DY22" s="837"/>
      <c r="DZ22" s="837"/>
      <c r="EA22" s="837"/>
      <c r="EB22" s="837"/>
      <c r="EC22" s="837"/>
      <c r="ED22" s="829" t="s">
        <v>98</v>
      </c>
      <c r="EE22" s="802" t="s">
        <v>1</v>
      </c>
      <c r="EF22" s="803"/>
      <c r="EG22" s="803"/>
      <c r="EH22" s="803"/>
      <c r="EI22" s="803"/>
      <c r="EJ22" s="803"/>
      <c r="EK22" s="812" t="s">
        <v>168</v>
      </c>
      <c r="EL22" s="812"/>
      <c r="EM22" s="812"/>
      <c r="EN22" s="812"/>
      <c r="EO22" s="812"/>
      <c r="EP22" s="813"/>
    </row>
    <row r="23" spans="1:213" ht="78.75" customHeight="1">
      <c r="B23" s="817"/>
      <c r="C23" s="820"/>
      <c r="D23" s="826" t="s">
        <v>130</v>
      </c>
      <c r="E23" s="814" t="s">
        <v>240</v>
      </c>
      <c r="F23" s="814" t="s">
        <v>8</v>
      </c>
      <c r="G23" s="814" t="s">
        <v>9</v>
      </c>
      <c r="H23" s="814" t="s">
        <v>10</v>
      </c>
      <c r="I23" s="814" t="s">
        <v>11</v>
      </c>
      <c r="J23" s="978" t="s">
        <v>13</v>
      </c>
      <c r="K23" s="797" t="s">
        <v>14</v>
      </c>
      <c r="L23" s="825"/>
      <c r="M23" s="805" t="s">
        <v>5</v>
      </c>
      <c r="N23" s="805"/>
      <c r="O23" s="797" t="s">
        <v>77</v>
      </c>
      <c r="P23" s="798"/>
      <c r="Q23" s="798"/>
      <c r="R23" s="798"/>
      <c r="S23" s="798"/>
      <c r="T23" s="798"/>
      <c r="U23" s="798"/>
      <c r="V23" s="798"/>
      <c r="W23" s="798"/>
      <c r="X23" s="798"/>
      <c r="Y23" s="798"/>
      <c r="Z23" s="798"/>
      <c r="AA23" s="798"/>
      <c r="AB23" s="798"/>
      <c r="AC23" s="798"/>
      <c r="AD23" s="798"/>
      <c r="AE23" s="798"/>
      <c r="AF23" s="798"/>
      <c r="AG23" s="798"/>
      <c r="AH23" s="798"/>
      <c r="AI23" s="798"/>
      <c r="AJ23" s="799"/>
      <c r="AK23" s="944" t="s">
        <v>93</v>
      </c>
      <c r="AL23" s="830" t="s">
        <v>145</v>
      </c>
      <c r="AM23" s="830" t="s">
        <v>127</v>
      </c>
      <c r="AN23" s="831" t="s">
        <v>94</v>
      </c>
      <c r="AO23" s="981" t="s">
        <v>95</v>
      </c>
      <c r="AP23" s="981" t="s">
        <v>11</v>
      </c>
      <c r="AQ23" s="982" t="s">
        <v>13</v>
      </c>
      <c r="AR23" s="964" t="s">
        <v>14</v>
      </c>
      <c r="AS23" s="965"/>
      <c r="AT23" s="964" t="s">
        <v>5</v>
      </c>
      <c r="AU23" s="965"/>
      <c r="AV23" s="643"/>
      <c r="AW23" s="797" t="s">
        <v>6</v>
      </c>
      <c r="AX23" s="798"/>
      <c r="AY23" s="798"/>
      <c r="AZ23" s="798"/>
      <c r="BA23" s="798"/>
      <c r="BB23" s="798"/>
      <c r="BC23" s="798"/>
      <c r="BD23" s="798"/>
      <c r="BE23" s="798"/>
      <c r="BF23" s="798"/>
      <c r="BG23" s="798"/>
      <c r="BH23" s="798"/>
      <c r="BI23" s="798"/>
      <c r="BJ23" s="798"/>
      <c r="BK23" s="798"/>
      <c r="BL23" s="798"/>
      <c r="BM23" s="798"/>
      <c r="BN23" s="798"/>
      <c r="BO23" s="798"/>
      <c r="BP23" s="798"/>
      <c r="BQ23" s="798"/>
      <c r="BR23" s="799"/>
      <c r="BS23" s="983">
        <v>2018</v>
      </c>
      <c r="BT23" s="984"/>
      <c r="BU23" s="984"/>
      <c r="BV23" s="809">
        <v>2019</v>
      </c>
      <c r="BW23" s="809"/>
      <c r="BX23" s="809"/>
      <c r="BY23" s="809">
        <v>2020</v>
      </c>
      <c r="BZ23" s="809"/>
      <c r="CA23" s="809"/>
      <c r="CB23" s="809">
        <v>2021</v>
      </c>
      <c r="CC23" s="809"/>
      <c r="CD23" s="809"/>
      <c r="CE23" s="809">
        <v>2022</v>
      </c>
      <c r="CF23" s="809"/>
      <c r="CG23" s="809"/>
      <c r="CH23" s="809">
        <v>2023</v>
      </c>
      <c r="CI23" s="809"/>
      <c r="CJ23" s="809"/>
      <c r="CK23" s="809">
        <v>2024</v>
      </c>
      <c r="CL23" s="809"/>
      <c r="CM23" s="809"/>
      <c r="CN23" s="809">
        <v>2025</v>
      </c>
      <c r="CO23" s="809"/>
      <c r="CP23" s="809"/>
      <c r="CQ23" s="809">
        <v>2026</v>
      </c>
      <c r="CR23" s="809"/>
      <c r="CS23" s="809"/>
      <c r="CT23" s="809">
        <v>2027</v>
      </c>
      <c r="CU23" s="809"/>
      <c r="CV23" s="809"/>
      <c r="CW23" s="809">
        <v>2028</v>
      </c>
      <c r="CX23" s="809"/>
      <c r="CY23" s="809"/>
      <c r="CZ23" s="809">
        <v>2029</v>
      </c>
      <c r="DA23" s="809"/>
      <c r="DB23" s="809"/>
      <c r="DC23" s="809">
        <v>2030</v>
      </c>
      <c r="DD23" s="809"/>
      <c r="DE23" s="809"/>
      <c r="DF23" s="809">
        <v>2031</v>
      </c>
      <c r="DG23" s="809"/>
      <c r="DH23" s="809"/>
      <c r="DI23" s="809">
        <v>2032</v>
      </c>
      <c r="DJ23" s="809"/>
      <c r="DK23" s="809"/>
      <c r="DL23" s="809">
        <v>2033</v>
      </c>
      <c r="DM23" s="809"/>
      <c r="DN23" s="809"/>
      <c r="DO23" s="809">
        <v>2034</v>
      </c>
      <c r="DP23" s="809"/>
      <c r="DQ23" s="809"/>
      <c r="DR23" s="809">
        <v>2035</v>
      </c>
      <c r="DS23" s="809"/>
      <c r="DT23" s="809"/>
      <c r="DU23" s="809">
        <v>2036</v>
      </c>
      <c r="DV23" s="809"/>
      <c r="DW23" s="809"/>
      <c r="DX23" s="809">
        <v>2037</v>
      </c>
      <c r="DY23" s="809"/>
      <c r="DZ23" s="809"/>
      <c r="EA23" s="809">
        <v>2038</v>
      </c>
      <c r="EB23" s="809"/>
      <c r="EC23" s="809"/>
      <c r="ED23" s="838"/>
      <c r="EE23" s="804"/>
      <c r="EF23" s="805"/>
      <c r="EG23" s="805"/>
      <c r="EH23" s="805"/>
      <c r="EI23" s="805"/>
      <c r="EJ23" s="805"/>
      <c r="EK23" s="814"/>
      <c r="EL23" s="814"/>
      <c r="EM23" s="814"/>
      <c r="EN23" s="814"/>
      <c r="EO23" s="814"/>
      <c r="EP23" s="815"/>
    </row>
    <row r="24" spans="1:213" ht="87.95" customHeight="1" thickBot="1">
      <c r="B24" s="817"/>
      <c r="C24" s="820"/>
      <c r="D24" s="944"/>
      <c r="E24" s="977"/>
      <c r="F24" s="977"/>
      <c r="G24" s="977"/>
      <c r="H24" s="977"/>
      <c r="I24" s="977"/>
      <c r="J24" s="979"/>
      <c r="K24" s="285" t="s">
        <v>104</v>
      </c>
      <c r="L24" s="285" t="s">
        <v>105</v>
      </c>
      <c r="M24" s="286" t="s">
        <v>96</v>
      </c>
      <c r="N24" s="286" t="s">
        <v>97</v>
      </c>
      <c r="O24" s="287" t="s">
        <v>106</v>
      </c>
      <c r="P24" s="286" t="s">
        <v>144</v>
      </c>
      <c r="Q24" s="286" t="s">
        <v>107</v>
      </c>
      <c r="R24" s="286" t="s">
        <v>108</v>
      </c>
      <c r="S24" s="286" t="s">
        <v>109</v>
      </c>
      <c r="T24" s="286" t="s">
        <v>110</v>
      </c>
      <c r="U24" s="286" t="s">
        <v>111</v>
      </c>
      <c r="V24" s="286" t="s">
        <v>112</v>
      </c>
      <c r="W24" s="286" t="s">
        <v>113</v>
      </c>
      <c r="X24" s="286" t="s">
        <v>114</v>
      </c>
      <c r="Y24" s="286" t="s">
        <v>115</v>
      </c>
      <c r="Z24" s="286" t="s">
        <v>116</v>
      </c>
      <c r="AA24" s="286" t="s">
        <v>117</v>
      </c>
      <c r="AB24" s="286" t="s">
        <v>118</v>
      </c>
      <c r="AC24" s="286" t="s">
        <v>119</v>
      </c>
      <c r="AD24" s="286" t="s">
        <v>120</v>
      </c>
      <c r="AE24" s="286" t="s">
        <v>121</v>
      </c>
      <c r="AF24" s="286" t="s">
        <v>122</v>
      </c>
      <c r="AG24" s="286" t="s">
        <v>123</v>
      </c>
      <c r="AH24" s="286" t="s">
        <v>124</v>
      </c>
      <c r="AI24" s="286" t="s">
        <v>125</v>
      </c>
      <c r="AJ24" s="288" t="s">
        <v>92</v>
      </c>
      <c r="AK24" s="817"/>
      <c r="AL24" s="977"/>
      <c r="AM24" s="977"/>
      <c r="AN24" s="831"/>
      <c r="AO24" s="978"/>
      <c r="AP24" s="978"/>
      <c r="AQ24" s="982"/>
      <c r="AR24" s="289" t="s">
        <v>104</v>
      </c>
      <c r="AS24" s="289" t="s">
        <v>105</v>
      </c>
      <c r="AT24" s="286" t="s">
        <v>96</v>
      </c>
      <c r="AU24" s="286" t="s">
        <v>97</v>
      </c>
      <c r="AV24" s="620" t="s">
        <v>951</v>
      </c>
      <c r="AW24" s="290" t="s">
        <v>106</v>
      </c>
      <c r="AX24" s="286" t="s">
        <v>144</v>
      </c>
      <c r="AY24" s="286" t="s">
        <v>107</v>
      </c>
      <c r="AZ24" s="286" t="s">
        <v>108</v>
      </c>
      <c r="BA24" s="286" t="s">
        <v>109</v>
      </c>
      <c r="BB24" s="286" t="s">
        <v>110</v>
      </c>
      <c r="BC24" s="286" t="s">
        <v>111</v>
      </c>
      <c r="BD24" s="286" t="s">
        <v>112</v>
      </c>
      <c r="BE24" s="286" t="s">
        <v>113</v>
      </c>
      <c r="BF24" s="286" t="s">
        <v>114</v>
      </c>
      <c r="BG24" s="286" t="s">
        <v>115</v>
      </c>
      <c r="BH24" s="286" t="s">
        <v>116</v>
      </c>
      <c r="BI24" s="286" t="s">
        <v>117</v>
      </c>
      <c r="BJ24" s="286" t="s">
        <v>118</v>
      </c>
      <c r="BK24" s="286" t="s">
        <v>119</v>
      </c>
      <c r="BL24" s="286" t="s">
        <v>120</v>
      </c>
      <c r="BM24" s="286" t="s">
        <v>121</v>
      </c>
      <c r="BN24" s="286" t="s">
        <v>122</v>
      </c>
      <c r="BO24" s="286" t="s">
        <v>123</v>
      </c>
      <c r="BP24" s="286" t="s">
        <v>124</v>
      </c>
      <c r="BQ24" s="286" t="s">
        <v>125</v>
      </c>
      <c r="BR24" s="291" t="s">
        <v>7</v>
      </c>
      <c r="BS24" s="292" t="s">
        <v>170</v>
      </c>
      <c r="BT24" s="293" t="s">
        <v>171</v>
      </c>
      <c r="BU24" s="293" t="s">
        <v>172</v>
      </c>
      <c r="BV24" s="289" t="s">
        <v>170</v>
      </c>
      <c r="BW24" s="293" t="s">
        <v>171</v>
      </c>
      <c r="BX24" s="293" t="s">
        <v>172</v>
      </c>
      <c r="BY24" s="289" t="s">
        <v>170</v>
      </c>
      <c r="BZ24" s="293" t="s">
        <v>171</v>
      </c>
      <c r="CA24" s="293" t="s">
        <v>172</v>
      </c>
      <c r="CB24" s="289" t="s">
        <v>170</v>
      </c>
      <c r="CC24" s="293" t="s">
        <v>171</v>
      </c>
      <c r="CD24" s="293" t="s">
        <v>172</v>
      </c>
      <c r="CE24" s="289" t="s">
        <v>170</v>
      </c>
      <c r="CF24" s="293" t="s">
        <v>171</v>
      </c>
      <c r="CG24" s="293" t="s">
        <v>172</v>
      </c>
      <c r="CH24" s="289" t="s">
        <v>170</v>
      </c>
      <c r="CI24" s="293" t="s">
        <v>171</v>
      </c>
      <c r="CJ24" s="293" t="s">
        <v>172</v>
      </c>
      <c r="CK24" s="289" t="s">
        <v>170</v>
      </c>
      <c r="CL24" s="293" t="s">
        <v>171</v>
      </c>
      <c r="CM24" s="293" t="s">
        <v>172</v>
      </c>
      <c r="CN24" s="289" t="s">
        <v>170</v>
      </c>
      <c r="CO24" s="293" t="s">
        <v>171</v>
      </c>
      <c r="CP24" s="293" t="s">
        <v>172</v>
      </c>
      <c r="CQ24" s="289" t="s">
        <v>170</v>
      </c>
      <c r="CR24" s="293" t="s">
        <v>171</v>
      </c>
      <c r="CS24" s="293" t="s">
        <v>172</v>
      </c>
      <c r="CT24" s="289" t="s">
        <v>170</v>
      </c>
      <c r="CU24" s="293" t="s">
        <v>171</v>
      </c>
      <c r="CV24" s="293" t="s">
        <v>172</v>
      </c>
      <c r="CW24" s="289" t="s">
        <v>170</v>
      </c>
      <c r="CX24" s="293" t="s">
        <v>171</v>
      </c>
      <c r="CY24" s="293" t="s">
        <v>172</v>
      </c>
      <c r="CZ24" s="289" t="s">
        <v>170</v>
      </c>
      <c r="DA24" s="293" t="s">
        <v>171</v>
      </c>
      <c r="DB24" s="293" t="s">
        <v>172</v>
      </c>
      <c r="DC24" s="289" t="s">
        <v>170</v>
      </c>
      <c r="DD24" s="293" t="s">
        <v>171</v>
      </c>
      <c r="DE24" s="293" t="s">
        <v>172</v>
      </c>
      <c r="DF24" s="289" t="s">
        <v>170</v>
      </c>
      <c r="DG24" s="293" t="s">
        <v>171</v>
      </c>
      <c r="DH24" s="293" t="s">
        <v>172</v>
      </c>
      <c r="DI24" s="289" t="s">
        <v>170</v>
      </c>
      <c r="DJ24" s="293" t="s">
        <v>171</v>
      </c>
      <c r="DK24" s="293" t="s">
        <v>172</v>
      </c>
      <c r="DL24" s="289" t="s">
        <v>170</v>
      </c>
      <c r="DM24" s="293" t="s">
        <v>171</v>
      </c>
      <c r="DN24" s="293" t="s">
        <v>172</v>
      </c>
      <c r="DO24" s="289" t="s">
        <v>170</v>
      </c>
      <c r="DP24" s="293" t="s">
        <v>171</v>
      </c>
      <c r="DQ24" s="293" t="s">
        <v>172</v>
      </c>
      <c r="DR24" s="289" t="s">
        <v>170</v>
      </c>
      <c r="DS24" s="293" t="s">
        <v>171</v>
      </c>
      <c r="DT24" s="293" t="s">
        <v>172</v>
      </c>
      <c r="DU24" s="289" t="s">
        <v>170</v>
      </c>
      <c r="DV24" s="293" t="s">
        <v>171</v>
      </c>
      <c r="DW24" s="293" t="s">
        <v>172</v>
      </c>
      <c r="DX24" s="289" t="s">
        <v>170</v>
      </c>
      <c r="DY24" s="293" t="s">
        <v>171</v>
      </c>
      <c r="DZ24" s="293" t="s">
        <v>172</v>
      </c>
      <c r="EA24" s="289" t="s">
        <v>170</v>
      </c>
      <c r="EB24" s="293" t="s">
        <v>171</v>
      </c>
      <c r="EC24" s="293" t="s">
        <v>172</v>
      </c>
      <c r="ED24" s="980"/>
      <c r="EE24" s="294" t="s">
        <v>99</v>
      </c>
      <c r="EF24" s="285" t="s">
        <v>0</v>
      </c>
      <c r="EG24" s="286" t="s">
        <v>100</v>
      </c>
      <c r="EH24" s="286" t="s">
        <v>101</v>
      </c>
      <c r="EI24" s="286" t="s">
        <v>102</v>
      </c>
      <c r="EJ24" s="286" t="s">
        <v>103</v>
      </c>
      <c r="EK24" s="285" t="s">
        <v>99</v>
      </c>
      <c r="EL24" s="285" t="s">
        <v>0</v>
      </c>
      <c r="EM24" s="286" t="s">
        <v>100</v>
      </c>
      <c r="EN24" s="286" t="s">
        <v>101</v>
      </c>
      <c r="EO24" s="286" t="s">
        <v>102</v>
      </c>
      <c r="EP24" s="288" t="s">
        <v>103</v>
      </c>
    </row>
    <row r="25" spans="1:213" s="87" customFormat="1" ht="92.25" customHeight="1">
      <c r="A25" s="58"/>
      <c r="B25" s="283" t="s">
        <v>686</v>
      </c>
      <c r="C25" s="284">
        <v>0.33</v>
      </c>
      <c r="D25" s="216" t="s">
        <v>687</v>
      </c>
      <c r="E25" s="246">
        <v>0.13</v>
      </c>
      <c r="F25" s="216" t="s">
        <v>908</v>
      </c>
      <c r="G25" s="216" t="s">
        <v>844</v>
      </c>
      <c r="H25" s="217" t="s">
        <v>128</v>
      </c>
      <c r="I25" s="218" t="s">
        <v>146</v>
      </c>
      <c r="J25" s="217" t="s">
        <v>2</v>
      </c>
      <c r="K25" s="241">
        <f>5-2.75</f>
        <v>2.25</v>
      </c>
      <c r="L25" s="241">
        <v>2017</v>
      </c>
      <c r="M25" s="242">
        <v>43831</v>
      </c>
      <c r="N25" s="242">
        <v>45657</v>
      </c>
      <c r="O25" s="243">
        <v>0</v>
      </c>
      <c r="P25" s="243">
        <v>0</v>
      </c>
      <c r="Q25" s="243">
        <v>1.8</v>
      </c>
      <c r="R25" s="243">
        <v>1.35</v>
      </c>
      <c r="S25" s="243">
        <v>0.9</v>
      </c>
      <c r="T25" s="243">
        <v>0.45</v>
      </c>
      <c r="U25" s="243">
        <v>0</v>
      </c>
      <c r="V25" s="243">
        <v>0</v>
      </c>
      <c r="W25" s="243">
        <v>0</v>
      </c>
      <c r="X25" s="243">
        <v>0</v>
      </c>
      <c r="Y25" s="243">
        <v>0</v>
      </c>
      <c r="Z25" s="243">
        <v>0</v>
      </c>
      <c r="AA25" s="243">
        <v>0</v>
      </c>
      <c r="AB25" s="243">
        <v>0</v>
      </c>
      <c r="AC25" s="243">
        <v>0</v>
      </c>
      <c r="AD25" s="243">
        <v>0</v>
      </c>
      <c r="AE25" s="243">
        <v>0</v>
      </c>
      <c r="AF25" s="243">
        <v>0</v>
      </c>
      <c r="AG25" s="243">
        <v>0</v>
      </c>
      <c r="AH25" s="243">
        <v>0</v>
      </c>
      <c r="AI25" s="243">
        <v>0</v>
      </c>
      <c r="AJ25" s="244">
        <v>0</v>
      </c>
      <c r="AK25" s="277" t="s">
        <v>909</v>
      </c>
      <c r="AL25" s="278">
        <v>0.13</v>
      </c>
      <c r="AM25" s="268" t="s">
        <v>910</v>
      </c>
      <c r="AN25" s="269" t="s">
        <v>243</v>
      </c>
      <c r="AO25" s="269" t="s">
        <v>18</v>
      </c>
      <c r="AP25" s="269" t="s">
        <v>33</v>
      </c>
      <c r="AQ25" s="269" t="s">
        <v>2</v>
      </c>
      <c r="AR25" s="575">
        <v>2.75</v>
      </c>
      <c r="AS25" s="575">
        <v>2017</v>
      </c>
      <c r="AT25" s="279">
        <v>43831</v>
      </c>
      <c r="AU25" s="279">
        <v>45657</v>
      </c>
      <c r="AV25" s="644">
        <f>+(AU25-AT25)/360</f>
        <v>5.072222222222222</v>
      </c>
      <c r="AW25" s="575">
        <v>0</v>
      </c>
      <c r="AX25" s="575">
        <v>0</v>
      </c>
      <c r="AY25" s="376">
        <v>0.45</v>
      </c>
      <c r="AZ25" s="575">
        <v>0.9</v>
      </c>
      <c r="BA25" s="575">
        <v>1.35</v>
      </c>
      <c r="BB25" s="575">
        <v>1.8</v>
      </c>
      <c r="BC25" s="575">
        <v>2.25</v>
      </c>
      <c r="BD25" s="575">
        <v>0</v>
      </c>
      <c r="BE25" s="575">
        <v>0</v>
      </c>
      <c r="BF25" s="575">
        <v>0</v>
      </c>
      <c r="BG25" s="575">
        <v>0</v>
      </c>
      <c r="BH25" s="575">
        <v>0</v>
      </c>
      <c r="BI25" s="575">
        <v>0</v>
      </c>
      <c r="BJ25" s="575">
        <v>0</v>
      </c>
      <c r="BK25" s="575">
        <v>0</v>
      </c>
      <c r="BL25" s="575">
        <v>0</v>
      </c>
      <c r="BM25" s="575">
        <v>0</v>
      </c>
      <c r="BN25" s="575">
        <v>0</v>
      </c>
      <c r="BO25" s="575">
        <v>0</v>
      </c>
      <c r="BP25" s="575">
        <v>0</v>
      </c>
      <c r="BQ25" s="575">
        <v>0</v>
      </c>
      <c r="BR25" s="280">
        <v>5</v>
      </c>
      <c r="BS25" s="576"/>
      <c r="BT25" s="573">
        <v>0</v>
      </c>
      <c r="BU25" s="573" t="s">
        <v>308</v>
      </c>
      <c r="BV25" s="573">
        <v>0</v>
      </c>
      <c r="BW25" s="573">
        <v>0</v>
      </c>
      <c r="BX25" s="573" t="s">
        <v>308</v>
      </c>
      <c r="BY25" s="573">
        <v>658228748227.07056</v>
      </c>
      <c r="BZ25" s="573">
        <v>658228748227.07056</v>
      </c>
      <c r="CA25" s="573" t="s">
        <v>308</v>
      </c>
      <c r="CB25" s="573">
        <v>658228748227.07056</v>
      </c>
      <c r="CC25" s="573">
        <v>658228748227.07056</v>
      </c>
      <c r="CD25" s="573" t="s">
        <v>308</v>
      </c>
      <c r="CE25" s="573">
        <v>658228748227.07056</v>
      </c>
      <c r="CF25" s="573">
        <v>658228748227.07056</v>
      </c>
      <c r="CG25" s="573" t="s">
        <v>308</v>
      </c>
      <c r="CH25" s="573">
        <v>658228748227.07056</v>
      </c>
      <c r="CI25" s="573">
        <v>658228748227.07056</v>
      </c>
      <c r="CJ25" s="573" t="s">
        <v>308</v>
      </c>
      <c r="CK25" s="573">
        <v>658228748227.07056</v>
      </c>
      <c r="CL25" s="573">
        <v>658228748227.07056</v>
      </c>
      <c r="CM25" s="573" t="s">
        <v>308</v>
      </c>
      <c r="CN25" s="573">
        <v>658228748227.07056</v>
      </c>
      <c r="CO25" s="573">
        <v>658228748227.07056</v>
      </c>
      <c r="CP25" s="573" t="s">
        <v>308</v>
      </c>
      <c r="CQ25" s="573">
        <v>658228748227.07056</v>
      </c>
      <c r="CR25" s="573">
        <v>658228748227.07056</v>
      </c>
      <c r="CS25" s="573" t="s">
        <v>308</v>
      </c>
      <c r="CT25" s="573">
        <v>658228748227.07056</v>
      </c>
      <c r="CU25" s="573">
        <v>658228748227.07056</v>
      </c>
      <c r="CV25" s="573" t="s">
        <v>308</v>
      </c>
      <c r="CW25" s="573">
        <v>658228748227.07056</v>
      </c>
      <c r="CX25" s="573">
        <v>658228748227.07056</v>
      </c>
      <c r="CY25" s="573" t="s">
        <v>308</v>
      </c>
      <c r="CZ25" s="573">
        <v>658228748227.07056</v>
      </c>
      <c r="DA25" s="573">
        <v>658228748227.07056</v>
      </c>
      <c r="DB25" s="573" t="s">
        <v>308</v>
      </c>
      <c r="DC25" s="573">
        <v>658228748227.07056</v>
      </c>
      <c r="DD25" s="573">
        <v>658228748227.07056</v>
      </c>
      <c r="DE25" s="573" t="s">
        <v>308</v>
      </c>
      <c r="DF25" s="573">
        <v>658228748227.07056</v>
      </c>
      <c r="DG25" s="573">
        <v>658228748227.07056</v>
      </c>
      <c r="DH25" s="573" t="s">
        <v>308</v>
      </c>
      <c r="DI25" s="573">
        <v>658228748227.07056</v>
      </c>
      <c r="DJ25" s="573">
        <v>658228748227.07056</v>
      </c>
      <c r="DK25" s="573" t="s">
        <v>308</v>
      </c>
      <c r="DL25" s="573">
        <v>658228748227.07056</v>
      </c>
      <c r="DM25" s="573">
        <v>658228748227.07056</v>
      </c>
      <c r="DN25" s="573" t="s">
        <v>308</v>
      </c>
      <c r="DO25" s="573">
        <v>658228748227.07056</v>
      </c>
      <c r="DP25" s="573">
        <v>658228748227.07056</v>
      </c>
      <c r="DQ25" s="573" t="s">
        <v>308</v>
      </c>
      <c r="DR25" s="573">
        <v>658228748227.07056</v>
      </c>
      <c r="DS25" s="573">
        <v>658228748227.07056</v>
      </c>
      <c r="DT25" s="573" t="s">
        <v>308</v>
      </c>
      <c r="DU25" s="573">
        <v>658228748227.07056</v>
      </c>
      <c r="DV25" s="573">
        <v>658228748227.07056</v>
      </c>
      <c r="DW25" s="573" t="s">
        <v>308</v>
      </c>
      <c r="DX25" s="573">
        <v>658228748227.07056</v>
      </c>
      <c r="DY25" s="573">
        <v>658228748227.07056</v>
      </c>
      <c r="DZ25" s="573" t="s">
        <v>308</v>
      </c>
      <c r="EA25" s="573">
        <v>658228748227.07056</v>
      </c>
      <c r="EB25" s="573">
        <v>658228748227.07056</v>
      </c>
      <c r="EC25" s="573" t="s">
        <v>308</v>
      </c>
      <c r="ED25" s="614">
        <v>12506346216314.338</v>
      </c>
      <c r="EE25" s="426" t="s">
        <v>411</v>
      </c>
      <c r="EF25" s="427" t="s">
        <v>527</v>
      </c>
      <c r="EG25" s="427" t="s">
        <v>396</v>
      </c>
      <c r="EH25" s="427" t="s">
        <v>397</v>
      </c>
      <c r="EI25" s="427" t="s">
        <v>398</v>
      </c>
      <c r="EJ25" s="427" t="s">
        <v>399</v>
      </c>
      <c r="EK25" s="428" t="s">
        <v>528</v>
      </c>
      <c r="EL25" s="427" t="s">
        <v>401</v>
      </c>
      <c r="EM25" s="427" t="s">
        <v>402</v>
      </c>
      <c r="EN25" s="427" t="s">
        <v>529</v>
      </c>
      <c r="EO25" s="427" t="s">
        <v>530</v>
      </c>
      <c r="EP25" s="429" t="s">
        <v>403</v>
      </c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</row>
    <row r="26" spans="1:213" s="114" customFormat="1" ht="87.75" customHeight="1">
      <c r="A26" s="62"/>
      <c r="B26" s="267"/>
      <c r="C26" s="282"/>
      <c r="D26" s="215" t="s">
        <v>690</v>
      </c>
      <c r="E26" s="271">
        <v>0.2</v>
      </c>
      <c r="F26" s="215" t="s">
        <v>845</v>
      </c>
      <c r="G26" s="215" t="s">
        <v>267</v>
      </c>
      <c r="H26" s="272" t="s">
        <v>128</v>
      </c>
      <c r="I26" s="272" t="s">
        <v>791</v>
      </c>
      <c r="J26" s="273" t="s">
        <v>2</v>
      </c>
      <c r="K26" s="238">
        <v>21.12</v>
      </c>
      <c r="L26" s="238">
        <v>2017</v>
      </c>
      <c r="M26" s="621">
        <v>43831</v>
      </c>
      <c r="N26" s="621">
        <v>50770</v>
      </c>
      <c r="O26" s="272">
        <v>0</v>
      </c>
      <c r="P26" s="238">
        <v>0</v>
      </c>
      <c r="Q26" s="238" t="s">
        <v>673</v>
      </c>
      <c r="R26" s="238" t="s">
        <v>673</v>
      </c>
      <c r="S26" s="238" t="s">
        <v>673</v>
      </c>
      <c r="T26" s="238" t="s">
        <v>673</v>
      </c>
      <c r="U26" s="238" t="s">
        <v>673</v>
      </c>
      <c r="V26" s="238" t="s">
        <v>673</v>
      </c>
      <c r="W26" s="238" t="s">
        <v>673</v>
      </c>
      <c r="X26" s="238" t="s">
        <v>673</v>
      </c>
      <c r="Y26" s="238" t="s">
        <v>673</v>
      </c>
      <c r="Z26" s="238" t="s">
        <v>673</v>
      </c>
      <c r="AA26" s="238" t="s">
        <v>673</v>
      </c>
      <c r="AB26" s="238" t="s">
        <v>673</v>
      </c>
      <c r="AC26" s="238" t="s">
        <v>673</v>
      </c>
      <c r="AD26" s="275" t="s">
        <v>673</v>
      </c>
      <c r="AE26" s="238" t="s">
        <v>673</v>
      </c>
      <c r="AF26" s="238" t="s">
        <v>673</v>
      </c>
      <c r="AG26" s="238" t="s">
        <v>673</v>
      </c>
      <c r="AH26" s="238" t="s">
        <v>673</v>
      </c>
      <c r="AI26" s="238" t="s">
        <v>673</v>
      </c>
      <c r="AJ26" s="276" t="s">
        <v>673</v>
      </c>
      <c r="AK26" s="389" t="s">
        <v>792</v>
      </c>
      <c r="AL26" s="247">
        <v>0.02</v>
      </c>
      <c r="AM26" s="245" t="s">
        <v>852</v>
      </c>
      <c r="AN26" s="245" t="s">
        <v>862</v>
      </c>
      <c r="AO26" s="245" t="s">
        <v>18</v>
      </c>
      <c r="AP26" s="245" t="s">
        <v>33</v>
      </c>
      <c r="AQ26" s="245" t="s">
        <v>2</v>
      </c>
      <c r="AR26" s="270">
        <v>21.12</v>
      </c>
      <c r="AS26" s="245">
        <v>2017</v>
      </c>
      <c r="AT26" s="248">
        <v>43831</v>
      </c>
      <c r="AU26" s="248">
        <v>50770</v>
      </c>
      <c r="AV26" s="644">
        <f t="shared" ref="AV26:AV83" si="0">+(AU26-AT26)/360</f>
        <v>19.274999999999999</v>
      </c>
      <c r="AW26" s="245">
        <v>0</v>
      </c>
      <c r="AX26" s="245">
        <v>0</v>
      </c>
      <c r="AY26" s="245" t="s">
        <v>673</v>
      </c>
      <c r="AZ26" s="245" t="s">
        <v>673</v>
      </c>
      <c r="BA26" s="245" t="s">
        <v>673</v>
      </c>
      <c r="BB26" s="245" t="s">
        <v>673</v>
      </c>
      <c r="BC26" s="245" t="s">
        <v>673</v>
      </c>
      <c r="BD26" s="245" t="s">
        <v>673</v>
      </c>
      <c r="BE26" s="245" t="s">
        <v>673</v>
      </c>
      <c r="BF26" s="245" t="s">
        <v>673</v>
      </c>
      <c r="BG26" s="245" t="s">
        <v>673</v>
      </c>
      <c r="BH26" s="245" t="s">
        <v>673</v>
      </c>
      <c r="BI26" s="245" t="s">
        <v>673</v>
      </c>
      <c r="BJ26" s="245" t="s">
        <v>673</v>
      </c>
      <c r="BK26" s="245" t="s">
        <v>673</v>
      </c>
      <c r="BL26" s="245" t="s">
        <v>673</v>
      </c>
      <c r="BM26" s="245" t="s">
        <v>673</v>
      </c>
      <c r="BN26" s="245" t="s">
        <v>673</v>
      </c>
      <c r="BO26" s="245" t="s">
        <v>673</v>
      </c>
      <c r="BP26" s="245" t="s">
        <v>673</v>
      </c>
      <c r="BQ26" s="245" t="s">
        <v>673</v>
      </c>
      <c r="BR26" s="245" t="s">
        <v>673</v>
      </c>
      <c r="BS26" s="430"/>
      <c r="BT26" s="431">
        <v>0</v>
      </c>
      <c r="BU26" s="431" t="s">
        <v>308</v>
      </c>
      <c r="BV26" s="431">
        <v>0</v>
      </c>
      <c r="BW26" s="431">
        <v>0</v>
      </c>
      <c r="BX26" s="431" t="s">
        <v>308</v>
      </c>
      <c r="BY26" s="431">
        <v>87603276988.200027</v>
      </c>
      <c r="BZ26" s="431">
        <v>87603276988.200027</v>
      </c>
      <c r="CA26" s="431" t="s">
        <v>308</v>
      </c>
      <c r="CB26" s="431">
        <v>87603276988.200027</v>
      </c>
      <c r="CC26" s="431">
        <v>87603276988.200027</v>
      </c>
      <c r="CD26" s="431" t="s">
        <v>308</v>
      </c>
      <c r="CE26" s="431">
        <v>87603276988.200027</v>
      </c>
      <c r="CF26" s="431">
        <v>87603276988.200027</v>
      </c>
      <c r="CG26" s="431" t="s">
        <v>308</v>
      </c>
      <c r="CH26" s="431">
        <v>87603276988.200027</v>
      </c>
      <c r="CI26" s="431">
        <v>87603276988.200027</v>
      </c>
      <c r="CJ26" s="431" t="s">
        <v>308</v>
      </c>
      <c r="CK26" s="431">
        <v>87603276988.200027</v>
      </c>
      <c r="CL26" s="431">
        <v>87603276988.200027</v>
      </c>
      <c r="CM26" s="431" t="s">
        <v>308</v>
      </c>
      <c r="CN26" s="431">
        <v>87603276988.200027</v>
      </c>
      <c r="CO26" s="431">
        <v>87603276988.200027</v>
      </c>
      <c r="CP26" s="431" t="s">
        <v>308</v>
      </c>
      <c r="CQ26" s="431">
        <v>87603276988.200027</v>
      </c>
      <c r="CR26" s="431">
        <v>87603276988.200027</v>
      </c>
      <c r="CS26" s="431" t="s">
        <v>308</v>
      </c>
      <c r="CT26" s="431">
        <v>87603276988.200027</v>
      </c>
      <c r="CU26" s="431">
        <v>87603276988.200027</v>
      </c>
      <c r="CV26" s="431" t="s">
        <v>308</v>
      </c>
      <c r="CW26" s="431">
        <v>87603276988.200027</v>
      </c>
      <c r="CX26" s="431">
        <v>87603276988.200027</v>
      </c>
      <c r="CY26" s="431" t="s">
        <v>308</v>
      </c>
      <c r="CZ26" s="431">
        <v>87603276988.200027</v>
      </c>
      <c r="DA26" s="431">
        <v>87603276988.200027</v>
      </c>
      <c r="DB26" s="431" t="s">
        <v>308</v>
      </c>
      <c r="DC26" s="431">
        <v>87603276988.200027</v>
      </c>
      <c r="DD26" s="431">
        <v>87603276988.200027</v>
      </c>
      <c r="DE26" s="431" t="s">
        <v>308</v>
      </c>
      <c r="DF26" s="431">
        <v>87603276988.200027</v>
      </c>
      <c r="DG26" s="431">
        <v>87603276988.200027</v>
      </c>
      <c r="DH26" s="431" t="s">
        <v>308</v>
      </c>
      <c r="DI26" s="431">
        <v>87603276988.200027</v>
      </c>
      <c r="DJ26" s="431">
        <v>87603276988.200027</v>
      </c>
      <c r="DK26" s="431" t="s">
        <v>308</v>
      </c>
      <c r="DL26" s="431">
        <v>87603276988.200027</v>
      </c>
      <c r="DM26" s="431">
        <v>87603276988.200027</v>
      </c>
      <c r="DN26" s="431" t="s">
        <v>308</v>
      </c>
      <c r="DO26" s="431">
        <v>87603276988.200027</v>
      </c>
      <c r="DP26" s="431">
        <v>87603276988.200027</v>
      </c>
      <c r="DQ26" s="431" t="s">
        <v>308</v>
      </c>
      <c r="DR26" s="431">
        <v>87603276988.200027</v>
      </c>
      <c r="DS26" s="431">
        <v>87603276988.200027</v>
      </c>
      <c r="DT26" s="431" t="s">
        <v>308</v>
      </c>
      <c r="DU26" s="431">
        <v>87603276988.200027</v>
      </c>
      <c r="DV26" s="431">
        <v>87603276988.200027</v>
      </c>
      <c r="DW26" s="431" t="s">
        <v>308</v>
      </c>
      <c r="DX26" s="431">
        <v>87603276988.200027</v>
      </c>
      <c r="DY26" s="431">
        <v>87603276988.200027</v>
      </c>
      <c r="DZ26" s="431" t="s">
        <v>308</v>
      </c>
      <c r="EA26" s="431">
        <v>87603276988.200027</v>
      </c>
      <c r="EB26" s="431">
        <v>87603276988.200027</v>
      </c>
      <c r="EC26" s="431" t="s">
        <v>308</v>
      </c>
      <c r="ED26" s="432">
        <v>1664462262775.8003</v>
      </c>
      <c r="EE26" s="433" t="s">
        <v>412</v>
      </c>
      <c r="EF26" s="434" t="s">
        <v>413</v>
      </c>
      <c r="EG26" s="435" t="s">
        <v>414</v>
      </c>
      <c r="EH26" s="434" t="s">
        <v>415</v>
      </c>
      <c r="EI26" s="435" t="s">
        <v>416</v>
      </c>
      <c r="EJ26" s="435" t="s">
        <v>417</v>
      </c>
      <c r="EK26" s="434" t="s">
        <v>534</v>
      </c>
      <c r="EL26" s="434" t="s">
        <v>535</v>
      </c>
      <c r="EM26" s="435" t="s">
        <v>679</v>
      </c>
      <c r="EN26" s="434" t="s">
        <v>677</v>
      </c>
      <c r="EO26" s="435" t="s">
        <v>678</v>
      </c>
      <c r="EP26" s="436" t="s">
        <v>680</v>
      </c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</row>
    <row r="27" spans="1:213" s="87" customFormat="1" ht="72.75" customHeight="1">
      <c r="A27" s="58"/>
      <c r="B27" s="267"/>
      <c r="C27" s="282"/>
      <c r="D27" s="215"/>
      <c r="E27" s="271"/>
      <c r="F27" s="215"/>
      <c r="G27" s="215"/>
      <c r="H27" s="272"/>
      <c r="I27" s="272"/>
      <c r="J27" s="273"/>
      <c r="K27" s="238"/>
      <c r="L27" s="238"/>
      <c r="M27" s="274"/>
      <c r="N27" s="274"/>
      <c r="O27" s="272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238"/>
      <c r="AD27" s="275"/>
      <c r="AE27" s="238"/>
      <c r="AF27" s="238"/>
      <c r="AG27" s="238"/>
      <c r="AH27" s="238"/>
      <c r="AI27" s="238"/>
      <c r="AJ27" s="276"/>
      <c r="AK27" s="390" t="s">
        <v>793</v>
      </c>
      <c r="AL27" s="232">
        <v>0.02</v>
      </c>
      <c r="AM27" s="231" t="s">
        <v>853</v>
      </c>
      <c r="AN27" s="231" t="s">
        <v>537</v>
      </c>
      <c r="AO27" s="231" t="s">
        <v>18</v>
      </c>
      <c r="AP27" s="231" t="s">
        <v>39</v>
      </c>
      <c r="AQ27" s="231" t="s">
        <v>2</v>
      </c>
      <c r="AR27" s="226" t="s">
        <v>911</v>
      </c>
      <c r="AS27" s="231">
        <v>2018</v>
      </c>
      <c r="AT27" s="279">
        <v>43831</v>
      </c>
      <c r="AU27" s="279">
        <v>50770</v>
      </c>
      <c r="AV27" s="644">
        <f t="shared" si="0"/>
        <v>19.274999999999999</v>
      </c>
      <c r="AW27" s="231">
        <v>0</v>
      </c>
      <c r="AX27" s="231">
        <v>0</v>
      </c>
      <c r="AY27" s="231" t="s">
        <v>673</v>
      </c>
      <c r="AZ27" s="231" t="s">
        <v>673</v>
      </c>
      <c r="BA27" s="231" t="s">
        <v>673</v>
      </c>
      <c r="BB27" s="231" t="s">
        <v>673</v>
      </c>
      <c r="BC27" s="231" t="s">
        <v>673</v>
      </c>
      <c r="BD27" s="231" t="s">
        <v>673</v>
      </c>
      <c r="BE27" s="231" t="s">
        <v>673</v>
      </c>
      <c r="BF27" s="231" t="s">
        <v>673</v>
      </c>
      <c r="BG27" s="231" t="s">
        <v>673</v>
      </c>
      <c r="BH27" s="231" t="s">
        <v>673</v>
      </c>
      <c r="BI27" s="231" t="s">
        <v>673</v>
      </c>
      <c r="BJ27" s="231" t="s">
        <v>673</v>
      </c>
      <c r="BK27" s="231" t="s">
        <v>673</v>
      </c>
      <c r="BL27" s="231" t="s">
        <v>673</v>
      </c>
      <c r="BM27" s="231" t="s">
        <v>673</v>
      </c>
      <c r="BN27" s="231" t="s">
        <v>673</v>
      </c>
      <c r="BO27" s="231" t="s">
        <v>673</v>
      </c>
      <c r="BP27" s="231" t="s">
        <v>673</v>
      </c>
      <c r="BQ27" s="231" t="s">
        <v>673</v>
      </c>
      <c r="BR27" s="231" t="s">
        <v>673</v>
      </c>
      <c r="BS27" s="255"/>
      <c r="BT27" s="252">
        <v>0</v>
      </c>
      <c r="BU27" s="258" t="s">
        <v>308</v>
      </c>
      <c r="BV27" s="252">
        <v>0</v>
      </c>
      <c r="BW27" s="252">
        <v>0</v>
      </c>
      <c r="BX27" s="258" t="s">
        <v>308</v>
      </c>
      <c r="BY27" s="252">
        <v>71318662454.288681</v>
      </c>
      <c r="BZ27" s="252">
        <v>71318662454.288681</v>
      </c>
      <c r="CA27" s="258" t="s">
        <v>308</v>
      </c>
      <c r="CB27" s="252">
        <v>71318662454.288681</v>
      </c>
      <c r="CC27" s="252">
        <v>71318662454.288681</v>
      </c>
      <c r="CD27" s="258" t="s">
        <v>308</v>
      </c>
      <c r="CE27" s="252">
        <v>71318662454.288681</v>
      </c>
      <c r="CF27" s="252">
        <v>71318662454.288681</v>
      </c>
      <c r="CG27" s="258" t="s">
        <v>308</v>
      </c>
      <c r="CH27" s="252">
        <v>71318662454.288681</v>
      </c>
      <c r="CI27" s="252">
        <v>71318662454.288681</v>
      </c>
      <c r="CJ27" s="258" t="s">
        <v>308</v>
      </c>
      <c r="CK27" s="252">
        <v>71318662454.288681</v>
      </c>
      <c r="CL27" s="252">
        <v>71318662454.288681</v>
      </c>
      <c r="CM27" s="258" t="s">
        <v>308</v>
      </c>
      <c r="CN27" s="252">
        <v>71318662454.288681</v>
      </c>
      <c r="CO27" s="252">
        <v>71318662454.288681</v>
      </c>
      <c r="CP27" s="258" t="s">
        <v>308</v>
      </c>
      <c r="CQ27" s="252">
        <v>71318662454.288681</v>
      </c>
      <c r="CR27" s="252">
        <v>71318662454.288681</v>
      </c>
      <c r="CS27" s="258" t="s">
        <v>308</v>
      </c>
      <c r="CT27" s="252">
        <v>71318662454.288681</v>
      </c>
      <c r="CU27" s="252">
        <v>71318662454.288681</v>
      </c>
      <c r="CV27" s="258" t="s">
        <v>308</v>
      </c>
      <c r="CW27" s="252">
        <v>71318662454.288681</v>
      </c>
      <c r="CX27" s="252">
        <v>71318662454.288681</v>
      </c>
      <c r="CY27" s="258" t="s">
        <v>308</v>
      </c>
      <c r="CZ27" s="252">
        <v>71318662454.288681</v>
      </c>
      <c r="DA27" s="252">
        <v>71318662454.288681</v>
      </c>
      <c r="DB27" s="258" t="s">
        <v>308</v>
      </c>
      <c r="DC27" s="252">
        <v>71318662454.288681</v>
      </c>
      <c r="DD27" s="252">
        <v>71318662454.288681</v>
      </c>
      <c r="DE27" s="258" t="s">
        <v>308</v>
      </c>
      <c r="DF27" s="252">
        <v>71318662454.288681</v>
      </c>
      <c r="DG27" s="252">
        <v>71318662454.288681</v>
      </c>
      <c r="DH27" s="258" t="s">
        <v>308</v>
      </c>
      <c r="DI27" s="252">
        <v>71318662454.288681</v>
      </c>
      <c r="DJ27" s="252">
        <v>71318662454.288681</v>
      </c>
      <c r="DK27" s="258" t="s">
        <v>308</v>
      </c>
      <c r="DL27" s="252">
        <v>71318662454.288681</v>
      </c>
      <c r="DM27" s="252">
        <v>71318662454.288681</v>
      </c>
      <c r="DN27" s="258" t="s">
        <v>308</v>
      </c>
      <c r="DO27" s="252">
        <v>71318662454.288681</v>
      </c>
      <c r="DP27" s="252">
        <v>71318662454.288681</v>
      </c>
      <c r="DQ27" s="258" t="s">
        <v>308</v>
      </c>
      <c r="DR27" s="252">
        <v>71318662454.288681</v>
      </c>
      <c r="DS27" s="252">
        <v>71318662454.288681</v>
      </c>
      <c r="DT27" s="258" t="s">
        <v>308</v>
      </c>
      <c r="DU27" s="252">
        <v>71318662454.288681</v>
      </c>
      <c r="DV27" s="252">
        <v>71318662454.288681</v>
      </c>
      <c r="DW27" s="258" t="s">
        <v>308</v>
      </c>
      <c r="DX27" s="252">
        <v>71318662454.288681</v>
      </c>
      <c r="DY27" s="252">
        <v>71318662454.288681</v>
      </c>
      <c r="DZ27" s="258" t="s">
        <v>308</v>
      </c>
      <c r="EA27" s="252">
        <v>71318662454.288681</v>
      </c>
      <c r="EB27" s="252">
        <v>71318662454.288681</v>
      </c>
      <c r="EC27" s="258" t="s">
        <v>308</v>
      </c>
      <c r="ED27" s="612">
        <v>1355054586631.4846</v>
      </c>
      <c r="EE27" s="265" t="s">
        <v>418</v>
      </c>
      <c r="EF27" s="263" t="s">
        <v>419</v>
      </c>
      <c r="EG27" s="263" t="s">
        <v>420</v>
      </c>
      <c r="EH27" s="262" t="s">
        <v>421</v>
      </c>
      <c r="EI27" s="262" t="s">
        <v>422</v>
      </c>
      <c r="EJ27" s="262" t="s">
        <v>423</v>
      </c>
      <c r="EK27" s="262" t="s">
        <v>424</v>
      </c>
      <c r="EL27" s="263" t="s">
        <v>538</v>
      </c>
      <c r="EM27" s="263" t="s">
        <v>425</v>
      </c>
      <c r="EN27" s="262" t="s">
        <v>539</v>
      </c>
      <c r="EO27" s="262" t="s">
        <v>426</v>
      </c>
      <c r="EP27" s="264" t="s">
        <v>427</v>
      </c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</row>
    <row r="28" spans="1:213" s="87" customFormat="1" ht="87.75" customHeight="1">
      <c r="A28" s="58"/>
      <c r="B28" s="267"/>
      <c r="C28" s="282"/>
      <c r="D28" s="215"/>
      <c r="E28" s="271"/>
      <c r="F28" s="215"/>
      <c r="G28" s="215"/>
      <c r="H28" s="272"/>
      <c r="I28" s="272"/>
      <c r="J28" s="273"/>
      <c r="K28" s="238"/>
      <c r="L28" s="238"/>
      <c r="M28" s="274"/>
      <c r="N28" s="274"/>
      <c r="O28" s="272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75"/>
      <c r="AE28" s="238"/>
      <c r="AF28" s="238"/>
      <c r="AG28" s="238"/>
      <c r="AH28" s="238"/>
      <c r="AI28" s="238"/>
      <c r="AJ28" s="276"/>
      <c r="AK28" s="389" t="s">
        <v>795</v>
      </c>
      <c r="AL28" s="247">
        <v>0.02</v>
      </c>
      <c r="AM28" s="245" t="s">
        <v>854</v>
      </c>
      <c r="AN28" s="245" t="s">
        <v>282</v>
      </c>
      <c r="AO28" s="245" t="s">
        <v>18</v>
      </c>
      <c r="AP28" s="245" t="s">
        <v>39</v>
      </c>
      <c r="AQ28" s="245" t="s">
        <v>2</v>
      </c>
      <c r="AR28" s="270" t="s">
        <v>911</v>
      </c>
      <c r="AS28" s="245">
        <v>2018</v>
      </c>
      <c r="AT28" s="248">
        <v>43831</v>
      </c>
      <c r="AU28" s="248">
        <v>50770</v>
      </c>
      <c r="AV28" s="644">
        <f t="shared" si="0"/>
        <v>19.274999999999999</v>
      </c>
      <c r="AW28" s="245">
        <v>0</v>
      </c>
      <c r="AX28" s="245">
        <v>0</v>
      </c>
      <c r="AY28" s="245" t="s">
        <v>673</v>
      </c>
      <c r="AZ28" s="245" t="s">
        <v>673</v>
      </c>
      <c r="BA28" s="245" t="s">
        <v>673</v>
      </c>
      <c r="BB28" s="245" t="s">
        <v>673</v>
      </c>
      <c r="BC28" s="245" t="s">
        <v>673</v>
      </c>
      <c r="BD28" s="245" t="s">
        <v>673</v>
      </c>
      <c r="BE28" s="245" t="s">
        <v>673</v>
      </c>
      <c r="BF28" s="245" t="s">
        <v>673</v>
      </c>
      <c r="BG28" s="245" t="s">
        <v>673</v>
      </c>
      <c r="BH28" s="245" t="s">
        <v>673</v>
      </c>
      <c r="BI28" s="245" t="s">
        <v>673</v>
      </c>
      <c r="BJ28" s="245" t="s">
        <v>673</v>
      </c>
      <c r="BK28" s="245" t="s">
        <v>673</v>
      </c>
      <c r="BL28" s="245" t="s">
        <v>673</v>
      </c>
      <c r="BM28" s="245" t="s">
        <v>673</v>
      </c>
      <c r="BN28" s="245" t="s">
        <v>673</v>
      </c>
      <c r="BO28" s="245" t="s">
        <v>673</v>
      </c>
      <c r="BP28" s="245" t="s">
        <v>673</v>
      </c>
      <c r="BQ28" s="245" t="s">
        <v>673</v>
      </c>
      <c r="BR28" s="245" t="s">
        <v>673</v>
      </c>
      <c r="BS28" s="378"/>
      <c r="BT28" s="437">
        <v>85849532290.92189</v>
      </c>
      <c r="BU28" s="245" t="s">
        <v>308</v>
      </c>
      <c r="BV28" s="437">
        <v>85849532290.92189</v>
      </c>
      <c r="BW28" s="437">
        <v>85849532290.92189</v>
      </c>
      <c r="BX28" s="245" t="s">
        <v>308</v>
      </c>
      <c r="BY28" s="437">
        <v>85849532290.92189</v>
      </c>
      <c r="BZ28" s="437">
        <v>85849532290.92189</v>
      </c>
      <c r="CA28" s="245" t="s">
        <v>308</v>
      </c>
      <c r="CB28" s="437">
        <v>85849532290.92189</v>
      </c>
      <c r="CC28" s="437">
        <v>85849532290.92189</v>
      </c>
      <c r="CD28" s="245" t="s">
        <v>308</v>
      </c>
      <c r="CE28" s="437">
        <v>85849532290.92189</v>
      </c>
      <c r="CF28" s="437">
        <v>85849532290.92189</v>
      </c>
      <c r="CG28" s="245" t="s">
        <v>308</v>
      </c>
      <c r="CH28" s="437">
        <v>85849532290.92189</v>
      </c>
      <c r="CI28" s="437">
        <v>85849532290.92189</v>
      </c>
      <c r="CJ28" s="245" t="s">
        <v>308</v>
      </c>
      <c r="CK28" s="437">
        <v>85849532290.92189</v>
      </c>
      <c r="CL28" s="437">
        <v>85849532290.92189</v>
      </c>
      <c r="CM28" s="245" t="s">
        <v>308</v>
      </c>
      <c r="CN28" s="437">
        <v>85849532290.92189</v>
      </c>
      <c r="CO28" s="437">
        <v>85849532290.92189</v>
      </c>
      <c r="CP28" s="245" t="s">
        <v>308</v>
      </c>
      <c r="CQ28" s="437">
        <v>85849532290.92189</v>
      </c>
      <c r="CR28" s="437">
        <v>85849532290.92189</v>
      </c>
      <c r="CS28" s="245" t="s">
        <v>308</v>
      </c>
      <c r="CT28" s="437">
        <v>85849532290.92189</v>
      </c>
      <c r="CU28" s="437">
        <v>85849532290.92189</v>
      </c>
      <c r="CV28" s="245" t="s">
        <v>308</v>
      </c>
      <c r="CW28" s="437">
        <v>85849532290.92189</v>
      </c>
      <c r="CX28" s="437">
        <v>85849532290.92189</v>
      </c>
      <c r="CY28" s="245" t="s">
        <v>308</v>
      </c>
      <c r="CZ28" s="437">
        <v>85849532290.92189</v>
      </c>
      <c r="DA28" s="437">
        <v>85849532290.92189</v>
      </c>
      <c r="DB28" s="245" t="s">
        <v>308</v>
      </c>
      <c r="DC28" s="437">
        <v>85849532290.92189</v>
      </c>
      <c r="DD28" s="437">
        <v>85849532290.92189</v>
      </c>
      <c r="DE28" s="245" t="s">
        <v>308</v>
      </c>
      <c r="DF28" s="437">
        <v>85849532290.92189</v>
      </c>
      <c r="DG28" s="437">
        <v>85849532290.92189</v>
      </c>
      <c r="DH28" s="245" t="s">
        <v>308</v>
      </c>
      <c r="DI28" s="437">
        <v>85849532290.92189</v>
      </c>
      <c r="DJ28" s="437">
        <v>85849532290.92189</v>
      </c>
      <c r="DK28" s="245" t="s">
        <v>308</v>
      </c>
      <c r="DL28" s="437">
        <v>85849532290.92189</v>
      </c>
      <c r="DM28" s="437">
        <v>85849532290.92189</v>
      </c>
      <c r="DN28" s="245" t="s">
        <v>308</v>
      </c>
      <c r="DO28" s="437">
        <v>85849532290.92189</v>
      </c>
      <c r="DP28" s="437">
        <v>85849532290.92189</v>
      </c>
      <c r="DQ28" s="245" t="s">
        <v>308</v>
      </c>
      <c r="DR28" s="437">
        <v>85849532290.92189</v>
      </c>
      <c r="DS28" s="437">
        <v>85849532290.92189</v>
      </c>
      <c r="DT28" s="245" t="s">
        <v>308</v>
      </c>
      <c r="DU28" s="437">
        <v>85849532290.92189</v>
      </c>
      <c r="DV28" s="437">
        <v>85849532290.92189</v>
      </c>
      <c r="DW28" s="245" t="s">
        <v>308</v>
      </c>
      <c r="DX28" s="437">
        <v>85849532290.92189</v>
      </c>
      <c r="DY28" s="437">
        <v>85849532290.92189</v>
      </c>
      <c r="DZ28" s="245" t="s">
        <v>308</v>
      </c>
      <c r="EA28" s="437">
        <v>85849532290.92189</v>
      </c>
      <c r="EB28" s="437">
        <v>85849532290.92189</v>
      </c>
      <c r="EC28" s="245" t="s">
        <v>308</v>
      </c>
      <c r="ED28" s="438">
        <v>1802840178109.3596</v>
      </c>
      <c r="EE28" s="433" t="s">
        <v>418</v>
      </c>
      <c r="EF28" s="435" t="s">
        <v>419</v>
      </c>
      <c r="EG28" s="435" t="s">
        <v>420</v>
      </c>
      <c r="EH28" s="434" t="s">
        <v>421</v>
      </c>
      <c r="EI28" s="434" t="s">
        <v>422</v>
      </c>
      <c r="EJ28" s="434" t="s">
        <v>423</v>
      </c>
      <c r="EK28" s="434" t="s">
        <v>877</v>
      </c>
      <c r="EL28" s="435" t="s">
        <v>878</v>
      </c>
      <c r="EM28" s="435" t="s">
        <v>879</v>
      </c>
      <c r="EN28" s="434" t="s">
        <v>880</v>
      </c>
      <c r="EO28" s="434" t="s">
        <v>881</v>
      </c>
      <c r="EP28" s="439" t="s">
        <v>882</v>
      </c>
      <c r="EQ28" s="537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</row>
    <row r="29" spans="1:213" s="87" customFormat="1" ht="58.5" customHeight="1">
      <c r="A29" s="58"/>
      <c r="B29" s="267"/>
      <c r="C29" s="282"/>
      <c r="D29" s="215"/>
      <c r="E29" s="271"/>
      <c r="F29" s="215"/>
      <c r="G29" s="215"/>
      <c r="H29" s="272"/>
      <c r="I29" s="272"/>
      <c r="J29" s="273"/>
      <c r="K29" s="238"/>
      <c r="L29" s="238"/>
      <c r="M29" s="274"/>
      <c r="N29" s="274"/>
      <c r="O29" s="272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8"/>
      <c r="AC29" s="238"/>
      <c r="AD29" s="275"/>
      <c r="AE29" s="238"/>
      <c r="AF29" s="238"/>
      <c r="AG29" s="238"/>
      <c r="AH29" s="238"/>
      <c r="AI29" s="238"/>
      <c r="AJ29" s="276"/>
      <c r="AK29" s="390" t="s">
        <v>794</v>
      </c>
      <c r="AL29" s="232">
        <v>0.02</v>
      </c>
      <c r="AM29" s="231" t="s">
        <v>855</v>
      </c>
      <c r="AN29" s="231" t="s">
        <v>287</v>
      </c>
      <c r="AO29" s="231" t="s">
        <v>18</v>
      </c>
      <c r="AP29" s="231" t="s">
        <v>39</v>
      </c>
      <c r="AQ29" s="231" t="s">
        <v>2</v>
      </c>
      <c r="AR29" s="226" t="s">
        <v>911</v>
      </c>
      <c r="AS29" s="231">
        <v>2018</v>
      </c>
      <c r="AT29" s="279">
        <v>43831</v>
      </c>
      <c r="AU29" s="279">
        <v>50770</v>
      </c>
      <c r="AV29" s="644">
        <f t="shared" si="0"/>
        <v>19.274999999999999</v>
      </c>
      <c r="AW29" s="231">
        <v>0</v>
      </c>
      <c r="AX29" s="231">
        <v>0</v>
      </c>
      <c r="AY29" s="231" t="s">
        <v>673</v>
      </c>
      <c r="AZ29" s="231" t="s">
        <v>673</v>
      </c>
      <c r="BA29" s="231" t="s">
        <v>673</v>
      </c>
      <c r="BB29" s="231" t="s">
        <v>673</v>
      </c>
      <c r="BC29" s="231" t="s">
        <v>673</v>
      </c>
      <c r="BD29" s="231" t="s">
        <v>673</v>
      </c>
      <c r="BE29" s="231" t="s">
        <v>673</v>
      </c>
      <c r="BF29" s="231" t="s">
        <v>673</v>
      </c>
      <c r="BG29" s="231" t="s">
        <v>673</v>
      </c>
      <c r="BH29" s="231" t="s">
        <v>673</v>
      </c>
      <c r="BI29" s="231" t="s">
        <v>673</v>
      </c>
      <c r="BJ29" s="231" t="s">
        <v>673</v>
      </c>
      <c r="BK29" s="231" t="s">
        <v>673</v>
      </c>
      <c r="BL29" s="231" t="s">
        <v>673</v>
      </c>
      <c r="BM29" s="231" t="s">
        <v>673</v>
      </c>
      <c r="BN29" s="231" t="s">
        <v>673</v>
      </c>
      <c r="BO29" s="231" t="s">
        <v>673</v>
      </c>
      <c r="BP29" s="231" t="s">
        <v>673</v>
      </c>
      <c r="BQ29" s="231" t="s">
        <v>673</v>
      </c>
      <c r="BR29" s="231" t="s">
        <v>673</v>
      </c>
      <c r="BS29" s="986"/>
      <c r="BT29" s="985">
        <v>93900233891.998093</v>
      </c>
      <c r="BU29" s="985" t="s">
        <v>308</v>
      </c>
      <c r="BV29" s="985">
        <v>93900233891.998093</v>
      </c>
      <c r="BW29" s="985">
        <v>93900233891.998093</v>
      </c>
      <c r="BX29" s="985" t="s">
        <v>308</v>
      </c>
      <c r="BY29" s="985">
        <v>93900233891.998093</v>
      </c>
      <c r="BZ29" s="985">
        <v>93900233891.998093</v>
      </c>
      <c r="CA29" s="985" t="s">
        <v>308</v>
      </c>
      <c r="CB29" s="985">
        <v>93900233891.998093</v>
      </c>
      <c r="CC29" s="985">
        <v>93900233891.998093</v>
      </c>
      <c r="CD29" s="985" t="s">
        <v>308</v>
      </c>
      <c r="CE29" s="985">
        <v>93900233891.998093</v>
      </c>
      <c r="CF29" s="985">
        <v>93900233891.998093</v>
      </c>
      <c r="CG29" s="985" t="s">
        <v>308</v>
      </c>
      <c r="CH29" s="985">
        <v>93900233891.998093</v>
      </c>
      <c r="CI29" s="985">
        <v>93900233891.998093</v>
      </c>
      <c r="CJ29" s="985" t="s">
        <v>308</v>
      </c>
      <c r="CK29" s="985">
        <v>93900233891.998093</v>
      </c>
      <c r="CL29" s="985">
        <v>93900233891.998093</v>
      </c>
      <c r="CM29" s="985" t="s">
        <v>308</v>
      </c>
      <c r="CN29" s="985">
        <v>93900233891.998093</v>
      </c>
      <c r="CO29" s="985">
        <v>93900233891.998093</v>
      </c>
      <c r="CP29" s="985" t="s">
        <v>308</v>
      </c>
      <c r="CQ29" s="985">
        <v>93900233891.998093</v>
      </c>
      <c r="CR29" s="985">
        <v>93900233891.998093</v>
      </c>
      <c r="CS29" s="985" t="s">
        <v>308</v>
      </c>
      <c r="CT29" s="985">
        <v>93900233891.998093</v>
      </c>
      <c r="CU29" s="985">
        <v>93900233891.998093</v>
      </c>
      <c r="CV29" s="985" t="s">
        <v>308</v>
      </c>
      <c r="CW29" s="985">
        <v>93900233891.998093</v>
      </c>
      <c r="CX29" s="985">
        <v>93900233891.998093</v>
      </c>
      <c r="CY29" s="985" t="s">
        <v>308</v>
      </c>
      <c r="CZ29" s="985">
        <v>93900233891.998093</v>
      </c>
      <c r="DA29" s="985">
        <v>93900233891.998093</v>
      </c>
      <c r="DB29" s="985" t="s">
        <v>308</v>
      </c>
      <c r="DC29" s="985">
        <v>93900233891.998093</v>
      </c>
      <c r="DD29" s="985">
        <v>93900233891.998093</v>
      </c>
      <c r="DE29" s="985" t="s">
        <v>308</v>
      </c>
      <c r="DF29" s="985">
        <v>93900233891.998093</v>
      </c>
      <c r="DG29" s="985">
        <v>93900233891.998093</v>
      </c>
      <c r="DH29" s="985" t="s">
        <v>308</v>
      </c>
      <c r="DI29" s="985">
        <v>93900233891.998093</v>
      </c>
      <c r="DJ29" s="985">
        <v>93900233891.998093</v>
      </c>
      <c r="DK29" s="985" t="s">
        <v>308</v>
      </c>
      <c r="DL29" s="985">
        <v>93900233891.998093</v>
      </c>
      <c r="DM29" s="985">
        <v>93900233891.998093</v>
      </c>
      <c r="DN29" s="985" t="s">
        <v>308</v>
      </c>
      <c r="DO29" s="985">
        <v>93900233891.998093</v>
      </c>
      <c r="DP29" s="985">
        <v>93900233891.998093</v>
      </c>
      <c r="DQ29" s="985" t="s">
        <v>308</v>
      </c>
      <c r="DR29" s="985">
        <v>93900233891.998093</v>
      </c>
      <c r="DS29" s="985">
        <v>93900233891.998093</v>
      </c>
      <c r="DT29" s="985" t="s">
        <v>308</v>
      </c>
      <c r="DU29" s="985">
        <v>93900233891.998093</v>
      </c>
      <c r="DV29" s="985">
        <v>93900233891.998093</v>
      </c>
      <c r="DW29" s="985" t="s">
        <v>308</v>
      </c>
      <c r="DX29" s="985">
        <v>93900233891.998093</v>
      </c>
      <c r="DY29" s="985">
        <v>93900233891.998093</v>
      </c>
      <c r="DZ29" s="985" t="s">
        <v>308</v>
      </c>
      <c r="EA29" s="985">
        <v>93900233891.998093</v>
      </c>
      <c r="EB29" s="985">
        <v>93900233891.998093</v>
      </c>
      <c r="EC29" s="985" t="s">
        <v>308</v>
      </c>
      <c r="ED29" s="635">
        <v>1971904911731.9592</v>
      </c>
      <c r="EE29" s="202" t="s">
        <v>418</v>
      </c>
      <c r="EF29" s="203" t="s">
        <v>419</v>
      </c>
      <c r="EG29" s="203" t="s">
        <v>420</v>
      </c>
      <c r="EH29" s="204" t="s">
        <v>421</v>
      </c>
      <c r="EI29" s="204" t="s">
        <v>422</v>
      </c>
      <c r="EJ29" s="204" t="s">
        <v>423</v>
      </c>
      <c r="EK29" s="204" t="s">
        <v>428</v>
      </c>
      <c r="EL29" s="203" t="s">
        <v>538</v>
      </c>
      <c r="EM29" s="203" t="s">
        <v>425</v>
      </c>
      <c r="EN29" s="204" t="s">
        <v>539</v>
      </c>
      <c r="EO29" s="204" t="s">
        <v>426</v>
      </c>
      <c r="EP29" s="206" t="s">
        <v>427</v>
      </c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</row>
    <row r="30" spans="1:213" s="87" customFormat="1" ht="45.75" customHeight="1">
      <c r="A30" s="58"/>
      <c r="B30" s="267"/>
      <c r="C30" s="282"/>
      <c r="D30" s="215"/>
      <c r="E30" s="271"/>
      <c r="F30" s="215"/>
      <c r="G30" s="215"/>
      <c r="H30" s="272"/>
      <c r="I30" s="272"/>
      <c r="J30" s="273"/>
      <c r="K30" s="238"/>
      <c r="L30" s="238"/>
      <c r="M30" s="274"/>
      <c r="N30" s="274"/>
      <c r="O30" s="272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  <c r="AD30" s="275"/>
      <c r="AE30" s="238"/>
      <c r="AF30" s="238"/>
      <c r="AG30" s="238"/>
      <c r="AH30" s="238"/>
      <c r="AI30" s="238"/>
      <c r="AJ30" s="276"/>
      <c r="AK30" s="389" t="s">
        <v>796</v>
      </c>
      <c r="AL30" s="247">
        <v>0.02</v>
      </c>
      <c r="AM30" s="245" t="s">
        <v>856</v>
      </c>
      <c r="AN30" s="245" t="s">
        <v>288</v>
      </c>
      <c r="AO30" s="245" t="s">
        <v>18</v>
      </c>
      <c r="AP30" s="245" t="s">
        <v>39</v>
      </c>
      <c r="AQ30" s="245" t="s">
        <v>2</v>
      </c>
      <c r="AR30" s="270" t="s">
        <v>911</v>
      </c>
      <c r="AS30" s="245">
        <v>2018</v>
      </c>
      <c r="AT30" s="248">
        <v>43831</v>
      </c>
      <c r="AU30" s="248">
        <v>50770</v>
      </c>
      <c r="AV30" s="644">
        <f t="shared" si="0"/>
        <v>19.274999999999999</v>
      </c>
      <c r="AW30" s="245">
        <v>0</v>
      </c>
      <c r="AX30" s="245">
        <v>0</v>
      </c>
      <c r="AY30" s="245" t="s">
        <v>673</v>
      </c>
      <c r="AZ30" s="245" t="s">
        <v>673</v>
      </c>
      <c r="BA30" s="245" t="s">
        <v>673</v>
      </c>
      <c r="BB30" s="245" t="s">
        <v>673</v>
      </c>
      <c r="BC30" s="245" t="s">
        <v>673</v>
      </c>
      <c r="BD30" s="245" t="s">
        <v>673</v>
      </c>
      <c r="BE30" s="245" t="s">
        <v>673</v>
      </c>
      <c r="BF30" s="245" t="s">
        <v>673</v>
      </c>
      <c r="BG30" s="245" t="s">
        <v>673</v>
      </c>
      <c r="BH30" s="245" t="s">
        <v>673</v>
      </c>
      <c r="BI30" s="245" t="s">
        <v>673</v>
      </c>
      <c r="BJ30" s="245" t="s">
        <v>673</v>
      </c>
      <c r="BK30" s="245" t="s">
        <v>673</v>
      </c>
      <c r="BL30" s="245" t="s">
        <v>673</v>
      </c>
      <c r="BM30" s="245" t="s">
        <v>673</v>
      </c>
      <c r="BN30" s="245" t="s">
        <v>673</v>
      </c>
      <c r="BO30" s="245" t="s">
        <v>673</v>
      </c>
      <c r="BP30" s="245" t="s">
        <v>673</v>
      </c>
      <c r="BQ30" s="245" t="s">
        <v>673</v>
      </c>
      <c r="BR30" s="245" t="s">
        <v>673</v>
      </c>
      <c r="BS30" s="986"/>
      <c r="BT30" s="985"/>
      <c r="BU30" s="985"/>
      <c r="BV30" s="985"/>
      <c r="BW30" s="985"/>
      <c r="BX30" s="985"/>
      <c r="BY30" s="985"/>
      <c r="BZ30" s="985"/>
      <c r="CA30" s="985"/>
      <c r="CB30" s="985"/>
      <c r="CC30" s="985"/>
      <c r="CD30" s="985"/>
      <c r="CE30" s="985"/>
      <c r="CF30" s="985"/>
      <c r="CG30" s="985"/>
      <c r="CH30" s="985"/>
      <c r="CI30" s="985"/>
      <c r="CJ30" s="985"/>
      <c r="CK30" s="985"/>
      <c r="CL30" s="985"/>
      <c r="CM30" s="985"/>
      <c r="CN30" s="985"/>
      <c r="CO30" s="985"/>
      <c r="CP30" s="985"/>
      <c r="CQ30" s="985"/>
      <c r="CR30" s="985"/>
      <c r="CS30" s="985"/>
      <c r="CT30" s="985"/>
      <c r="CU30" s="985"/>
      <c r="CV30" s="985"/>
      <c r="CW30" s="985"/>
      <c r="CX30" s="985"/>
      <c r="CY30" s="985"/>
      <c r="CZ30" s="985"/>
      <c r="DA30" s="985"/>
      <c r="DB30" s="985"/>
      <c r="DC30" s="985"/>
      <c r="DD30" s="985"/>
      <c r="DE30" s="985"/>
      <c r="DF30" s="985"/>
      <c r="DG30" s="985"/>
      <c r="DH30" s="985"/>
      <c r="DI30" s="985"/>
      <c r="DJ30" s="985"/>
      <c r="DK30" s="985"/>
      <c r="DL30" s="985"/>
      <c r="DM30" s="985"/>
      <c r="DN30" s="985"/>
      <c r="DO30" s="985"/>
      <c r="DP30" s="985"/>
      <c r="DQ30" s="985"/>
      <c r="DR30" s="985"/>
      <c r="DS30" s="985"/>
      <c r="DT30" s="985"/>
      <c r="DU30" s="985"/>
      <c r="DV30" s="985"/>
      <c r="DW30" s="985"/>
      <c r="DX30" s="985"/>
      <c r="DY30" s="985"/>
      <c r="DZ30" s="985"/>
      <c r="EA30" s="985"/>
      <c r="EB30" s="985"/>
      <c r="EC30" s="985"/>
      <c r="ED30" s="639"/>
      <c r="EE30" s="202" t="s">
        <v>51</v>
      </c>
      <c r="EF30" s="204" t="s">
        <v>153</v>
      </c>
      <c r="EG30" s="204" t="s">
        <v>153</v>
      </c>
      <c r="EH30" s="204" t="s">
        <v>154</v>
      </c>
      <c r="EI30" s="207">
        <v>3649400</v>
      </c>
      <c r="EJ30" s="204" t="s">
        <v>155</v>
      </c>
      <c r="EK30" s="204" t="s">
        <v>429</v>
      </c>
      <c r="EL30" s="204" t="s">
        <v>540</v>
      </c>
      <c r="EM30" s="204" t="s">
        <v>430</v>
      </c>
      <c r="EN30" s="204" t="s">
        <v>541</v>
      </c>
      <c r="EO30" s="208" t="s">
        <v>431</v>
      </c>
      <c r="EP30" s="206" t="s">
        <v>432</v>
      </c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</row>
    <row r="31" spans="1:213" s="87" customFormat="1" ht="65.25" customHeight="1">
      <c r="A31" s="58"/>
      <c r="B31" s="267"/>
      <c r="C31" s="282"/>
      <c r="D31" s="215"/>
      <c r="E31" s="271"/>
      <c r="F31" s="215"/>
      <c r="G31" s="215"/>
      <c r="H31" s="272"/>
      <c r="I31" s="272"/>
      <c r="J31" s="273"/>
      <c r="K31" s="238"/>
      <c r="L31" s="238"/>
      <c r="M31" s="274"/>
      <c r="N31" s="274"/>
      <c r="O31" s="272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  <c r="AD31" s="275"/>
      <c r="AE31" s="238"/>
      <c r="AF31" s="238"/>
      <c r="AG31" s="238"/>
      <c r="AH31" s="238"/>
      <c r="AI31" s="238"/>
      <c r="AJ31" s="276"/>
      <c r="AK31" s="390" t="s">
        <v>797</v>
      </c>
      <c r="AL31" s="232">
        <v>0.02</v>
      </c>
      <c r="AM31" s="231" t="s">
        <v>857</v>
      </c>
      <c r="AN31" s="231" t="s">
        <v>289</v>
      </c>
      <c r="AO31" s="231" t="s">
        <v>21</v>
      </c>
      <c r="AP31" s="231" t="s">
        <v>39</v>
      </c>
      <c r="AQ31" s="231" t="s">
        <v>2</v>
      </c>
      <c r="AR31" s="226" t="s">
        <v>911</v>
      </c>
      <c r="AS31" s="231">
        <v>2018</v>
      </c>
      <c r="AT31" s="279">
        <v>43831</v>
      </c>
      <c r="AU31" s="279">
        <v>50770</v>
      </c>
      <c r="AV31" s="644">
        <f t="shared" si="0"/>
        <v>19.274999999999999</v>
      </c>
      <c r="AW31" s="231">
        <v>0</v>
      </c>
      <c r="AX31" s="231">
        <v>0</v>
      </c>
      <c r="AY31" s="231" t="s">
        <v>673</v>
      </c>
      <c r="AZ31" s="231" t="s">
        <v>673</v>
      </c>
      <c r="BA31" s="231" t="s">
        <v>673</v>
      </c>
      <c r="BB31" s="231" t="s">
        <v>673</v>
      </c>
      <c r="BC31" s="231" t="s">
        <v>673</v>
      </c>
      <c r="BD31" s="231" t="s">
        <v>673</v>
      </c>
      <c r="BE31" s="231" t="s">
        <v>673</v>
      </c>
      <c r="BF31" s="231" t="s">
        <v>673</v>
      </c>
      <c r="BG31" s="231" t="s">
        <v>673</v>
      </c>
      <c r="BH31" s="231" t="s">
        <v>673</v>
      </c>
      <c r="BI31" s="231" t="s">
        <v>673</v>
      </c>
      <c r="BJ31" s="231" t="s">
        <v>673</v>
      </c>
      <c r="BK31" s="231" t="s">
        <v>673</v>
      </c>
      <c r="BL31" s="231" t="s">
        <v>673</v>
      </c>
      <c r="BM31" s="231" t="s">
        <v>673</v>
      </c>
      <c r="BN31" s="231" t="s">
        <v>673</v>
      </c>
      <c r="BO31" s="231" t="s">
        <v>673</v>
      </c>
      <c r="BP31" s="231" t="s">
        <v>673</v>
      </c>
      <c r="BQ31" s="231" t="s">
        <v>673</v>
      </c>
      <c r="BR31" s="231" t="s">
        <v>673</v>
      </c>
      <c r="BS31" s="986"/>
      <c r="BT31" s="985">
        <v>0</v>
      </c>
      <c r="BU31" s="985" t="s">
        <v>308</v>
      </c>
      <c r="BV31" s="985">
        <v>0</v>
      </c>
      <c r="BW31" s="985">
        <v>0</v>
      </c>
      <c r="BX31" s="985" t="s">
        <v>308</v>
      </c>
      <c r="BY31" s="985">
        <v>0</v>
      </c>
      <c r="BZ31" s="985">
        <v>0</v>
      </c>
      <c r="CA31" s="985" t="s">
        <v>308</v>
      </c>
      <c r="CB31" s="985">
        <v>0</v>
      </c>
      <c r="CC31" s="985">
        <v>0</v>
      </c>
      <c r="CD31" s="985" t="s">
        <v>308</v>
      </c>
      <c r="CE31" s="985">
        <v>0</v>
      </c>
      <c r="CF31" s="985">
        <v>0</v>
      </c>
      <c r="CG31" s="985" t="s">
        <v>308</v>
      </c>
      <c r="CH31" s="985">
        <v>0</v>
      </c>
      <c r="CI31" s="985">
        <v>0</v>
      </c>
      <c r="CJ31" s="985" t="s">
        <v>308</v>
      </c>
      <c r="CK31" s="985">
        <v>1212888558630.8455</v>
      </c>
      <c r="CL31" s="985">
        <v>1212888558630.8455</v>
      </c>
      <c r="CM31" s="985" t="s">
        <v>308</v>
      </c>
      <c r="CN31" s="985">
        <v>1212888558630.8455</v>
      </c>
      <c r="CO31" s="985">
        <v>1212888558630.8455</v>
      </c>
      <c r="CP31" s="985" t="s">
        <v>308</v>
      </c>
      <c r="CQ31" s="985">
        <v>1212888558630.8455</v>
      </c>
      <c r="CR31" s="985">
        <v>1212888558630.8455</v>
      </c>
      <c r="CS31" s="985" t="s">
        <v>308</v>
      </c>
      <c r="CT31" s="985">
        <v>1212888558630.8455</v>
      </c>
      <c r="CU31" s="985">
        <v>1212888558630.8455</v>
      </c>
      <c r="CV31" s="985" t="s">
        <v>308</v>
      </c>
      <c r="CW31" s="985">
        <v>1212888558630.8455</v>
      </c>
      <c r="CX31" s="985">
        <v>1212888558630.8455</v>
      </c>
      <c r="CY31" s="985" t="s">
        <v>308</v>
      </c>
      <c r="CZ31" s="985">
        <v>1212888558630.8455</v>
      </c>
      <c r="DA31" s="985">
        <v>1212888558630.8455</v>
      </c>
      <c r="DB31" s="985" t="s">
        <v>308</v>
      </c>
      <c r="DC31" s="985">
        <v>1212888558630.8455</v>
      </c>
      <c r="DD31" s="985">
        <v>1212888558630.8455</v>
      </c>
      <c r="DE31" s="985" t="s">
        <v>308</v>
      </c>
      <c r="DF31" s="985">
        <v>1212888558630.8455</v>
      </c>
      <c r="DG31" s="985">
        <v>1212888558630.8455</v>
      </c>
      <c r="DH31" s="985" t="s">
        <v>308</v>
      </c>
      <c r="DI31" s="985">
        <v>1212888558630.8455</v>
      </c>
      <c r="DJ31" s="985">
        <v>1212888558630.8455</v>
      </c>
      <c r="DK31" s="985" t="s">
        <v>308</v>
      </c>
      <c r="DL31" s="985">
        <v>1212888558630.8455</v>
      </c>
      <c r="DM31" s="985">
        <v>1212888558630.8455</v>
      </c>
      <c r="DN31" s="985" t="s">
        <v>308</v>
      </c>
      <c r="DO31" s="985">
        <v>1212888558630.8455</v>
      </c>
      <c r="DP31" s="985">
        <v>1212888558630.8455</v>
      </c>
      <c r="DQ31" s="985" t="s">
        <v>308</v>
      </c>
      <c r="DR31" s="985">
        <v>1212888558630.8455</v>
      </c>
      <c r="DS31" s="985">
        <v>1212888558630.8455</v>
      </c>
      <c r="DT31" s="985" t="s">
        <v>308</v>
      </c>
      <c r="DU31" s="985">
        <v>1212888558630.8455</v>
      </c>
      <c r="DV31" s="985">
        <v>1212888558630.8455</v>
      </c>
      <c r="DW31" s="985" t="s">
        <v>308</v>
      </c>
      <c r="DX31" s="985">
        <v>1212888558630.8455</v>
      </c>
      <c r="DY31" s="985">
        <v>1212888558630.8455</v>
      </c>
      <c r="DZ31" s="985" t="s">
        <v>308</v>
      </c>
      <c r="EA31" s="985">
        <v>1212888558630.8455</v>
      </c>
      <c r="EB31" s="985">
        <v>1212888558630.8455</v>
      </c>
      <c r="EC31" s="985" t="s">
        <v>308</v>
      </c>
      <c r="ED31" s="63"/>
      <c r="EE31" s="202" t="s">
        <v>433</v>
      </c>
      <c r="EF31" s="203" t="s">
        <v>434</v>
      </c>
      <c r="EG31" s="203" t="s">
        <v>435</v>
      </c>
      <c r="EH31" s="204" t="s">
        <v>436</v>
      </c>
      <c r="EI31" s="204" t="s">
        <v>437</v>
      </c>
      <c r="EJ31" s="204" t="s">
        <v>438</v>
      </c>
      <c r="EK31" s="204" t="s">
        <v>428</v>
      </c>
      <c r="EL31" s="203" t="s">
        <v>538</v>
      </c>
      <c r="EM31" s="203" t="s">
        <v>425</v>
      </c>
      <c r="EN31" s="204" t="s">
        <v>539</v>
      </c>
      <c r="EO31" s="204" t="s">
        <v>426</v>
      </c>
      <c r="EP31" s="206" t="s">
        <v>427</v>
      </c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</row>
    <row r="32" spans="1:213" s="87" customFormat="1" ht="63" customHeight="1">
      <c r="A32" s="58"/>
      <c r="B32" s="267"/>
      <c r="C32" s="282"/>
      <c r="D32" s="215"/>
      <c r="E32" s="271"/>
      <c r="F32" s="215"/>
      <c r="G32" s="215"/>
      <c r="H32" s="272"/>
      <c r="I32" s="272"/>
      <c r="J32" s="273"/>
      <c r="K32" s="238"/>
      <c r="L32" s="238"/>
      <c r="M32" s="274"/>
      <c r="N32" s="274"/>
      <c r="O32" s="272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275"/>
      <c r="AE32" s="238"/>
      <c r="AF32" s="238"/>
      <c r="AG32" s="238"/>
      <c r="AH32" s="238"/>
      <c r="AI32" s="238"/>
      <c r="AJ32" s="276"/>
      <c r="AK32" s="389" t="s">
        <v>798</v>
      </c>
      <c r="AL32" s="247">
        <v>0.02</v>
      </c>
      <c r="AM32" s="245" t="s">
        <v>858</v>
      </c>
      <c r="AN32" s="245" t="s">
        <v>292</v>
      </c>
      <c r="AO32" s="245" t="s">
        <v>21</v>
      </c>
      <c r="AP32" s="245" t="s">
        <v>39</v>
      </c>
      <c r="AQ32" s="245" t="s">
        <v>2</v>
      </c>
      <c r="AR32" s="270" t="s">
        <v>911</v>
      </c>
      <c r="AS32" s="245">
        <v>2018</v>
      </c>
      <c r="AT32" s="248">
        <v>43831</v>
      </c>
      <c r="AU32" s="248">
        <v>50770</v>
      </c>
      <c r="AV32" s="644">
        <f t="shared" si="0"/>
        <v>19.274999999999999</v>
      </c>
      <c r="AW32" s="245">
        <v>0</v>
      </c>
      <c r="AX32" s="245">
        <v>0</v>
      </c>
      <c r="AY32" s="245" t="s">
        <v>673</v>
      </c>
      <c r="AZ32" s="245" t="s">
        <v>673</v>
      </c>
      <c r="BA32" s="245" t="s">
        <v>673</v>
      </c>
      <c r="BB32" s="245" t="s">
        <v>673</v>
      </c>
      <c r="BC32" s="245" t="s">
        <v>673</v>
      </c>
      <c r="BD32" s="245" t="s">
        <v>673</v>
      </c>
      <c r="BE32" s="245" t="s">
        <v>673</v>
      </c>
      <c r="BF32" s="245" t="s">
        <v>673</v>
      </c>
      <c r="BG32" s="245" t="s">
        <v>673</v>
      </c>
      <c r="BH32" s="245" t="s">
        <v>673</v>
      </c>
      <c r="BI32" s="245" t="s">
        <v>673</v>
      </c>
      <c r="BJ32" s="245" t="s">
        <v>673</v>
      </c>
      <c r="BK32" s="245" t="s">
        <v>673</v>
      </c>
      <c r="BL32" s="245" t="s">
        <v>673</v>
      </c>
      <c r="BM32" s="245" t="s">
        <v>673</v>
      </c>
      <c r="BN32" s="245" t="s">
        <v>673</v>
      </c>
      <c r="BO32" s="245" t="s">
        <v>673</v>
      </c>
      <c r="BP32" s="245" t="s">
        <v>673</v>
      </c>
      <c r="BQ32" s="245" t="s">
        <v>673</v>
      </c>
      <c r="BR32" s="245" t="s">
        <v>673</v>
      </c>
      <c r="BS32" s="986"/>
      <c r="BT32" s="985"/>
      <c r="BU32" s="985"/>
      <c r="BV32" s="985"/>
      <c r="BW32" s="985"/>
      <c r="BX32" s="985"/>
      <c r="BY32" s="985"/>
      <c r="BZ32" s="985"/>
      <c r="CA32" s="985"/>
      <c r="CB32" s="985"/>
      <c r="CC32" s="985"/>
      <c r="CD32" s="985"/>
      <c r="CE32" s="985"/>
      <c r="CF32" s="985"/>
      <c r="CG32" s="985"/>
      <c r="CH32" s="985"/>
      <c r="CI32" s="985"/>
      <c r="CJ32" s="985"/>
      <c r="CK32" s="985"/>
      <c r="CL32" s="985"/>
      <c r="CM32" s="985"/>
      <c r="CN32" s="985"/>
      <c r="CO32" s="985"/>
      <c r="CP32" s="985"/>
      <c r="CQ32" s="985"/>
      <c r="CR32" s="985"/>
      <c r="CS32" s="985"/>
      <c r="CT32" s="985"/>
      <c r="CU32" s="985"/>
      <c r="CV32" s="985"/>
      <c r="CW32" s="985"/>
      <c r="CX32" s="985"/>
      <c r="CY32" s="985"/>
      <c r="CZ32" s="985"/>
      <c r="DA32" s="985"/>
      <c r="DB32" s="985"/>
      <c r="DC32" s="985"/>
      <c r="DD32" s="985"/>
      <c r="DE32" s="985"/>
      <c r="DF32" s="985"/>
      <c r="DG32" s="985"/>
      <c r="DH32" s="985"/>
      <c r="DI32" s="985"/>
      <c r="DJ32" s="985"/>
      <c r="DK32" s="985"/>
      <c r="DL32" s="985"/>
      <c r="DM32" s="985"/>
      <c r="DN32" s="985"/>
      <c r="DO32" s="985"/>
      <c r="DP32" s="985"/>
      <c r="DQ32" s="985"/>
      <c r="DR32" s="985"/>
      <c r="DS32" s="985"/>
      <c r="DT32" s="985"/>
      <c r="DU32" s="985"/>
      <c r="DV32" s="985"/>
      <c r="DW32" s="985"/>
      <c r="DX32" s="985"/>
      <c r="DY32" s="985"/>
      <c r="DZ32" s="985"/>
      <c r="EA32" s="985"/>
      <c r="EB32" s="985"/>
      <c r="EC32" s="985"/>
      <c r="ED32" s="635">
        <v>18193328379462.684</v>
      </c>
      <c r="EE32" s="202" t="s">
        <v>433</v>
      </c>
      <c r="EF32" s="203" t="s">
        <v>434</v>
      </c>
      <c r="EG32" s="203" t="s">
        <v>435</v>
      </c>
      <c r="EH32" s="204" t="s">
        <v>436</v>
      </c>
      <c r="EI32" s="204" t="s">
        <v>437</v>
      </c>
      <c r="EJ32" s="204" t="s">
        <v>438</v>
      </c>
      <c r="EK32" s="204" t="s">
        <v>428</v>
      </c>
      <c r="EL32" s="203" t="s">
        <v>538</v>
      </c>
      <c r="EM32" s="203" t="s">
        <v>425</v>
      </c>
      <c r="EN32" s="204" t="s">
        <v>539</v>
      </c>
      <c r="EO32" s="204" t="s">
        <v>426</v>
      </c>
      <c r="EP32" s="206" t="s">
        <v>427</v>
      </c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</row>
    <row r="33" spans="1:213" s="87" customFormat="1" ht="75.75" customHeight="1">
      <c r="A33" s="58"/>
      <c r="B33" s="267"/>
      <c r="C33" s="282"/>
      <c r="D33" s="215"/>
      <c r="E33" s="271"/>
      <c r="F33" s="215"/>
      <c r="G33" s="215"/>
      <c r="H33" s="272"/>
      <c r="I33" s="272"/>
      <c r="J33" s="273"/>
      <c r="K33" s="238"/>
      <c r="L33" s="238"/>
      <c r="M33" s="274"/>
      <c r="N33" s="274"/>
      <c r="O33" s="272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8"/>
      <c r="AC33" s="238"/>
      <c r="AD33" s="275"/>
      <c r="AE33" s="238"/>
      <c r="AF33" s="238"/>
      <c r="AG33" s="238"/>
      <c r="AH33" s="238"/>
      <c r="AI33" s="238"/>
      <c r="AJ33" s="276"/>
      <c r="AK33" s="390" t="s">
        <v>799</v>
      </c>
      <c r="AL33" s="232">
        <v>0.02</v>
      </c>
      <c r="AM33" s="231" t="s">
        <v>859</v>
      </c>
      <c r="AN33" s="226" t="s">
        <v>293</v>
      </c>
      <c r="AO33" s="231" t="s">
        <v>18</v>
      </c>
      <c r="AP33" s="231" t="s">
        <v>39</v>
      </c>
      <c r="AQ33" s="231" t="s">
        <v>2</v>
      </c>
      <c r="AR33" s="226" t="s">
        <v>911</v>
      </c>
      <c r="AS33" s="231">
        <v>2018</v>
      </c>
      <c r="AT33" s="279">
        <v>43831</v>
      </c>
      <c r="AU33" s="279">
        <v>50770</v>
      </c>
      <c r="AV33" s="644">
        <f t="shared" si="0"/>
        <v>19.274999999999999</v>
      </c>
      <c r="AW33" s="231">
        <v>0</v>
      </c>
      <c r="AX33" s="231">
        <v>0</v>
      </c>
      <c r="AY33" s="231" t="s">
        <v>673</v>
      </c>
      <c r="AZ33" s="231" t="s">
        <v>673</v>
      </c>
      <c r="BA33" s="231" t="s">
        <v>673</v>
      </c>
      <c r="BB33" s="231" t="s">
        <v>673</v>
      </c>
      <c r="BC33" s="231" t="s">
        <v>673</v>
      </c>
      <c r="BD33" s="231" t="s">
        <v>673</v>
      </c>
      <c r="BE33" s="231" t="s">
        <v>673</v>
      </c>
      <c r="BF33" s="231" t="s">
        <v>673</v>
      </c>
      <c r="BG33" s="231" t="s">
        <v>673</v>
      </c>
      <c r="BH33" s="231" t="s">
        <v>673</v>
      </c>
      <c r="BI33" s="231" t="s">
        <v>673</v>
      </c>
      <c r="BJ33" s="231" t="s">
        <v>673</v>
      </c>
      <c r="BK33" s="231" t="s">
        <v>673</v>
      </c>
      <c r="BL33" s="231" t="s">
        <v>673</v>
      </c>
      <c r="BM33" s="231" t="s">
        <v>673</v>
      </c>
      <c r="BN33" s="231" t="s">
        <v>673</v>
      </c>
      <c r="BO33" s="231" t="s">
        <v>673</v>
      </c>
      <c r="BP33" s="231" t="s">
        <v>673</v>
      </c>
      <c r="BQ33" s="231" t="s">
        <v>673</v>
      </c>
      <c r="BR33" s="231" t="s">
        <v>673</v>
      </c>
      <c r="BS33" s="986"/>
      <c r="BT33" s="985"/>
      <c r="BU33" s="985"/>
      <c r="BV33" s="985"/>
      <c r="BW33" s="985"/>
      <c r="BX33" s="985"/>
      <c r="BY33" s="985"/>
      <c r="BZ33" s="985"/>
      <c r="CA33" s="985"/>
      <c r="CB33" s="985"/>
      <c r="CC33" s="985"/>
      <c r="CD33" s="985"/>
      <c r="CE33" s="985"/>
      <c r="CF33" s="985"/>
      <c r="CG33" s="985"/>
      <c r="CH33" s="985"/>
      <c r="CI33" s="985"/>
      <c r="CJ33" s="985"/>
      <c r="CK33" s="985"/>
      <c r="CL33" s="985"/>
      <c r="CM33" s="985"/>
      <c r="CN33" s="985"/>
      <c r="CO33" s="985"/>
      <c r="CP33" s="985"/>
      <c r="CQ33" s="985"/>
      <c r="CR33" s="985"/>
      <c r="CS33" s="985"/>
      <c r="CT33" s="985"/>
      <c r="CU33" s="985"/>
      <c r="CV33" s="985"/>
      <c r="CW33" s="985"/>
      <c r="CX33" s="985"/>
      <c r="CY33" s="985"/>
      <c r="CZ33" s="985"/>
      <c r="DA33" s="985"/>
      <c r="DB33" s="985"/>
      <c r="DC33" s="985"/>
      <c r="DD33" s="985"/>
      <c r="DE33" s="985"/>
      <c r="DF33" s="985"/>
      <c r="DG33" s="985"/>
      <c r="DH33" s="985"/>
      <c r="DI33" s="985"/>
      <c r="DJ33" s="985"/>
      <c r="DK33" s="985"/>
      <c r="DL33" s="985"/>
      <c r="DM33" s="985"/>
      <c r="DN33" s="985"/>
      <c r="DO33" s="985"/>
      <c r="DP33" s="985"/>
      <c r="DQ33" s="985"/>
      <c r="DR33" s="985"/>
      <c r="DS33" s="985"/>
      <c r="DT33" s="985"/>
      <c r="DU33" s="985"/>
      <c r="DV33" s="985"/>
      <c r="DW33" s="985"/>
      <c r="DX33" s="985"/>
      <c r="DY33" s="985"/>
      <c r="DZ33" s="985"/>
      <c r="EA33" s="985"/>
      <c r="EB33" s="985"/>
      <c r="EC33" s="985"/>
      <c r="ED33" s="636"/>
      <c r="EE33" s="209" t="s">
        <v>23</v>
      </c>
      <c r="EF33" s="203" t="s">
        <v>162</v>
      </c>
      <c r="EG33" s="203" t="s">
        <v>150</v>
      </c>
      <c r="EH33" s="204" t="s">
        <v>151</v>
      </c>
      <c r="EI33" s="203">
        <v>3822510</v>
      </c>
      <c r="EJ33" s="203" t="s">
        <v>148</v>
      </c>
      <c r="EK33" s="203" t="s">
        <v>441</v>
      </c>
      <c r="EL33" s="203" t="s">
        <v>439</v>
      </c>
      <c r="EM33" s="203" t="s">
        <v>440</v>
      </c>
      <c r="EN33" s="204" t="s">
        <v>542</v>
      </c>
      <c r="EO33" s="203" t="s">
        <v>442</v>
      </c>
      <c r="EP33" s="205" t="s">
        <v>443</v>
      </c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</row>
    <row r="34" spans="1:213" s="87" customFormat="1" ht="73.5" customHeight="1">
      <c r="A34" s="58"/>
      <c r="B34" s="267"/>
      <c r="C34" s="282"/>
      <c r="D34" s="215"/>
      <c r="E34" s="271"/>
      <c r="F34" s="215"/>
      <c r="G34" s="215"/>
      <c r="H34" s="272"/>
      <c r="I34" s="272"/>
      <c r="J34" s="273"/>
      <c r="K34" s="238"/>
      <c r="L34" s="238"/>
      <c r="M34" s="274"/>
      <c r="N34" s="274"/>
      <c r="O34" s="272"/>
      <c r="P34" s="238"/>
      <c r="Q34" s="238"/>
      <c r="R34" s="238"/>
      <c r="S34" s="238"/>
      <c r="T34" s="238"/>
      <c r="U34" s="238"/>
      <c r="V34" s="238"/>
      <c r="W34" s="238"/>
      <c r="X34" s="238"/>
      <c r="Y34" s="238"/>
      <c r="Z34" s="238"/>
      <c r="AA34" s="238"/>
      <c r="AB34" s="238"/>
      <c r="AC34" s="238"/>
      <c r="AD34" s="275"/>
      <c r="AE34" s="238"/>
      <c r="AF34" s="238"/>
      <c r="AG34" s="238"/>
      <c r="AH34" s="238"/>
      <c r="AI34" s="238"/>
      <c r="AJ34" s="276"/>
      <c r="AK34" s="389" t="s">
        <v>800</v>
      </c>
      <c r="AL34" s="247">
        <v>0.02</v>
      </c>
      <c r="AM34" s="245" t="s">
        <v>860</v>
      </c>
      <c r="AN34" s="245" t="s">
        <v>177</v>
      </c>
      <c r="AO34" s="245" t="s">
        <v>18</v>
      </c>
      <c r="AP34" s="245" t="s">
        <v>33</v>
      </c>
      <c r="AQ34" s="245" t="s">
        <v>2</v>
      </c>
      <c r="AR34" s="270" t="s">
        <v>911</v>
      </c>
      <c r="AS34" s="245">
        <v>2018</v>
      </c>
      <c r="AT34" s="248">
        <v>43831</v>
      </c>
      <c r="AU34" s="248">
        <v>50770</v>
      </c>
      <c r="AV34" s="644">
        <f t="shared" si="0"/>
        <v>19.274999999999999</v>
      </c>
      <c r="AW34" s="245">
        <v>0</v>
      </c>
      <c r="AX34" s="245">
        <v>0</v>
      </c>
      <c r="AY34" s="245" t="s">
        <v>673</v>
      </c>
      <c r="AZ34" s="245" t="s">
        <v>673</v>
      </c>
      <c r="BA34" s="245" t="s">
        <v>673</v>
      </c>
      <c r="BB34" s="245" t="s">
        <v>673</v>
      </c>
      <c r="BC34" s="245" t="s">
        <v>673</v>
      </c>
      <c r="BD34" s="245" t="s">
        <v>673</v>
      </c>
      <c r="BE34" s="245" t="s">
        <v>673</v>
      </c>
      <c r="BF34" s="245" t="s">
        <v>673</v>
      </c>
      <c r="BG34" s="245" t="s">
        <v>673</v>
      </c>
      <c r="BH34" s="245" t="s">
        <v>673</v>
      </c>
      <c r="BI34" s="245" t="s">
        <v>673</v>
      </c>
      <c r="BJ34" s="245" t="s">
        <v>673</v>
      </c>
      <c r="BK34" s="245" t="s">
        <v>673</v>
      </c>
      <c r="BL34" s="245" t="s">
        <v>673</v>
      </c>
      <c r="BM34" s="245" t="s">
        <v>673</v>
      </c>
      <c r="BN34" s="245" t="s">
        <v>673</v>
      </c>
      <c r="BO34" s="245" t="s">
        <v>673</v>
      </c>
      <c r="BP34" s="245" t="s">
        <v>673</v>
      </c>
      <c r="BQ34" s="245" t="s">
        <v>673</v>
      </c>
      <c r="BR34" s="245" t="s">
        <v>673</v>
      </c>
      <c r="BS34" s="986"/>
      <c r="BT34" s="985">
        <v>0</v>
      </c>
      <c r="BU34" s="985" t="s">
        <v>308</v>
      </c>
      <c r="BV34" s="985">
        <v>0</v>
      </c>
      <c r="BW34" s="985">
        <v>0</v>
      </c>
      <c r="BX34" s="985" t="s">
        <v>308</v>
      </c>
      <c r="BY34" s="985">
        <v>25269422003.736843</v>
      </c>
      <c r="BZ34" s="985">
        <v>25269422003.736843</v>
      </c>
      <c r="CA34" s="985" t="s">
        <v>308</v>
      </c>
      <c r="CB34" s="985">
        <v>25269422003.736843</v>
      </c>
      <c r="CC34" s="985">
        <v>25269422003.736843</v>
      </c>
      <c r="CD34" s="985" t="s">
        <v>308</v>
      </c>
      <c r="CE34" s="985">
        <v>25269422003.736843</v>
      </c>
      <c r="CF34" s="985">
        <v>25269422003.736843</v>
      </c>
      <c r="CG34" s="985" t="s">
        <v>308</v>
      </c>
      <c r="CH34" s="985">
        <v>25269422003.736843</v>
      </c>
      <c r="CI34" s="985">
        <v>25269422003.736843</v>
      </c>
      <c r="CJ34" s="985" t="s">
        <v>308</v>
      </c>
      <c r="CK34" s="985">
        <v>25269422003.736843</v>
      </c>
      <c r="CL34" s="985">
        <v>25269422003.736843</v>
      </c>
      <c r="CM34" s="985" t="s">
        <v>308</v>
      </c>
      <c r="CN34" s="985">
        <v>25269422003.736843</v>
      </c>
      <c r="CO34" s="985">
        <v>25269422003.736843</v>
      </c>
      <c r="CP34" s="985" t="s">
        <v>308</v>
      </c>
      <c r="CQ34" s="985">
        <v>25269422003.736843</v>
      </c>
      <c r="CR34" s="985">
        <v>25269422003.736843</v>
      </c>
      <c r="CS34" s="985" t="s">
        <v>308</v>
      </c>
      <c r="CT34" s="985">
        <v>25269422003.736843</v>
      </c>
      <c r="CU34" s="985">
        <v>25269422003.736843</v>
      </c>
      <c r="CV34" s="985" t="s">
        <v>308</v>
      </c>
      <c r="CW34" s="985">
        <v>25269422003.736843</v>
      </c>
      <c r="CX34" s="985">
        <v>25269422003.736843</v>
      </c>
      <c r="CY34" s="985" t="s">
        <v>308</v>
      </c>
      <c r="CZ34" s="985">
        <v>25269422003.736843</v>
      </c>
      <c r="DA34" s="985">
        <v>25269422003.736843</v>
      </c>
      <c r="DB34" s="985" t="s">
        <v>308</v>
      </c>
      <c r="DC34" s="985">
        <v>25269422003.736843</v>
      </c>
      <c r="DD34" s="985">
        <v>25269422003.736843</v>
      </c>
      <c r="DE34" s="985" t="s">
        <v>308</v>
      </c>
      <c r="DF34" s="985">
        <v>25269422003.736843</v>
      </c>
      <c r="DG34" s="985">
        <v>25269422003.736843</v>
      </c>
      <c r="DH34" s="985" t="s">
        <v>308</v>
      </c>
      <c r="DI34" s="985">
        <v>25269422003.736843</v>
      </c>
      <c r="DJ34" s="985">
        <v>25269422003.736843</v>
      </c>
      <c r="DK34" s="985" t="s">
        <v>308</v>
      </c>
      <c r="DL34" s="985">
        <v>25269422003.736843</v>
      </c>
      <c r="DM34" s="985">
        <v>25269422003.736843</v>
      </c>
      <c r="DN34" s="985" t="s">
        <v>308</v>
      </c>
      <c r="DO34" s="985">
        <v>25269422003.736843</v>
      </c>
      <c r="DP34" s="985">
        <v>25269422003.736843</v>
      </c>
      <c r="DQ34" s="985" t="s">
        <v>308</v>
      </c>
      <c r="DR34" s="985">
        <v>25269422003.736843</v>
      </c>
      <c r="DS34" s="985">
        <v>25269422003.736843</v>
      </c>
      <c r="DT34" s="985" t="s">
        <v>308</v>
      </c>
      <c r="DU34" s="985">
        <v>25269422003.736843</v>
      </c>
      <c r="DV34" s="985">
        <v>25269422003.736843</v>
      </c>
      <c r="DW34" s="985" t="s">
        <v>308</v>
      </c>
      <c r="DX34" s="985">
        <v>25269422003.736843</v>
      </c>
      <c r="DY34" s="985">
        <v>25269422003.736843</v>
      </c>
      <c r="DZ34" s="985" t="s">
        <v>308</v>
      </c>
      <c r="EA34" s="985">
        <v>25269422003.736843</v>
      </c>
      <c r="EB34" s="985">
        <v>25269422003.736843</v>
      </c>
      <c r="EC34" s="985" t="s">
        <v>308</v>
      </c>
      <c r="ED34" s="63"/>
      <c r="EE34" s="202" t="s">
        <v>433</v>
      </c>
      <c r="EF34" s="204" t="s">
        <v>444</v>
      </c>
      <c r="EG34" s="208" t="s">
        <v>445</v>
      </c>
      <c r="EH34" s="204" t="s">
        <v>446</v>
      </c>
      <c r="EI34" s="203" t="s">
        <v>447</v>
      </c>
      <c r="EJ34" s="204" t="s">
        <v>448</v>
      </c>
      <c r="EK34" s="204" t="s">
        <v>449</v>
      </c>
      <c r="EL34" s="204" t="s">
        <v>543</v>
      </c>
      <c r="EM34" s="208" t="s">
        <v>450</v>
      </c>
      <c r="EN34" s="204" t="s">
        <v>544</v>
      </c>
      <c r="EO34" s="203" t="s">
        <v>545</v>
      </c>
      <c r="EP34" s="206" t="s">
        <v>451</v>
      </c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</row>
    <row r="35" spans="1:213" s="87" customFormat="1" ht="76.5" customHeight="1" thickBot="1">
      <c r="A35" s="58"/>
      <c r="B35" s="295"/>
      <c r="C35" s="296"/>
      <c r="D35" s="239"/>
      <c r="E35" s="271"/>
      <c r="F35" s="215"/>
      <c r="G35" s="239"/>
      <c r="H35" s="297"/>
      <c r="I35" s="297"/>
      <c r="J35" s="298"/>
      <c r="K35" s="240"/>
      <c r="L35" s="240"/>
      <c r="M35" s="299"/>
      <c r="N35" s="299"/>
      <c r="O35" s="297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40"/>
      <c r="AH35" s="240"/>
      <c r="AI35" s="240"/>
      <c r="AJ35" s="300"/>
      <c r="AK35" s="391" t="s">
        <v>801</v>
      </c>
      <c r="AL35" s="281">
        <v>0.02</v>
      </c>
      <c r="AM35" s="236" t="s">
        <v>861</v>
      </c>
      <c r="AN35" s="236" t="s">
        <v>178</v>
      </c>
      <c r="AO35" s="236" t="s">
        <v>18</v>
      </c>
      <c r="AP35" s="236" t="s">
        <v>33</v>
      </c>
      <c r="AQ35" s="236" t="s">
        <v>2</v>
      </c>
      <c r="AR35" s="227" t="s">
        <v>911</v>
      </c>
      <c r="AS35" s="236">
        <v>2018</v>
      </c>
      <c r="AT35" s="301">
        <v>43831</v>
      </c>
      <c r="AU35" s="301">
        <v>50770</v>
      </c>
      <c r="AV35" s="644">
        <f t="shared" si="0"/>
        <v>19.274999999999999</v>
      </c>
      <c r="AW35" s="236">
        <v>0</v>
      </c>
      <c r="AX35" s="236">
        <v>0</v>
      </c>
      <c r="AY35" s="236" t="s">
        <v>673</v>
      </c>
      <c r="AZ35" s="236" t="s">
        <v>673</v>
      </c>
      <c r="BA35" s="236" t="s">
        <v>673</v>
      </c>
      <c r="BB35" s="236" t="s">
        <v>673</v>
      </c>
      <c r="BC35" s="236" t="s">
        <v>673</v>
      </c>
      <c r="BD35" s="236" t="s">
        <v>673</v>
      </c>
      <c r="BE35" s="236" t="s">
        <v>673</v>
      </c>
      <c r="BF35" s="236" t="s">
        <v>673</v>
      </c>
      <c r="BG35" s="236" t="s">
        <v>673</v>
      </c>
      <c r="BH35" s="236" t="s">
        <v>673</v>
      </c>
      <c r="BI35" s="236" t="s">
        <v>673</v>
      </c>
      <c r="BJ35" s="236" t="s">
        <v>673</v>
      </c>
      <c r="BK35" s="236" t="s">
        <v>673</v>
      </c>
      <c r="BL35" s="236" t="s">
        <v>673</v>
      </c>
      <c r="BM35" s="236" t="s">
        <v>673</v>
      </c>
      <c r="BN35" s="236" t="s">
        <v>673</v>
      </c>
      <c r="BO35" s="236" t="s">
        <v>673</v>
      </c>
      <c r="BP35" s="236" t="s">
        <v>673</v>
      </c>
      <c r="BQ35" s="236" t="s">
        <v>673</v>
      </c>
      <c r="BR35" s="236" t="s">
        <v>673</v>
      </c>
      <c r="BS35" s="987"/>
      <c r="BT35" s="988"/>
      <c r="BU35" s="988"/>
      <c r="BV35" s="988"/>
      <c r="BW35" s="988"/>
      <c r="BX35" s="988"/>
      <c r="BY35" s="988"/>
      <c r="BZ35" s="988"/>
      <c r="CA35" s="988"/>
      <c r="CB35" s="988"/>
      <c r="CC35" s="988"/>
      <c r="CD35" s="988"/>
      <c r="CE35" s="988"/>
      <c r="CF35" s="988"/>
      <c r="CG35" s="988"/>
      <c r="CH35" s="988"/>
      <c r="CI35" s="988"/>
      <c r="CJ35" s="988"/>
      <c r="CK35" s="988"/>
      <c r="CL35" s="988"/>
      <c r="CM35" s="988"/>
      <c r="CN35" s="988"/>
      <c r="CO35" s="988"/>
      <c r="CP35" s="988"/>
      <c r="CQ35" s="988"/>
      <c r="CR35" s="988"/>
      <c r="CS35" s="988"/>
      <c r="CT35" s="988"/>
      <c r="CU35" s="988"/>
      <c r="CV35" s="988"/>
      <c r="CW35" s="988"/>
      <c r="CX35" s="988"/>
      <c r="CY35" s="988"/>
      <c r="CZ35" s="988"/>
      <c r="DA35" s="988"/>
      <c r="DB35" s="988"/>
      <c r="DC35" s="988"/>
      <c r="DD35" s="988"/>
      <c r="DE35" s="988"/>
      <c r="DF35" s="988"/>
      <c r="DG35" s="988"/>
      <c r="DH35" s="988"/>
      <c r="DI35" s="988"/>
      <c r="DJ35" s="988"/>
      <c r="DK35" s="988"/>
      <c r="DL35" s="988"/>
      <c r="DM35" s="988"/>
      <c r="DN35" s="988"/>
      <c r="DO35" s="988"/>
      <c r="DP35" s="988"/>
      <c r="DQ35" s="988"/>
      <c r="DR35" s="988"/>
      <c r="DS35" s="988"/>
      <c r="DT35" s="988"/>
      <c r="DU35" s="988"/>
      <c r="DV35" s="988"/>
      <c r="DW35" s="988"/>
      <c r="DX35" s="988"/>
      <c r="DY35" s="988"/>
      <c r="DZ35" s="988"/>
      <c r="EA35" s="988"/>
      <c r="EB35" s="988"/>
      <c r="EC35" s="988"/>
      <c r="ED35" s="635">
        <v>480119018070.99982</v>
      </c>
      <c r="EE35" s="210" t="s">
        <v>433</v>
      </c>
      <c r="EF35" s="211" t="s">
        <v>444</v>
      </c>
      <c r="EG35" s="212" t="s">
        <v>445</v>
      </c>
      <c r="EH35" s="211" t="s">
        <v>446</v>
      </c>
      <c r="EI35" s="213" t="s">
        <v>447</v>
      </c>
      <c r="EJ35" s="211" t="s">
        <v>448</v>
      </c>
      <c r="EK35" s="211" t="s">
        <v>449</v>
      </c>
      <c r="EL35" s="211" t="s">
        <v>543</v>
      </c>
      <c r="EM35" s="212" t="s">
        <v>450</v>
      </c>
      <c r="EN35" s="211" t="s">
        <v>544</v>
      </c>
      <c r="EO35" s="213" t="s">
        <v>545</v>
      </c>
      <c r="EP35" s="214" t="s">
        <v>451</v>
      </c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</row>
    <row r="36" spans="1:213" s="58" customFormat="1" ht="60" customHeight="1">
      <c r="B36" s="313" t="s">
        <v>805</v>
      </c>
      <c r="C36" s="315">
        <v>0.34</v>
      </c>
      <c r="D36" s="317" t="s">
        <v>703</v>
      </c>
      <c r="E36" s="318">
        <v>0.17</v>
      </c>
      <c r="F36" s="319" t="s">
        <v>846</v>
      </c>
      <c r="G36" s="320" t="s">
        <v>847</v>
      </c>
      <c r="H36" s="302" t="s">
        <v>128</v>
      </c>
      <c r="I36" s="304" t="s">
        <v>33</v>
      </c>
      <c r="J36" s="304" t="s">
        <v>2</v>
      </c>
      <c r="K36" s="322" t="s">
        <v>911</v>
      </c>
      <c r="L36" s="321">
        <v>2018</v>
      </c>
      <c r="M36" s="306">
        <v>43831</v>
      </c>
      <c r="N36" s="306">
        <v>50770</v>
      </c>
      <c r="O36" s="304">
        <v>0</v>
      </c>
      <c r="P36" s="324">
        <v>0</v>
      </c>
      <c r="Q36" s="325">
        <v>3370307.5263157897</v>
      </c>
      <c r="R36" s="325">
        <v>6740615.0526315793</v>
      </c>
      <c r="S36" s="325">
        <v>10110922.578947369</v>
      </c>
      <c r="T36" s="325">
        <v>13481230.105263159</v>
      </c>
      <c r="U36" s="325">
        <v>16851537.631578948</v>
      </c>
      <c r="V36" s="325">
        <v>20221845.157894738</v>
      </c>
      <c r="W36" s="325">
        <v>23592152.684210528</v>
      </c>
      <c r="X36" s="325">
        <v>26962460.210526317</v>
      </c>
      <c r="Y36" s="325">
        <v>30332767.736842107</v>
      </c>
      <c r="Z36" s="325">
        <v>33703075.263157897</v>
      </c>
      <c r="AA36" s="325">
        <v>37073382.789473683</v>
      </c>
      <c r="AB36" s="325">
        <v>40443690.315789476</v>
      </c>
      <c r="AC36" s="325">
        <v>43813997.842105269</v>
      </c>
      <c r="AD36" s="325">
        <v>47184305.368421055</v>
      </c>
      <c r="AE36" s="325">
        <v>50554612.894736841</v>
      </c>
      <c r="AF36" s="325">
        <v>53924920.421052635</v>
      </c>
      <c r="AG36" s="325">
        <v>57295227.947368428</v>
      </c>
      <c r="AH36" s="325">
        <v>60665535.473684214</v>
      </c>
      <c r="AI36" s="325">
        <v>64035843</v>
      </c>
      <c r="AJ36" s="326">
        <v>64035843</v>
      </c>
      <c r="AK36" s="308" t="s">
        <v>705</v>
      </c>
      <c r="AL36" s="309">
        <v>1.2999999999999999E-2</v>
      </c>
      <c r="AM36" s="310" t="s">
        <v>863</v>
      </c>
      <c r="AN36" s="310" t="s">
        <v>788</v>
      </c>
      <c r="AO36" s="310" t="s">
        <v>27</v>
      </c>
      <c r="AP36" s="310" t="s">
        <v>33</v>
      </c>
      <c r="AQ36" s="310" t="s">
        <v>2</v>
      </c>
      <c r="AR36" s="311" t="s">
        <v>911</v>
      </c>
      <c r="AS36" s="310">
        <v>2018</v>
      </c>
      <c r="AT36" s="312">
        <v>43831</v>
      </c>
      <c r="AU36" s="312">
        <v>50770</v>
      </c>
      <c r="AV36" s="644">
        <f t="shared" si="0"/>
        <v>19.274999999999999</v>
      </c>
      <c r="AW36" s="310">
        <v>0</v>
      </c>
      <c r="AX36" s="310">
        <v>0</v>
      </c>
      <c r="AY36" s="310" t="s">
        <v>673</v>
      </c>
      <c r="AZ36" s="310" t="s">
        <v>673</v>
      </c>
      <c r="BA36" s="310" t="s">
        <v>673</v>
      </c>
      <c r="BB36" s="310" t="s">
        <v>673</v>
      </c>
      <c r="BC36" s="310" t="s">
        <v>673</v>
      </c>
      <c r="BD36" s="310" t="s">
        <v>673</v>
      </c>
      <c r="BE36" s="310" t="s">
        <v>673</v>
      </c>
      <c r="BF36" s="310" t="s">
        <v>673</v>
      </c>
      <c r="BG36" s="310" t="s">
        <v>673</v>
      </c>
      <c r="BH36" s="310" t="s">
        <v>673</v>
      </c>
      <c r="BI36" s="310" t="s">
        <v>673</v>
      </c>
      <c r="BJ36" s="310" t="s">
        <v>673</v>
      </c>
      <c r="BK36" s="310" t="s">
        <v>673</v>
      </c>
      <c r="BL36" s="310" t="s">
        <v>673</v>
      </c>
      <c r="BM36" s="310" t="s">
        <v>673</v>
      </c>
      <c r="BN36" s="310" t="s">
        <v>673</v>
      </c>
      <c r="BO36" s="310" t="s">
        <v>673</v>
      </c>
      <c r="BP36" s="310" t="s">
        <v>673</v>
      </c>
      <c r="BQ36" s="310" t="s">
        <v>673</v>
      </c>
      <c r="BR36" s="310" t="s">
        <v>673</v>
      </c>
      <c r="BS36" s="329"/>
      <c r="BT36" s="330">
        <v>0</v>
      </c>
      <c r="BU36" s="330" t="s">
        <v>309</v>
      </c>
      <c r="BV36" s="330">
        <v>0</v>
      </c>
      <c r="BW36" s="330">
        <v>0</v>
      </c>
      <c r="BX36" s="330" t="s">
        <v>309</v>
      </c>
      <c r="BY36" s="330">
        <v>0</v>
      </c>
      <c r="BZ36" s="330">
        <v>0</v>
      </c>
      <c r="CA36" s="330" t="s">
        <v>309</v>
      </c>
      <c r="CB36" s="330">
        <v>0</v>
      </c>
      <c r="CC36" s="330">
        <v>0</v>
      </c>
      <c r="CD36" s="330" t="s">
        <v>309</v>
      </c>
      <c r="CE36" s="330">
        <v>0</v>
      </c>
      <c r="CF36" s="330">
        <v>0</v>
      </c>
      <c r="CG36" s="330" t="s">
        <v>309</v>
      </c>
      <c r="CH36" s="330">
        <v>0</v>
      </c>
      <c r="CI36" s="330">
        <v>0</v>
      </c>
      <c r="CJ36" s="330" t="s">
        <v>309</v>
      </c>
      <c r="CK36" s="330">
        <v>0</v>
      </c>
      <c r="CL36" s="330">
        <v>0</v>
      </c>
      <c r="CM36" s="330" t="s">
        <v>309</v>
      </c>
      <c r="CN36" s="330">
        <v>0</v>
      </c>
      <c r="CO36" s="330">
        <v>0</v>
      </c>
      <c r="CP36" s="330" t="s">
        <v>309</v>
      </c>
      <c r="CQ36" s="330">
        <v>0</v>
      </c>
      <c r="CR36" s="330">
        <v>0</v>
      </c>
      <c r="CS36" s="330" t="s">
        <v>309</v>
      </c>
      <c r="CT36" s="330">
        <v>0</v>
      </c>
      <c r="CU36" s="330">
        <v>0</v>
      </c>
      <c r="CV36" s="330" t="s">
        <v>309</v>
      </c>
      <c r="CW36" s="330">
        <v>0</v>
      </c>
      <c r="CX36" s="330">
        <v>0</v>
      </c>
      <c r="CY36" s="330" t="s">
        <v>309</v>
      </c>
      <c r="CZ36" s="330">
        <v>0</v>
      </c>
      <c r="DA36" s="330">
        <v>0</v>
      </c>
      <c r="DB36" s="330" t="s">
        <v>309</v>
      </c>
      <c r="DC36" s="330">
        <v>0</v>
      </c>
      <c r="DD36" s="330">
        <v>0</v>
      </c>
      <c r="DE36" s="330" t="s">
        <v>309</v>
      </c>
      <c r="DF36" s="330">
        <v>0</v>
      </c>
      <c r="DG36" s="330">
        <v>0</v>
      </c>
      <c r="DH36" s="330" t="s">
        <v>309</v>
      </c>
      <c r="DI36" s="330">
        <v>0</v>
      </c>
      <c r="DJ36" s="330">
        <v>0</v>
      </c>
      <c r="DK36" s="330" t="s">
        <v>309</v>
      </c>
      <c r="DL36" s="330">
        <v>0</v>
      </c>
      <c r="DM36" s="330">
        <v>0</v>
      </c>
      <c r="DN36" s="330" t="s">
        <v>309</v>
      </c>
      <c r="DO36" s="330">
        <v>0</v>
      </c>
      <c r="DP36" s="330">
        <v>0</v>
      </c>
      <c r="DQ36" s="330" t="s">
        <v>309</v>
      </c>
      <c r="DR36" s="330">
        <v>0</v>
      </c>
      <c r="DS36" s="330">
        <v>0</v>
      </c>
      <c r="DT36" s="330" t="s">
        <v>309</v>
      </c>
      <c r="DU36" s="330">
        <v>0</v>
      </c>
      <c r="DV36" s="330">
        <v>0</v>
      </c>
      <c r="DW36" s="330" t="s">
        <v>309</v>
      </c>
      <c r="DX36" s="330">
        <v>0</v>
      </c>
      <c r="DY36" s="330">
        <v>0</v>
      </c>
      <c r="DZ36" s="330" t="s">
        <v>309</v>
      </c>
      <c r="EA36" s="330">
        <v>0</v>
      </c>
      <c r="EB36" s="330">
        <v>0</v>
      </c>
      <c r="EC36" s="330" t="s">
        <v>309</v>
      </c>
      <c r="ED36" s="331">
        <v>0</v>
      </c>
      <c r="EE36" s="332" t="s">
        <v>412</v>
      </c>
      <c r="EF36" s="333" t="s">
        <v>413</v>
      </c>
      <c r="EG36" s="334" t="s">
        <v>414</v>
      </c>
      <c r="EH36" s="333" t="s">
        <v>415</v>
      </c>
      <c r="EI36" s="334" t="s">
        <v>416</v>
      </c>
      <c r="EJ36" s="334" t="s">
        <v>417</v>
      </c>
      <c r="EK36" s="333" t="s">
        <v>487</v>
      </c>
      <c r="EL36" s="333" t="s">
        <v>487</v>
      </c>
      <c r="EM36" s="334" t="s">
        <v>487</v>
      </c>
      <c r="EN36" s="333" t="s">
        <v>487</v>
      </c>
      <c r="EO36" s="334" t="s">
        <v>487</v>
      </c>
      <c r="EP36" s="335" t="s">
        <v>487</v>
      </c>
    </row>
    <row r="37" spans="1:213" s="58" customFormat="1" ht="77.25" customHeight="1">
      <c r="B37" s="314"/>
      <c r="C37" s="316"/>
      <c r="D37" s="387"/>
      <c r="E37" s="388"/>
      <c r="F37" s="319"/>
      <c r="G37" s="320"/>
      <c r="H37" s="303"/>
      <c r="I37" s="305"/>
      <c r="J37" s="305"/>
      <c r="K37" s="323"/>
      <c r="L37" s="305"/>
      <c r="M37" s="306"/>
      <c r="N37" s="306"/>
      <c r="O37" s="305"/>
      <c r="P37" s="307"/>
      <c r="Q37" s="327"/>
      <c r="R37" s="327"/>
      <c r="S37" s="327"/>
      <c r="T37" s="327"/>
      <c r="U37" s="327"/>
      <c r="V37" s="327"/>
      <c r="W37" s="327"/>
      <c r="X37" s="327"/>
      <c r="Y37" s="327"/>
      <c r="Z37" s="327"/>
      <c r="AA37" s="327"/>
      <c r="AB37" s="327"/>
      <c r="AC37" s="327"/>
      <c r="AD37" s="327"/>
      <c r="AE37" s="327"/>
      <c r="AF37" s="327"/>
      <c r="AG37" s="327"/>
      <c r="AH37" s="327"/>
      <c r="AI37" s="327"/>
      <c r="AJ37" s="328"/>
      <c r="AK37" s="336" t="s">
        <v>806</v>
      </c>
      <c r="AL37" s="337">
        <v>1.2999999999999999E-2</v>
      </c>
      <c r="AM37" s="338" t="s">
        <v>864</v>
      </c>
      <c r="AN37" s="338" t="s">
        <v>807</v>
      </c>
      <c r="AO37" s="338" t="s">
        <v>15</v>
      </c>
      <c r="AP37" s="338" t="s">
        <v>33</v>
      </c>
      <c r="AQ37" s="338" t="s">
        <v>2</v>
      </c>
      <c r="AR37" s="339" t="s">
        <v>911</v>
      </c>
      <c r="AS37" s="338">
        <v>2018</v>
      </c>
      <c r="AT37" s="340">
        <v>43831</v>
      </c>
      <c r="AU37" s="340">
        <v>50770</v>
      </c>
      <c r="AV37" s="644">
        <f t="shared" si="0"/>
        <v>19.274999999999999</v>
      </c>
      <c r="AW37" s="338">
        <v>0</v>
      </c>
      <c r="AX37" s="338">
        <v>0</v>
      </c>
      <c r="AY37" s="341">
        <v>3370307.5263157897</v>
      </c>
      <c r="AZ37" s="342">
        <v>6740615.0526315793</v>
      </c>
      <c r="BA37" s="342">
        <v>10110922.578947369</v>
      </c>
      <c r="BB37" s="342">
        <v>13481230.105263159</v>
      </c>
      <c r="BC37" s="342">
        <v>16851537.631578948</v>
      </c>
      <c r="BD37" s="341">
        <v>20221845.157894738</v>
      </c>
      <c r="BE37" s="342">
        <v>23592152.684210528</v>
      </c>
      <c r="BF37" s="342">
        <v>26962460.210526317</v>
      </c>
      <c r="BG37" s="342">
        <v>30332767.736842107</v>
      </c>
      <c r="BH37" s="342">
        <v>33703075.263157897</v>
      </c>
      <c r="BI37" s="342">
        <v>37073382.789473683</v>
      </c>
      <c r="BJ37" s="342">
        <v>40443690.315789476</v>
      </c>
      <c r="BK37" s="342">
        <v>43813997.842105269</v>
      </c>
      <c r="BL37" s="341">
        <v>47184305.368421055</v>
      </c>
      <c r="BM37" s="341">
        <v>50554612.894736841</v>
      </c>
      <c r="BN37" s="341">
        <v>53924920.421052635</v>
      </c>
      <c r="BO37" s="341">
        <v>57295227.947368428</v>
      </c>
      <c r="BP37" s="341">
        <v>60665535.473684214</v>
      </c>
      <c r="BQ37" s="341">
        <v>64035843</v>
      </c>
      <c r="BR37" s="343">
        <v>64035843</v>
      </c>
      <c r="BS37" s="344"/>
      <c r="BT37" s="345">
        <v>26830120686.337303</v>
      </c>
      <c r="BU37" s="345" t="s">
        <v>309</v>
      </c>
      <c r="BV37" s="345">
        <v>26830120686.337303</v>
      </c>
      <c r="BW37" s="345">
        <v>26830120686.337303</v>
      </c>
      <c r="BX37" s="345" t="s">
        <v>309</v>
      </c>
      <c r="BY37" s="345">
        <v>26830120686.337303</v>
      </c>
      <c r="BZ37" s="345">
        <v>26830120686.337303</v>
      </c>
      <c r="CA37" s="345" t="s">
        <v>309</v>
      </c>
      <c r="CB37" s="345">
        <v>26830120686.337303</v>
      </c>
      <c r="CC37" s="345">
        <v>26830120686.337303</v>
      </c>
      <c r="CD37" s="345" t="s">
        <v>309</v>
      </c>
      <c r="CE37" s="345">
        <v>26830120686.337303</v>
      </c>
      <c r="CF37" s="345">
        <v>26830120686.337303</v>
      </c>
      <c r="CG37" s="345" t="s">
        <v>309</v>
      </c>
      <c r="CH37" s="345">
        <v>26830120686.337303</v>
      </c>
      <c r="CI37" s="345">
        <v>26830120686.337303</v>
      </c>
      <c r="CJ37" s="345" t="s">
        <v>309</v>
      </c>
      <c r="CK37" s="345">
        <v>26830120686.337303</v>
      </c>
      <c r="CL37" s="345">
        <v>26830120686.337303</v>
      </c>
      <c r="CM37" s="345" t="s">
        <v>309</v>
      </c>
      <c r="CN37" s="345">
        <v>26830120686.337303</v>
      </c>
      <c r="CO37" s="345">
        <v>26830120686.337303</v>
      </c>
      <c r="CP37" s="345" t="s">
        <v>309</v>
      </c>
      <c r="CQ37" s="345">
        <v>26830120686.337303</v>
      </c>
      <c r="CR37" s="345">
        <v>26830120686.337303</v>
      </c>
      <c r="CS37" s="345" t="s">
        <v>309</v>
      </c>
      <c r="CT37" s="345">
        <v>26830120686.337303</v>
      </c>
      <c r="CU37" s="345">
        <v>26830120686.337303</v>
      </c>
      <c r="CV37" s="345" t="s">
        <v>309</v>
      </c>
      <c r="CW37" s="345">
        <v>26830120686.337303</v>
      </c>
      <c r="CX37" s="345">
        <v>26830120686.337303</v>
      </c>
      <c r="CY37" s="345" t="s">
        <v>309</v>
      </c>
      <c r="CZ37" s="345">
        <v>26830120686.337303</v>
      </c>
      <c r="DA37" s="345">
        <v>26830120686.337303</v>
      </c>
      <c r="DB37" s="345" t="s">
        <v>309</v>
      </c>
      <c r="DC37" s="345">
        <v>26830120686.337303</v>
      </c>
      <c r="DD37" s="345">
        <v>26830120686.337303</v>
      </c>
      <c r="DE37" s="345" t="s">
        <v>309</v>
      </c>
      <c r="DF37" s="345">
        <v>26830120686.337303</v>
      </c>
      <c r="DG37" s="345">
        <v>26830120686.337303</v>
      </c>
      <c r="DH37" s="345" t="s">
        <v>309</v>
      </c>
      <c r="DI37" s="345">
        <v>26830120686.337303</v>
      </c>
      <c r="DJ37" s="345">
        <v>26830120686.337303</v>
      </c>
      <c r="DK37" s="345" t="s">
        <v>309</v>
      </c>
      <c r="DL37" s="345">
        <v>26830120686.337303</v>
      </c>
      <c r="DM37" s="345">
        <v>26830120686.337303</v>
      </c>
      <c r="DN37" s="345" t="s">
        <v>309</v>
      </c>
      <c r="DO37" s="345">
        <v>26830120686.337303</v>
      </c>
      <c r="DP37" s="345">
        <v>26830120686.337303</v>
      </c>
      <c r="DQ37" s="345" t="s">
        <v>309</v>
      </c>
      <c r="DR37" s="345">
        <v>26830120686.337303</v>
      </c>
      <c r="DS37" s="345">
        <v>26830120686.337303</v>
      </c>
      <c r="DT37" s="345" t="s">
        <v>309</v>
      </c>
      <c r="DU37" s="345">
        <v>26830120686.337303</v>
      </c>
      <c r="DV37" s="345">
        <v>26830120686.337303</v>
      </c>
      <c r="DW37" s="345" t="s">
        <v>309</v>
      </c>
      <c r="DX37" s="345">
        <v>26830120686.337303</v>
      </c>
      <c r="DY37" s="345">
        <v>26830120686.337303</v>
      </c>
      <c r="DZ37" s="345" t="s">
        <v>309</v>
      </c>
      <c r="EA37" s="345">
        <v>26830120686.337303</v>
      </c>
      <c r="EB37" s="345">
        <v>26830120686.337303</v>
      </c>
      <c r="EC37" s="345" t="s">
        <v>309</v>
      </c>
      <c r="ED37" s="346">
        <v>563432534413.08325</v>
      </c>
      <c r="EE37" s="347" t="s">
        <v>462</v>
      </c>
      <c r="EF37" s="348" t="s">
        <v>478</v>
      </c>
      <c r="EG37" s="348" t="s">
        <v>479</v>
      </c>
      <c r="EH37" s="348" t="s">
        <v>546</v>
      </c>
      <c r="EI37" s="348" t="s">
        <v>480</v>
      </c>
      <c r="EJ37" s="348" t="s">
        <v>481</v>
      </c>
      <c r="EK37" s="348" t="s">
        <v>482</v>
      </c>
      <c r="EL37" s="348" t="s">
        <v>547</v>
      </c>
      <c r="EM37" s="348" t="s">
        <v>548</v>
      </c>
      <c r="EN37" s="348" t="s">
        <v>484</v>
      </c>
      <c r="EO37" s="349" t="s">
        <v>485</v>
      </c>
      <c r="EP37" s="350" t="s">
        <v>486</v>
      </c>
    </row>
    <row r="38" spans="1:213" s="58" customFormat="1" ht="48" customHeight="1">
      <c r="B38" s="314"/>
      <c r="C38" s="316"/>
      <c r="D38" s="387"/>
      <c r="E38" s="388"/>
      <c r="F38" s="319"/>
      <c r="G38" s="320"/>
      <c r="H38" s="303"/>
      <c r="I38" s="305"/>
      <c r="J38" s="305"/>
      <c r="K38" s="323"/>
      <c r="L38" s="305"/>
      <c r="M38" s="306"/>
      <c r="N38" s="306"/>
      <c r="O38" s="305"/>
      <c r="P38" s="30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327"/>
      <c r="AD38" s="327"/>
      <c r="AE38" s="327"/>
      <c r="AF38" s="327"/>
      <c r="AG38" s="327"/>
      <c r="AH38" s="327"/>
      <c r="AI38" s="327"/>
      <c r="AJ38" s="328"/>
      <c r="AK38" s="351" t="s">
        <v>808</v>
      </c>
      <c r="AL38" s="352">
        <v>1.4E-2</v>
      </c>
      <c r="AM38" s="353" t="s">
        <v>865</v>
      </c>
      <c r="AN38" s="354" t="s">
        <v>809</v>
      </c>
      <c r="AO38" s="354" t="s">
        <v>15</v>
      </c>
      <c r="AP38" s="354" t="s">
        <v>33</v>
      </c>
      <c r="AQ38" s="354" t="s">
        <v>2</v>
      </c>
      <c r="AR38" s="355" t="s">
        <v>911</v>
      </c>
      <c r="AS38" s="354">
        <v>2018</v>
      </c>
      <c r="AT38" s="356">
        <v>43831</v>
      </c>
      <c r="AU38" s="356">
        <v>50770</v>
      </c>
      <c r="AV38" s="644">
        <f t="shared" si="0"/>
        <v>19.274999999999999</v>
      </c>
      <c r="AW38" s="354">
        <v>0</v>
      </c>
      <c r="AX38" s="354">
        <v>0</v>
      </c>
      <c r="AY38" s="357">
        <v>1451175.4210526317</v>
      </c>
      <c r="AZ38" s="357">
        <v>2902350.8421052634</v>
      </c>
      <c r="BA38" s="357">
        <v>4353526.2631578948</v>
      </c>
      <c r="BB38" s="357">
        <v>5804701.6842105268</v>
      </c>
      <c r="BC38" s="357">
        <v>7255877.1052631587</v>
      </c>
      <c r="BD38" s="358">
        <v>8707052.5263157897</v>
      </c>
      <c r="BE38" s="357">
        <v>10158227.947368423</v>
      </c>
      <c r="BF38" s="357">
        <v>11609403.368421054</v>
      </c>
      <c r="BG38" s="357">
        <v>13060578.789473685</v>
      </c>
      <c r="BH38" s="357">
        <v>14511754.210526317</v>
      </c>
      <c r="BI38" s="357">
        <v>15962929.631578948</v>
      </c>
      <c r="BJ38" s="357">
        <v>17414105.052631579</v>
      </c>
      <c r="BK38" s="357">
        <v>18865280.47368421</v>
      </c>
      <c r="BL38" s="358">
        <v>20316455.894736845</v>
      </c>
      <c r="BM38" s="358">
        <v>21767631.315789476</v>
      </c>
      <c r="BN38" s="358">
        <v>23218806.736842107</v>
      </c>
      <c r="BO38" s="358">
        <v>24669982.157894738</v>
      </c>
      <c r="BP38" s="358">
        <v>26121157.578947369</v>
      </c>
      <c r="BQ38" s="358">
        <v>27572333.000000004</v>
      </c>
      <c r="BR38" s="359">
        <v>27572333</v>
      </c>
      <c r="BS38" s="360"/>
      <c r="BT38" s="361">
        <v>26830120686.337303</v>
      </c>
      <c r="BU38" s="361" t="s">
        <v>309</v>
      </c>
      <c r="BV38" s="361">
        <v>26830120686.337303</v>
      </c>
      <c r="BW38" s="361">
        <v>26830120686.337303</v>
      </c>
      <c r="BX38" s="361" t="s">
        <v>309</v>
      </c>
      <c r="BY38" s="361">
        <v>26830120686.337303</v>
      </c>
      <c r="BZ38" s="361">
        <v>26830120686.337303</v>
      </c>
      <c r="CA38" s="361" t="s">
        <v>309</v>
      </c>
      <c r="CB38" s="361">
        <v>26830120686.337303</v>
      </c>
      <c r="CC38" s="361">
        <v>26830120686.337303</v>
      </c>
      <c r="CD38" s="361" t="s">
        <v>309</v>
      </c>
      <c r="CE38" s="361">
        <v>26830120686.337303</v>
      </c>
      <c r="CF38" s="361">
        <v>26830120686.337303</v>
      </c>
      <c r="CG38" s="361" t="s">
        <v>309</v>
      </c>
      <c r="CH38" s="361">
        <v>26830120686.337303</v>
      </c>
      <c r="CI38" s="361">
        <v>26830120686.337303</v>
      </c>
      <c r="CJ38" s="361" t="s">
        <v>309</v>
      </c>
      <c r="CK38" s="361">
        <v>26830120686.337303</v>
      </c>
      <c r="CL38" s="361">
        <v>26830120686.337303</v>
      </c>
      <c r="CM38" s="361" t="s">
        <v>309</v>
      </c>
      <c r="CN38" s="361">
        <v>26830120686.337303</v>
      </c>
      <c r="CO38" s="361">
        <v>26830120686.337303</v>
      </c>
      <c r="CP38" s="361" t="s">
        <v>309</v>
      </c>
      <c r="CQ38" s="361">
        <v>26830120686.337303</v>
      </c>
      <c r="CR38" s="361">
        <v>26830120686.337303</v>
      </c>
      <c r="CS38" s="361" t="s">
        <v>309</v>
      </c>
      <c r="CT38" s="361">
        <v>26830120686.337303</v>
      </c>
      <c r="CU38" s="361">
        <v>26830120686.337303</v>
      </c>
      <c r="CV38" s="361" t="s">
        <v>309</v>
      </c>
      <c r="CW38" s="361">
        <v>26830120686.337303</v>
      </c>
      <c r="CX38" s="361">
        <v>26830120686.337303</v>
      </c>
      <c r="CY38" s="361" t="s">
        <v>309</v>
      </c>
      <c r="CZ38" s="361">
        <v>26830120686.337303</v>
      </c>
      <c r="DA38" s="361">
        <v>26830120686.337303</v>
      </c>
      <c r="DB38" s="361" t="s">
        <v>309</v>
      </c>
      <c r="DC38" s="361">
        <v>26830120686.337303</v>
      </c>
      <c r="DD38" s="361">
        <v>26830120686.337303</v>
      </c>
      <c r="DE38" s="361" t="s">
        <v>309</v>
      </c>
      <c r="DF38" s="361">
        <v>26830120686.337303</v>
      </c>
      <c r="DG38" s="361">
        <v>26830120686.337303</v>
      </c>
      <c r="DH38" s="361" t="s">
        <v>309</v>
      </c>
      <c r="DI38" s="361">
        <v>26830120686.337303</v>
      </c>
      <c r="DJ38" s="361">
        <v>26830120686.337303</v>
      </c>
      <c r="DK38" s="361" t="s">
        <v>309</v>
      </c>
      <c r="DL38" s="361">
        <v>26830120686.337303</v>
      </c>
      <c r="DM38" s="361">
        <v>26830120686.337303</v>
      </c>
      <c r="DN38" s="361" t="s">
        <v>309</v>
      </c>
      <c r="DO38" s="361">
        <v>26830120686.337303</v>
      </c>
      <c r="DP38" s="361">
        <v>26830120686.337303</v>
      </c>
      <c r="DQ38" s="361" t="s">
        <v>309</v>
      </c>
      <c r="DR38" s="361">
        <v>26830120686.337303</v>
      </c>
      <c r="DS38" s="361">
        <v>26830120686.337303</v>
      </c>
      <c r="DT38" s="361" t="s">
        <v>309</v>
      </c>
      <c r="DU38" s="361">
        <v>26830120686.337303</v>
      </c>
      <c r="DV38" s="361">
        <v>26830120686.337303</v>
      </c>
      <c r="DW38" s="361" t="s">
        <v>309</v>
      </c>
      <c r="DX38" s="361">
        <v>26830120686.337303</v>
      </c>
      <c r="DY38" s="361">
        <v>26830120686.337303</v>
      </c>
      <c r="DZ38" s="361" t="s">
        <v>309</v>
      </c>
      <c r="EA38" s="361">
        <v>26830120686.337303</v>
      </c>
      <c r="EB38" s="361">
        <v>26830120686.337303</v>
      </c>
      <c r="EC38" s="361" t="s">
        <v>309</v>
      </c>
      <c r="ED38" s="362">
        <v>563432534413.08325</v>
      </c>
      <c r="EE38" s="363" t="s">
        <v>462</v>
      </c>
      <c r="EF38" s="364" t="s">
        <v>478</v>
      </c>
      <c r="EG38" s="364" t="s">
        <v>479</v>
      </c>
      <c r="EH38" s="364" t="s">
        <v>546</v>
      </c>
      <c r="EI38" s="364" t="s">
        <v>480</v>
      </c>
      <c r="EJ38" s="364" t="s">
        <v>481</v>
      </c>
      <c r="EK38" s="364" t="s">
        <v>482</v>
      </c>
      <c r="EL38" s="364" t="s">
        <v>547</v>
      </c>
      <c r="EM38" s="364" t="s">
        <v>548</v>
      </c>
      <c r="EN38" s="364" t="s">
        <v>484</v>
      </c>
      <c r="EO38" s="365" t="s">
        <v>485</v>
      </c>
      <c r="EP38" s="366" t="s">
        <v>486</v>
      </c>
    </row>
    <row r="39" spans="1:213" s="58" customFormat="1" ht="59.25" customHeight="1">
      <c r="B39" s="314"/>
      <c r="C39" s="316"/>
      <c r="D39" s="387"/>
      <c r="E39" s="388"/>
      <c r="F39" s="319"/>
      <c r="G39" s="320"/>
      <c r="H39" s="303"/>
      <c r="I39" s="305"/>
      <c r="J39" s="305"/>
      <c r="K39" s="323"/>
      <c r="L39" s="305"/>
      <c r="M39" s="306"/>
      <c r="N39" s="306"/>
      <c r="O39" s="305"/>
      <c r="P39" s="307"/>
      <c r="Q39" s="327"/>
      <c r="R39" s="327"/>
      <c r="S39" s="327"/>
      <c r="T39" s="327"/>
      <c r="U39" s="327"/>
      <c r="V39" s="327"/>
      <c r="W39" s="327"/>
      <c r="X39" s="327"/>
      <c r="Y39" s="327"/>
      <c r="Z39" s="327"/>
      <c r="AA39" s="327"/>
      <c r="AB39" s="327"/>
      <c r="AC39" s="327"/>
      <c r="AD39" s="327"/>
      <c r="AE39" s="327"/>
      <c r="AF39" s="327"/>
      <c r="AG39" s="327"/>
      <c r="AH39" s="327"/>
      <c r="AI39" s="327"/>
      <c r="AJ39" s="328"/>
      <c r="AK39" s="222" t="s">
        <v>813</v>
      </c>
      <c r="AL39" s="337">
        <v>1.2999999999999999E-2</v>
      </c>
      <c r="AM39" s="231" t="s">
        <v>866</v>
      </c>
      <c r="AN39" s="231" t="s">
        <v>812</v>
      </c>
      <c r="AO39" s="231" t="s">
        <v>15</v>
      </c>
      <c r="AP39" s="231" t="s">
        <v>33</v>
      </c>
      <c r="AQ39" s="231" t="s">
        <v>2</v>
      </c>
      <c r="AR39" s="226">
        <v>0</v>
      </c>
      <c r="AS39" s="231">
        <v>2018</v>
      </c>
      <c r="AT39" s="279">
        <v>43831</v>
      </c>
      <c r="AU39" s="279">
        <v>50770</v>
      </c>
      <c r="AV39" s="644">
        <f t="shared" si="0"/>
        <v>19.274999999999999</v>
      </c>
      <c r="AW39" s="229">
        <v>0</v>
      </c>
      <c r="AX39" s="231">
        <v>0</v>
      </c>
      <c r="AY39" s="231">
        <v>40</v>
      </c>
      <c r="AZ39" s="231">
        <v>80</v>
      </c>
      <c r="BA39" s="231">
        <v>120</v>
      </c>
      <c r="BB39" s="231">
        <v>160</v>
      </c>
      <c r="BC39" s="231">
        <v>200</v>
      </c>
      <c r="BD39" s="231">
        <v>240</v>
      </c>
      <c r="BE39" s="231">
        <v>280</v>
      </c>
      <c r="BF39" s="231">
        <v>320</v>
      </c>
      <c r="BG39" s="231">
        <v>360</v>
      </c>
      <c r="BH39" s="231">
        <v>400</v>
      </c>
      <c r="BI39" s="231">
        <v>440</v>
      </c>
      <c r="BJ39" s="231">
        <v>480</v>
      </c>
      <c r="BK39" s="231">
        <v>520</v>
      </c>
      <c r="BL39" s="231">
        <v>560</v>
      </c>
      <c r="BM39" s="231">
        <v>600</v>
      </c>
      <c r="BN39" s="231">
        <v>640</v>
      </c>
      <c r="BO39" s="231">
        <v>680</v>
      </c>
      <c r="BP39" s="231">
        <v>720</v>
      </c>
      <c r="BQ39" s="231">
        <v>760</v>
      </c>
      <c r="BR39" s="280">
        <v>760</v>
      </c>
      <c r="BS39" s="986"/>
      <c r="BT39" s="811">
        <v>26830120686.337303</v>
      </c>
      <c r="BU39" s="811" t="s">
        <v>309</v>
      </c>
      <c r="BV39" s="811">
        <v>26830120686.337303</v>
      </c>
      <c r="BW39" s="811">
        <v>26830120686.337303</v>
      </c>
      <c r="BX39" s="811" t="s">
        <v>309</v>
      </c>
      <c r="BY39" s="811">
        <v>26830120686.337303</v>
      </c>
      <c r="BZ39" s="811">
        <v>26830120686.337303</v>
      </c>
      <c r="CA39" s="811" t="s">
        <v>309</v>
      </c>
      <c r="CB39" s="811">
        <v>26830120686.337303</v>
      </c>
      <c r="CC39" s="811">
        <v>26830120686.337303</v>
      </c>
      <c r="CD39" s="811" t="s">
        <v>309</v>
      </c>
      <c r="CE39" s="811">
        <v>26830120686.337303</v>
      </c>
      <c r="CF39" s="811">
        <v>26830120686.337303</v>
      </c>
      <c r="CG39" s="811" t="s">
        <v>309</v>
      </c>
      <c r="CH39" s="811">
        <v>26830120686.337303</v>
      </c>
      <c r="CI39" s="811">
        <v>26830120686.337303</v>
      </c>
      <c r="CJ39" s="811" t="s">
        <v>309</v>
      </c>
      <c r="CK39" s="811">
        <v>26830120686.337303</v>
      </c>
      <c r="CL39" s="811">
        <v>26830120686.337303</v>
      </c>
      <c r="CM39" s="811" t="s">
        <v>309</v>
      </c>
      <c r="CN39" s="811">
        <v>26830120686.337303</v>
      </c>
      <c r="CO39" s="811">
        <v>26830120686.337303</v>
      </c>
      <c r="CP39" s="811" t="s">
        <v>309</v>
      </c>
      <c r="CQ39" s="811">
        <v>26830120686.337303</v>
      </c>
      <c r="CR39" s="811">
        <v>26830120686.337303</v>
      </c>
      <c r="CS39" s="811" t="s">
        <v>309</v>
      </c>
      <c r="CT39" s="811">
        <v>26830120686.337303</v>
      </c>
      <c r="CU39" s="811">
        <v>26830120686.337303</v>
      </c>
      <c r="CV39" s="811" t="s">
        <v>309</v>
      </c>
      <c r="CW39" s="811">
        <v>26830120686.337303</v>
      </c>
      <c r="CX39" s="811">
        <v>26830120686.337303</v>
      </c>
      <c r="CY39" s="811" t="s">
        <v>309</v>
      </c>
      <c r="CZ39" s="811">
        <v>26830120686.337303</v>
      </c>
      <c r="DA39" s="811">
        <v>26830120686.337303</v>
      </c>
      <c r="DB39" s="811" t="s">
        <v>309</v>
      </c>
      <c r="DC39" s="811">
        <v>26830120686.337303</v>
      </c>
      <c r="DD39" s="811">
        <v>26830120686.337303</v>
      </c>
      <c r="DE39" s="811" t="s">
        <v>309</v>
      </c>
      <c r="DF39" s="811">
        <v>26830120686.337303</v>
      </c>
      <c r="DG39" s="811">
        <v>26830120686.337303</v>
      </c>
      <c r="DH39" s="811" t="s">
        <v>309</v>
      </c>
      <c r="DI39" s="811">
        <v>26830120686.337303</v>
      </c>
      <c r="DJ39" s="811">
        <v>26830120686.337303</v>
      </c>
      <c r="DK39" s="811" t="s">
        <v>309</v>
      </c>
      <c r="DL39" s="811">
        <v>26830120686.337303</v>
      </c>
      <c r="DM39" s="811">
        <v>26830120686.337303</v>
      </c>
      <c r="DN39" s="811" t="s">
        <v>309</v>
      </c>
      <c r="DO39" s="811">
        <v>26830120686.337303</v>
      </c>
      <c r="DP39" s="811">
        <v>26830120686.337303</v>
      </c>
      <c r="DQ39" s="811" t="s">
        <v>309</v>
      </c>
      <c r="DR39" s="811">
        <v>26830120686.337303</v>
      </c>
      <c r="DS39" s="811">
        <v>26830120686.337303</v>
      </c>
      <c r="DT39" s="811" t="s">
        <v>309</v>
      </c>
      <c r="DU39" s="811">
        <v>26830120686.337303</v>
      </c>
      <c r="DV39" s="811">
        <v>26830120686.337303</v>
      </c>
      <c r="DW39" s="811" t="s">
        <v>309</v>
      </c>
      <c r="DX39" s="811">
        <v>26830120686.337303</v>
      </c>
      <c r="DY39" s="811">
        <v>26830120686.337303</v>
      </c>
      <c r="DZ39" s="811" t="s">
        <v>309</v>
      </c>
      <c r="EA39" s="811">
        <v>26830120686.337303</v>
      </c>
      <c r="EB39" s="811">
        <v>26830120686.337303</v>
      </c>
      <c r="EC39" s="811" t="s">
        <v>309</v>
      </c>
      <c r="ED39" s="641">
        <f>12*600000000</f>
        <v>7200000000</v>
      </c>
      <c r="EE39" s="347" t="s">
        <v>462</v>
      </c>
      <c r="EF39" s="348" t="s">
        <v>478</v>
      </c>
      <c r="EG39" s="348" t="s">
        <v>479</v>
      </c>
      <c r="EH39" s="348" t="s">
        <v>546</v>
      </c>
      <c r="EI39" s="348" t="s">
        <v>480</v>
      </c>
      <c r="EJ39" s="348" t="s">
        <v>481</v>
      </c>
      <c r="EK39" s="348" t="s">
        <v>815</v>
      </c>
      <c r="EL39" s="348" t="s">
        <v>816</v>
      </c>
      <c r="EM39" s="348" t="s">
        <v>817</v>
      </c>
      <c r="EN39" s="348" t="s">
        <v>818</v>
      </c>
      <c r="EO39" s="349" t="s">
        <v>819</v>
      </c>
      <c r="EP39" s="350" t="s">
        <v>820</v>
      </c>
    </row>
    <row r="40" spans="1:213" s="58" customFormat="1" ht="63" customHeight="1">
      <c r="B40" s="314"/>
      <c r="C40" s="316"/>
      <c r="D40" s="387"/>
      <c r="E40" s="388"/>
      <c r="F40" s="319"/>
      <c r="G40" s="320"/>
      <c r="H40" s="303"/>
      <c r="I40" s="305"/>
      <c r="J40" s="305"/>
      <c r="K40" s="323"/>
      <c r="L40" s="305"/>
      <c r="M40" s="306"/>
      <c r="N40" s="306"/>
      <c r="O40" s="305"/>
      <c r="P40" s="307"/>
      <c r="Q40" s="327"/>
      <c r="R40" s="327"/>
      <c r="S40" s="327"/>
      <c r="T40" s="327"/>
      <c r="U40" s="327"/>
      <c r="V40" s="327"/>
      <c r="W40" s="327"/>
      <c r="X40" s="327"/>
      <c r="Y40" s="327"/>
      <c r="Z40" s="327"/>
      <c r="AA40" s="327"/>
      <c r="AB40" s="327"/>
      <c r="AC40" s="327"/>
      <c r="AD40" s="327"/>
      <c r="AE40" s="327"/>
      <c r="AF40" s="327"/>
      <c r="AG40" s="327"/>
      <c r="AH40" s="327"/>
      <c r="AI40" s="327"/>
      <c r="AJ40" s="328"/>
      <c r="AK40" s="351" t="s">
        <v>814</v>
      </c>
      <c r="AL40" s="352">
        <v>1.2999999999999999E-2</v>
      </c>
      <c r="AM40" s="354" t="s">
        <v>867</v>
      </c>
      <c r="AN40" s="354" t="s">
        <v>188</v>
      </c>
      <c r="AO40" s="354" t="s">
        <v>15</v>
      </c>
      <c r="AP40" s="354" t="s">
        <v>33</v>
      </c>
      <c r="AQ40" s="354" t="s">
        <v>2</v>
      </c>
      <c r="AR40" s="353">
        <v>0</v>
      </c>
      <c r="AS40" s="354">
        <v>2018</v>
      </c>
      <c r="AT40" s="356">
        <v>43831</v>
      </c>
      <c r="AU40" s="356">
        <v>50770</v>
      </c>
      <c r="AV40" s="644">
        <f t="shared" si="0"/>
        <v>19.274999999999999</v>
      </c>
      <c r="AW40" s="367">
        <v>0</v>
      </c>
      <c r="AX40" s="354">
        <v>0</v>
      </c>
      <c r="AY40" s="354" t="s">
        <v>673</v>
      </c>
      <c r="AZ40" s="354" t="s">
        <v>673</v>
      </c>
      <c r="BA40" s="354" t="s">
        <v>673</v>
      </c>
      <c r="BB40" s="354" t="s">
        <v>673</v>
      </c>
      <c r="BC40" s="354" t="s">
        <v>673</v>
      </c>
      <c r="BD40" s="354" t="s">
        <v>673</v>
      </c>
      <c r="BE40" s="354" t="s">
        <v>673</v>
      </c>
      <c r="BF40" s="354" t="s">
        <v>673</v>
      </c>
      <c r="BG40" s="354" t="s">
        <v>673</v>
      </c>
      <c r="BH40" s="354" t="s">
        <v>673</v>
      </c>
      <c r="BI40" s="354" t="s">
        <v>673</v>
      </c>
      <c r="BJ40" s="354" t="s">
        <v>673</v>
      </c>
      <c r="BK40" s="354" t="s">
        <v>673</v>
      </c>
      <c r="BL40" s="354" t="s">
        <v>673</v>
      </c>
      <c r="BM40" s="354" t="s">
        <v>673</v>
      </c>
      <c r="BN40" s="354" t="s">
        <v>673</v>
      </c>
      <c r="BO40" s="354" t="s">
        <v>673</v>
      </c>
      <c r="BP40" s="354" t="s">
        <v>673</v>
      </c>
      <c r="BQ40" s="354" t="s">
        <v>673</v>
      </c>
      <c r="BR40" s="354" t="s">
        <v>673</v>
      </c>
      <c r="BS40" s="986"/>
      <c r="BT40" s="811"/>
      <c r="BU40" s="811"/>
      <c r="BV40" s="811"/>
      <c r="BW40" s="811"/>
      <c r="BX40" s="811"/>
      <c r="BY40" s="811"/>
      <c r="BZ40" s="811"/>
      <c r="CA40" s="811"/>
      <c r="CB40" s="811"/>
      <c r="CC40" s="811"/>
      <c r="CD40" s="811"/>
      <c r="CE40" s="811"/>
      <c r="CF40" s="811"/>
      <c r="CG40" s="811"/>
      <c r="CH40" s="811"/>
      <c r="CI40" s="811"/>
      <c r="CJ40" s="811"/>
      <c r="CK40" s="811"/>
      <c r="CL40" s="811"/>
      <c r="CM40" s="811"/>
      <c r="CN40" s="811"/>
      <c r="CO40" s="811"/>
      <c r="CP40" s="811"/>
      <c r="CQ40" s="811"/>
      <c r="CR40" s="811"/>
      <c r="CS40" s="811"/>
      <c r="CT40" s="811"/>
      <c r="CU40" s="811"/>
      <c r="CV40" s="811"/>
      <c r="CW40" s="811"/>
      <c r="CX40" s="811"/>
      <c r="CY40" s="811"/>
      <c r="CZ40" s="811"/>
      <c r="DA40" s="811"/>
      <c r="DB40" s="811"/>
      <c r="DC40" s="811"/>
      <c r="DD40" s="811"/>
      <c r="DE40" s="811"/>
      <c r="DF40" s="811"/>
      <c r="DG40" s="811"/>
      <c r="DH40" s="811"/>
      <c r="DI40" s="811"/>
      <c r="DJ40" s="811"/>
      <c r="DK40" s="811"/>
      <c r="DL40" s="811"/>
      <c r="DM40" s="811"/>
      <c r="DN40" s="811"/>
      <c r="DO40" s="811"/>
      <c r="DP40" s="811"/>
      <c r="DQ40" s="811"/>
      <c r="DR40" s="811"/>
      <c r="DS40" s="811"/>
      <c r="DT40" s="811"/>
      <c r="DU40" s="811"/>
      <c r="DV40" s="811"/>
      <c r="DW40" s="811"/>
      <c r="DX40" s="811"/>
      <c r="DY40" s="811"/>
      <c r="DZ40" s="811"/>
      <c r="EA40" s="811"/>
      <c r="EB40" s="811"/>
      <c r="EC40" s="811"/>
      <c r="ED40" s="640">
        <v>563432534413.08325</v>
      </c>
      <c r="EE40" s="363" t="s">
        <v>462</v>
      </c>
      <c r="EF40" s="364" t="s">
        <v>478</v>
      </c>
      <c r="EG40" s="364" t="s">
        <v>479</v>
      </c>
      <c r="EH40" s="364" t="s">
        <v>546</v>
      </c>
      <c r="EI40" s="364" t="s">
        <v>480</v>
      </c>
      <c r="EJ40" s="364" t="s">
        <v>481</v>
      </c>
      <c r="EK40" s="364" t="s">
        <v>482</v>
      </c>
      <c r="EL40" s="364" t="s">
        <v>821</v>
      </c>
      <c r="EM40" s="364" t="s">
        <v>822</v>
      </c>
      <c r="EN40" s="364" t="s">
        <v>823</v>
      </c>
      <c r="EO40" s="365" t="s">
        <v>824</v>
      </c>
      <c r="EP40" s="366" t="s">
        <v>825</v>
      </c>
    </row>
    <row r="41" spans="1:213" s="58" customFormat="1" ht="63" customHeight="1">
      <c r="B41" s="314"/>
      <c r="C41" s="316"/>
      <c r="D41" s="387"/>
      <c r="E41" s="388"/>
      <c r="F41" s="319"/>
      <c r="G41" s="320"/>
      <c r="H41" s="303"/>
      <c r="I41" s="305"/>
      <c r="J41" s="305"/>
      <c r="K41" s="323"/>
      <c r="L41" s="305"/>
      <c r="M41" s="306"/>
      <c r="N41" s="306"/>
      <c r="O41" s="305"/>
      <c r="P41" s="307"/>
      <c r="Q41" s="327"/>
      <c r="R41" s="327"/>
      <c r="S41" s="327"/>
      <c r="T41" s="327"/>
      <c r="U41" s="327"/>
      <c r="V41" s="327"/>
      <c r="W41" s="327"/>
      <c r="X41" s="327"/>
      <c r="Y41" s="327"/>
      <c r="Z41" s="327"/>
      <c r="AA41" s="327"/>
      <c r="AB41" s="327"/>
      <c r="AC41" s="327"/>
      <c r="AD41" s="327"/>
      <c r="AE41" s="327"/>
      <c r="AF41" s="327"/>
      <c r="AG41" s="327"/>
      <c r="AH41" s="327"/>
      <c r="AI41" s="327"/>
      <c r="AJ41" s="328"/>
      <c r="AK41" s="222" t="s">
        <v>826</v>
      </c>
      <c r="AL41" s="337">
        <v>1.2999999999999999E-2</v>
      </c>
      <c r="AM41" s="231" t="s">
        <v>868</v>
      </c>
      <c r="AN41" s="231" t="s">
        <v>247</v>
      </c>
      <c r="AO41" s="231" t="s">
        <v>15</v>
      </c>
      <c r="AP41" s="231" t="s">
        <v>33</v>
      </c>
      <c r="AQ41" s="231" t="s">
        <v>2</v>
      </c>
      <c r="AR41" s="226">
        <v>0</v>
      </c>
      <c r="AS41" s="231">
        <v>2018</v>
      </c>
      <c r="AT41" s="279">
        <v>43831</v>
      </c>
      <c r="AU41" s="279">
        <v>50770</v>
      </c>
      <c r="AV41" s="644">
        <f t="shared" si="0"/>
        <v>19.274999999999999</v>
      </c>
      <c r="AW41" s="229">
        <v>0</v>
      </c>
      <c r="AX41" s="231">
        <v>0</v>
      </c>
      <c r="AY41" s="368">
        <v>10000</v>
      </c>
      <c r="AZ41" s="368">
        <v>20000</v>
      </c>
      <c r="BA41" s="368">
        <v>30000</v>
      </c>
      <c r="BB41" s="368">
        <v>40000</v>
      </c>
      <c r="BC41" s="368">
        <v>50000</v>
      </c>
      <c r="BD41" s="368">
        <v>60000</v>
      </c>
      <c r="BE41" s="368">
        <v>70000</v>
      </c>
      <c r="BF41" s="368">
        <v>80000</v>
      </c>
      <c r="BG41" s="368">
        <v>90000</v>
      </c>
      <c r="BH41" s="368">
        <v>100000</v>
      </c>
      <c r="BI41" s="368">
        <v>110000</v>
      </c>
      <c r="BJ41" s="368">
        <v>120000</v>
      </c>
      <c r="BK41" s="368">
        <v>130000</v>
      </c>
      <c r="BL41" s="368">
        <v>140000</v>
      </c>
      <c r="BM41" s="368">
        <v>150000</v>
      </c>
      <c r="BN41" s="368">
        <v>160000</v>
      </c>
      <c r="BO41" s="368">
        <v>170000</v>
      </c>
      <c r="BP41" s="368">
        <v>180000</v>
      </c>
      <c r="BQ41" s="368">
        <v>190000</v>
      </c>
      <c r="BR41" s="369">
        <v>190000</v>
      </c>
      <c r="BS41" s="986"/>
      <c r="BT41" s="811">
        <v>26830120686.337303</v>
      </c>
      <c r="BU41" s="811" t="s">
        <v>309</v>
      </c>
      <c r="BV41" s="811">
        <v>26830120686.337303</v>
      </c>
      <c r="BW41" s="811">
        <v>26830120686.337303</v>
      </c>
      <c r="BX41" s="811" t="s">
        <v>309</v>
      </c>
      <c r="BY41" s="811">
        <v>26830120686.337303</v>
      </c>
      <c r="BZ41" s="811">
        <v>26830120686.337303</v>
      </c>
      <c r="CA41" s="811" t="s">
        <v>309</v>
      </c>
      <c r="CB41" s="811">
        <v>26830120686.337303</v>
      </c>
      <c r="CC41" s="811">
        <v>26830120686.337303</v>
      </c>
      <c r="CD41" s="811" t="s">
        <v>309</v>
      </c>
      <c r="CE41" s="811">
        <v>26830120686.337303</v>
      </c>
      <c r="CF41" s="811">
        <v>26830120686.337303</v>
      </c>
      <c r="CG41" s="811" t="s">
        <v>309</v>
      </c>
      <c r="CH41" s="811">
        <v>26830120686.337303</v>
      </c>
      <c r="CI41" s="811">
        <v>26830120686.337303</v>
      </c>
      <c r="CJ41" s="811" t="s">
        <v>309</v>
      </c>
      <c r="CK41" s="811">
        <v>26830120686.337303</v>
      </c>
      <c r="CL41" s="811">
        <v>26830120686.337303</v>
      </c>
      <c r="CM41" s="811" t="s">
        <v>309</v>
      </c>
      <c r="CN41" s="811">
        <v>26830120686.337303</v>
      </c>
      <c r="CO41" s="811">
        <v>26830120686.337303</v>
      </c>
      <c r="CP41" s="811" t="s">
        <v>309</v>
      </c>
      <c r="CQ41" s="811">
        <v>26830120686.337303</v>
      </c>
      <c r="CR41" s="811">
        <v>26830120686.337303</v>
      </c>
      <c r="CS41" s="811" t="s">
        <v>309</v>
      </c>
      <c r="CT41" s="811">
        <v>26830120686.337303</v>
      </c>
      <c r="CU41" s="811">
        <v>26830120686.337303</v>
      </c>
      <c r="CV41" s="811" t="s">
        <v>309</v>
      </c>
      <c r="CW41" s="811">
        <v>26830120686.337303</v>
      </c>
      <c r="CX41" s="811">
        <v>26830120686.337303</v>
      </c>
      <c r="CY41" s="811" t="s">
        <v>309</v>
      </c>
      <c r="CZ41" s="811">
        <v>26830120686.337303</v>
      </c>
      <c r="DA41" s="811">
        <v>26830120686.337303</v>
      </c>
      <c r="DB41" s="811" t="s">
        <v>309</v>
      </c>
      <c r="DC41" s="811">
        <v>26830120686.337303</v>
      </c>
      <c r="DD41" s="811">
        <v>26830120686.337303</v>
      </c>
      <c r="DE41" s="811" t="s">
        <v>309</v>
      </c>
      <c r="DF41" s="811">
        <v>26830120686.337303</v>
      </c>
      <c r="DG41" s="811">
        <v>26830120686.337303</v>
      </c>
      <c r="DH41" s="811" t="s">
        <v>309</v>
      </c>
      <c r="DI41" s="811">
        <v>26830120686.337303</v>
      </c>
      <c r="DJ41" s="811">
        <v>26830120686.337303</v>
      </c>
      <c r="DK41" s="811" t="s">
        <v>309</v>
      </c>
      <c r="DL41" s="811">
        <v>26830120686.337303</v>
      </c>
      <c r="DM41" s="811">
        <v>26830120686.337303</v>
      </c>
      <c r="DN41" s="811" t="s">
        <v>309</v>
      </c>
      <c r="DO41" s="811">
        <v>26830120686.337303</v>
      </c>
      <c r="DP41" s="811">
        <v>26830120686.337303</v>
      </c>
      <c r="DQ41" s="811" t="s">
        <v>309</v>
      </c>
      <c r="DR41" s="811">
        <v>26830120686.337303</v>
      </c>
      <c r="DS41" s="811">
        <v>26830120686.337303</v>
      </c>
      <c r="DT41" s="811" t="s">
        <v>309</v>
      </c>
      <c r="DU41" s="811">
        <v>26830120686.337303</v>
      </c>
      <c r="DV41" s="811">
        <v>26830120686.337303</v>
      </c>
      <c r="DW41" s="811" t="s">
        <v>309</v>
      </c>
      <c r="DX41" s="811">
        <v>26830120686.337303</v>
      </c>
      <c r="DY41" s="811">
        <v>26830120686.337303</v>
      </c>
      <c r="DZ41" s="811" t="s">
        <v>309</v>
      </c>
      <c r="EA41" s="811">
        <v>26830120686.337303</v>
      </c>
      <c r="EB41" s="811">
        <v>26830120686.337303</v>
      </c>
      <c r="EC41" s="811" t="s">
        <v>309</v>
      </c>
      <c r="ED41" s="641">
        <f>18*400000000</f>
        <v>7200000000</v>
      </c>
      <c r="EE41" s="347" t="s">
        <v>462</v>
      </c>
      <c r="EF41" s="348" t="s">
        <v>478</v>
      </c>
      <c r="EG41" s="348" t="s">
        <v>479</v>
      </c>
      <c r="EH41" s="348" t="s">
        <v>546</v>
      </c>
      <c r="EI41" s="348" t="s">
        <v>480</v>
      </c>
      <c r="EJ41" s="348" t="s">
        <v>481</v>
      </c>
      <c r="EK41" s="348" t="s">
        <v>482</v>
      </c>
      <c r="EL41" s="348" t="s">
        <v>547</v>
      </c>
      <c r="EM41" s="348" t="s">
        <v>548</v>
      </c>
      <c r="EN41" s="348" t="s">
        <v>484</v>
      </c>
      <c r="EO41" s="349" t="s">
        <v>485</v>
      </c>
      <c r="EP41" s="350" t="s">
        <v>486</v>
      </c>
    </row>
    <row r="42" spans="1:213" s="58" customFormat="1" ht="102" customHeight="1">
      <c r="B42" s="314"/>
      <c r="C42" s="316"/>
      <c r="D42" s="387"/>
      <c r="E42" s="388"/>
      <c r="F42" s="319"/>
      <c r="G42" s="320"/>
      <c r="H42" s="303"/>
      <c r="I42" s="305"/>
      <c r="J42" s="305"/>
      <c r="K42" s="323"/>
      <c r="L42" s="305"/>
      <c r="M42" s="306"/>
      <c r="N42" s="306"/>
      <c r="O42" s="305"/>
      <c r="P42" s="307"/>
      <c r="Q42" s="327"/>
      <c r="R42" s="327"/>
      <c r="S42" s="327"/>
      <c r="T42" s="327"/>
      <c r="U42" s="327"/>
      <c r="V42" s="327"/>
      <c r="W42" s="327"/>
      <c r="X42" s="327"/>
      <c r="Y42" s="327"/>
      <c r="Z42" s="327"/>
      <c r="AA42" s="327"/>
      <c r="AB42" s="327"/>
      <c r="AC42" s="327"/>
      <c r="AD42" s="327"/>
      <c r="AE42" s="327"/>
      <c r="AF42" s="327"/>
      <c r="AG42" s="327"/>
      <c r="AH42" s="327"/>
      <c r="AI42" s="327"/>
      <c r="AJ42" s="328"/>
      <c r="AK42" s="351" t="s">
        <v>827</v>
      </c>
      <c r="AL42" s="352">
        <v>1.2999999999999999E-2</v>
      </c>
      <c r="AM42" s="354" t="s">
        <v>869</v>
      </c>
      <c r="AN42" s="354" t="s">
        <v>249</v>
      </c>
      <c r="AO42" s="354" t="s">
        <v>15</v>
      </c>
      <c r="AP42" s="354" t="s">
        <v>33</v>
      </c>
      <c r="AQ42" s="354" t="s">
        <v>2</v>
      </c>
      <c r="AR42" s="353">
        <v>0</v>
      </c>
      <c r="AS42" s="354">
        <v>2018</v>
      </c>
      <c r="AT42" s="356">
        <v>43831</v>
      </c>
      <c r="AU42" s="356">
        <v>50770</v>
      </c>
      <c r="AV42" s="644">
        <f t="shared" si="0"/>
        <v>19.274999999999999</v>
      </c>
      <c r="AW42" s="367">
        <v>0</v>
      </c>
      <c r="AX42" s="354">
        <v>0</v>
      </c>
      <c r="AY42" s="354" t="s">
        <v>828</v>
      </c>
      <c r="AZ42" s="354" t="s">
        <v>828</v>
      </c>
      <c r="BA42" s="354" t="s">
        <v>828</v>
      </c>
      <c r="BB42" s="354" t="s">
        <v>828</v>
      </c>
      <c r="BC42" s="354" t="s">
        <v>828</v>
      </c>
      <c r="BD42" s="354" t="s">
        <v>828</v>
      </c>
      <c r="BE42" s="354" t="s">
        <v>828</v>
      </c>
      <c r="BF42" s="354" t="s">
        <v>828</v>
      </c>
      <c r="BG42" s="354" t="s">
        <v>828</v>
      </c>
      <c r="BH42" s="354" t="s">
        <v>828</v>
      </c>
      <c r="BI42" s="354" t="s">
        <v>828</v>
      </c>
      <c r="BJ42" s="354" t="s">
        <v>828</v>
      </c>
      <c r="BK42" s="354" t="s">
        <v>828</v>
      </c>
      <c r="BL42" s="354" t="s">
        <v>828</v>
      </c>
      <c r="BM42" s="354" t="s">
        <v>828</v>
      </c>
      <c r="BN42" s="354" t="s">
        <v>828</v>
      </c>
      <c r="BO42" s="354" t="s">
        <v>828</v>
      </c>
      <c r="BP42" s="354" t="s">
        <v>828</v>
      </c>
      <c r="BQ42" s="354" t="s">
        <v>828</v>
      </c>
      <c r="BR42" s="354" t="s">
        <v>828</v>
      </c>
      <c r="BS42" s="986"/>
      <c r="BT42" s="811"/>
      <c r="BU42" s="811"/>
      <c r="BV42" s="811"/>
      <c r="BW42" s="811"/>
      <c r="BX42" s="811"/>
      <c r="BY42" s="811"/>
      <c r="BZ42" s="811"/>
      <c r="CA42" s="811"/>
      <c r="CB42" s="811"/>
      <c r="CC42" s="811"/>
      <c r="CD42" s="811"/>
      <c r="CE42" s="811"/>
      <c r="CF42" s="811"/>
      <c r="CG42" s="811"/>
      <c r="CH42" s="811"/>
      <c r="CI42" s="811"/>
      <c r="CJ42" s="811"/>
      <c r="CK42" s="811"/>
      <c r="CL42" s="811"/>
      <c r="CM42" s="811"/>
      <c r="CN42" s="811"/>
      <c r="CO42" s="811"/>
      <c r="CP42" s="811"/>
      <c r="CQ42" s="811"/>
      <c r="CR42" s="811"/>
      <c r="CS42" s="811"/>
      <c r="CT42" s="811"/>
      <c r="CU42" s="811"/>
      <c r="CV42" s="811"/>
      <c r="CW42" s="811"/>
      <c r="CX42" s="811"/>
      <c r="CY42" s="811"/>
      <c r="CZ42" s="811"/>
      <c r="DA42" s="811"/>
      <c r="DB42" s="811"/>
      <c r="DC42" s="811"/>
      <c r="DD42" s="811"/>
      <c r="DE42" s="811"/>
      <c r="DF42" s="811"/>
      <c r="DG42" s="811"/>
      <c r="DH42" s="811"/>
      <c r="DI42" s="811"/>
      <c r="DJ42" s="811"/>
      <c r="DK42" s="811"/>
      <c r="DL42" s="811"/>
      <c r="DM42" s="811"/>
      <c r="DN42" s="811"/>
      <c r="DO42" s="811"/>
      <c r="DP42" s="811"/>
      <c r="DQ42" s="811"/>
      <c r="DR42" s="811"/>
      <c r="DS42" s="811"/>
      <c r="DT42" s="811"/>
      <c r="DU42" s="811"/>
      <c r="DV42" s="811"/>
      <c r="DW42" s="811"/>
      <c r="DX42" s="811"/>
      <c r="DY42" s="811"/>
      <c r="DZ42" s="811"/>
      <c r="EA42" s="811"/>
      <c r="EB42" s="811"/>
      <c r="EC42" s="811"/>
      <c r="ED42" s="640">
        <v>563432534413.08325</v>
      </c>
      <c r="EE42" s="363" t="s">
        <v>462</v>
      </c>
      <c r="EF42" s="364" t="s">
        <v>478</v>
      </c>
      <c r="EG42" s="364" t="s">
        <v>479</v>
      </c>
      <c r="EH42" s="364" t="s">
        <v>546</v>
      </c>
      <c r="EI42" s="364" t="s">
        <v>480</v>
      </c>
      <c r="EJ42" s="364" t="s">
        <v>481</v>
      </c>
      <c r="EK42" s="364" t="s">
        <v>482</v>
      </c>
      <c r="EL42" s="364" t="s">
        <v>547</v>
      </c>
      <c r="EM42" s="364" t="s">
        <v>548</v>
      </c>
      <c r="EN42" s="364" t="s">
        <v>484</v>
      </c>
      <c r="EO42" s="365" t="s">
        <v>485</v>
      </c>
      <c r="EP42" s="366" t="s">
        <v>486</v>
      </c>
    </row>
    <row r="43" spans="1:213" s="58" customFormat="1" ht="102" customHeight="1">
      <c r="B43" s="314"/>
      <c r="C43" s="316"/>
      <c r="D43" s="387"/>
      <c r="E43" s="388"/>
      <c r="F43" s="319"/>
      <c r="G43" s="320"/>
      <c r="H43" s="303"/>
      <c r="I43" s="305"/>
      <c r="J43" s="305"/>
      <c r="K43" s="323"/>
      <c r="L43" s="305"/>
      <c r="M43" s="306"/>
      <c r="N43" s="306"/>
      <c r="O43" s="305"/>
      <c r="P43" s="307"/>
      <c r="Q43" s="327"/>
      <c r="R43" s="327"/>
      <c r="S43" s="327"/>
      <c r="T43" s="327"/>
      <c r="U43" s="327"/>
      <c r="V43" s="327"/>
      <c r="W43" s="327"/>
      <c r="X43" s="327"/>
      <c r="Y43" s="327"/>
      <c r="Z43" s="327"/>
      <c r="AA43" s="327"/>
      <c r="AB43" s="327"/>
      <c r="AC43" s="327"/>
      <c r="AD43" s="327"/>
      <c r="AE43" s="327"/>
      <c r="AF43" s="327"/>
      <c r="AG43" s="327"/>
      <c r="AH43" s="327"/>
      <c r="AI43" s="327"/>
      <c r="AJ43" s="328"/>
      <c r="AK43" s="222" t="s">
        <v>829</v>
      </c>
      <c r="AL43" s="232">
        <v>1.2999999999999999E-2</v>
      </c>
      <c r="AM43" s="231" t="s">
        <v>870</v>
      </c>
      <c r="AN43" s="231" t="s">
        <v>184</v>
      </c>
      <c r="AO43" s="231" t="s">
        <v>18</v>
      </c>
      <c r="AP43" s="231" t="s">
        <v>33</v>
      </c>
      <c r="AQ43" s="231" t="s">
        <v>2</v>
      </c>
      <c r="AR43" s="226" t="s">
        <v>911</v>
      </c>
      <c r="AS43" s="231">
        <v>2018</v>
      </c>
      <c r="AT43" s="279">
        <v>43831</v>
      </c>
      <c r="AU43" s="279">
        <v>50770</v>
      </c>
      <c r="AV43" s="644">
        <f t="shared" si="0"/>
        <v>19.274999999999999</v>
      </c>
      <c r="AW43" s="229">
        <v>0</v>
      </c>
      <c r="AX43" s="231">
        <v>0</v>
      </c>
      <c r="AY43" s="231" t="s">
        <v>828</v>
      </c>
      <c r="AZ43" s="231" t="s">
        <v>828</v>
      </c>
      <c r="BA43" s="231" t="s">
        <v>828</v>
      </c>
      <c r="BB43" s="231" t="s">
        <v>828</v>
      </c>
      <c r="BC43" s="231" t="s">
        <v>828</v>
      </c>
      <c r="BD43" s="231" t="s">
        <v>828</v>
      </c>
      <c r="BE43" s="231" t="s">
        <v>828</v>
      </c>
      <c r="BF43" s="231" t="s">
        <v>828</v>
      </c>
      <c r="BG43" s="231" t="s">
        <v>828</v>
      </c>
      <c r="BH43" s="231" t="s">
        <v>828</v>
      </c>
      <c r="BI43" s="231" t="s">
        <v>828</v>
      </c>
      <c r="BJ43" s="231" t="s">
        <v>828</v>
      </c>
      <c r="BK43" s="231" t="s">
        <v>828</v>
      </c>
      <c r="BL43" s="231" t="s">
        <v>828</v>
      </c>
      <c r="BM43" s="231" t="s">
        <v>828</v>
      </c>
      <c r="BN43" s="231" t="s">
        <v>828</v>
      </c>
      <c r="BO43" s="231" t="s">
        <v>828</v>
      </c>
      <c r="BP43" s="231" t="s">
        <v>828</v>
      </c>
      <c r="BQ43" s="231" t="s">
        <v>828</v>
      </c>
      <c r="BR43" s="231" t="s">
        <v>828</v>
      </c>
      <c r="BS43" s="220"/>
      <c r="BT43" s="219">
        <v>47878481428.796387</v>
      </c>
      <c r="BU43" s="219" t="s">
        <v>308</v>
      </c>
      <c r="BV43" s="219">
        <v>47878481428.796387</v>
      </c>
      <c r="BW43" s="219">
        <v>47878481428.796387</v>
      </c>
      <c r="BX43" s="219" t="s">
        <v>308</v>
      </c>
      <c r="BY43" s="219">
        <v>47878481428.796387</v>
      </c>
      <c r="BZ43" s="219">
        <v>47878481428.796387</v>
      </c>
      <c r="CA43" s="219" t="s">
        <v>308</v>
      </c>
      <c r="CB43" s="219">
        <v>47878481428.796387</v>
      </c>
      <c r="CC43" s="219">
        <v>47878481428.796387</v>
      </c>
      <c r="CD43" s="219" t="s">
        <v>308</v>
      </c>
      <c r="CE43" s="219">
        <v>47878481428.796387</v>
      </c>
      <c r="CF43" s="219">
        <v>47878481428.796387</v>
      </c>
      <c r="CG43" s="219" t="s">
        <v>308</v>
      </c>
      <c r="CH43" s="219">
        <v>47878481428.796387</v>
      </c>
      <c r="CI43" s="219">
        <v>47878481428.796387</v>
      </c>
      <c r="CJ43" s="219" t="s">
        <v>308</v>
      </c>
      <c r="CK43" s="219">
        <v>47878481428.796387</v>
      </c>
      <c r="CL43" s="219">
        <v>47878481428.796387</v>
      </c>
      <c r="CM43" s="219" t="s">
        <v>308</v>
      </c>
      <c r="CN43" s="219">
        <v>47878481428.796387</v>
      </c>
      <c r="CO43" s="219">
        <v>47878481428.796387</v>
      </c>
      <c r="CP43" s="219" t="s">
        <v>308</v>
      </c>
      <c r="CQ43" s="219">
        <v>47878481428.796387</v>
      </c>
      <c r="CR43" s="219">
        <v>47878481428.796387</v>
      </c>
      <c r="CS43" s="219" t="s">
        <v>308</v>
      </c>
      <c r="CT43" s="219">
        <v>47878481428.796387</v>
      </c>
      <c r="CU43" s="219">
        <v>47878481428.796387</v>
      </c>
      <c r="CV43" s="219" t="s">
        <v>308</v>
      </c>
      <c r="CW43" s="219">
        <v>47878481428.796387</v>
      </c>
      <c r="CX43" s="219">
        <v>47878481428.796387</v>
      </c>
      <c r="CY43" s="219" t="s">
        <v>308</v>
      </c>
      <c r="CZ43" s="219">
        <v>47878481428.796387</v>
      </c>
      <c r="DA43" s="219">
        <v>47878481428.796387</v>
      </c>
      <c r="DB43" s="219" t="s">
        <v>308</v>
      </c>
      <c r="DC43" s="219">
        <v>47878481428.796387</v>
      </c>
      <c r="DD43" s="219">
        <v>47878481428.796387</v>
      </c>
      <c r="DE43" s="219" t="s">
        <v>308</v>
      </c>
      <c r="DF43" s="219">
        <v>47878481428.796387</v>
      </c>
      <c r="DG43" s="219">
        <v>47878481428.796387</v>
      </c>
      <c r="DH43" s="219" t="s">
        <v>308</v>
      </c>
      <c r="DI43" s="219">
        <v>47878481428.796387</v>
      </c>
      <c r="DJ43" s="219">
        <v>47878481428.796387</v>
      </c>
      <c r="DK43" s="219" t="s">
        <v>308</v>
      </c>
      <c r="DL43" s="219">
        <v>47878481428.796387</v>
      </c>
      <c r="DM43" s="219">
        <v>47878481428.796387</v>
      </c>
      <c r="DN43" s="219" t="s">
        <v>308</v>
      </c>
      <c r="DO43" s="219">
        <v>47878481428.796387</v>
      </c>
      <c r="DP43" s="219">
        <v>47878481428.796387</v>
      </c>
      <c r="DQ43" s="219" t="s">
        <v>308</v>
      </c>
      <c r="DR43" s="219">
        <v>47878481428.796387</v>
      </c>
      <c r="DS43" s="219">
        <v>47878481428.796387</v>
      </c>
      <c r="DT43" s="219" t="s">
        <v>308</v>
      </c>
      <c r="DU43" s="219">
        <v>47878481428.796387</v>
      </c>
      <c r="DV43" s="219">
        <v>47878481428.796387</v>
      </c>
      <c r="DW43" s="219" t="s">
        <v>308</v>
      </c>
      <c r="DX43" s="219">
        <v>47878481428.796387</v>
      </c>
      <c r="DY43" s="219">
        <v>47878481428.796387</v>
      </c>
      <c r="DZ43" s="219" t="s">
        <v>308</v>
      </c>
      <c r="EA43" s="219">
        <v>47878481428.796387</v>
      </c>
      <c r="EB43" s="219">
        <v>47878481428.796387</v>
      </c>
      <c r="EC43" s="219" t="s">
        <v>308</v>
      </c>
      <c r="ED43" s="612">
        <v>1005448110004.7241</v>
      </c>
      <c r="EE43" s="235" t="s">
        <v>429</v>
      </c>
      <c r="EF43" s="223" t="s">
        <v>470</v>
      </c>
      <c r="EG43" s="224" t="s">
        <v>471</v>
      </c>
      <c r="EH43" s="223" t="s">
        <v>472</v>
      </c>
      <c r="EI43" s="224" t="s">
        <v>473</v>
      </c>
      <c r="EJ43" s="224" t="s">
        <v>474</v>
      </c>
      <c r="EK43" s="223" t="s">
        <v>51</v>
      </c>
      <c r="EL43" s="223" t="s">
        <v>475</v>
      </c>
      <c r="EM43" s="224" t="s">
        <v>476</v>
      </c>
      <c r="EN43" s="223" t="s">
        <v>549</v>
      </c>
      <c r="EO43" s="224">
        <v>3153298783</v>
      </c>
      <c r="EP43" s="370" t="s">
        <v>477</v>
      </c>
    </row>
    <row r="44" spans="1:213" s="58" customFormat="1" ht="102" customHeight="1">
      <c r="B44" s="314"/>
      <c r="C44" s="316"/>
      <c r="D44" s="387"/>
      <c r="E44" s="388"/>
      <c r="F44" s="319"/>
      <c r="G44" s="320"/>
      <c r="H44" s="303"/>
      <c r="I44" s="305"/>
      <c r="J44" s="305"/>
      <c r="K44" s="323"/>
      <c r="L44" s="305"/>
      <c r="M44" s="306"/>
      <c r="N44" s="306"/>
      <c r="O44" s="305"/>
      <c r="P44" s="307"/>
      <c r="Q44" s="327"/>
      <c r="R44" s="327"/>
      <c r="S44" s="327"/>
      <c r="T44" s="327"/>
      <c r="U44" s="327"/>
      <c r="V44" s="327"/>
      <c r="W44" s="327"/>
      <c r="X44" s="327"/>
      <c r="Y44" s="327"/>
      <c r="Z44" s="327"/>
      <c r="AA44" s="327"/>
      <c r="AB44" s="327"/>
      <c r="AC44" s="327"/>
      <c r="AD44" s="327"/>
      <c r="AE44" s="327"/>
      <c r="AF44" s="327"/>
      <c r="AG44" s="327"/>
      <c r="AH44" s="327"/>
      <c r="AI44" s="327"/>
      <c r="AJ44" s="328"/>
      <c r="AK44" s="351" t="s">
        <v>830</v>
      </c>
      <c r="AL44" s="352">
        <v>1.2999999999999999E-2</v>
      </c>
      <c r="AM44" s="354" t="s">
        <v>871</v>
      </c>
      <c r="AN44" s="354" t="s">
        <v>551</v>
      </c>
      <c r="AO44" s="354" t="s">
        <v>18</v>
      </c>
      <c r="AP44" s="354" t="s">
        <v>33</v>
      </c>
      <c r="AQ44" s="354" t="s">
        <v>2</v>
      </c>
      <c r="AR44" s="355" t="s">
        <v>911</v>
      </c>
      <c r="AS44" s="354">
        <v>2018</v>
      </c>
      <c r="AT44" s="356">
        <v>43831</v>
      </c>
      <c r="AU44" s="356">
        <v>50770</v>
      </c>
      <c r="AV44" s="644">
        <f t="shared" si="0"/>
        <v>19.274999999999999</v>
      </c>
      <c r="AW44" s="367">
        <v>0</v>
      </c>
      <c r="AX44" s="354">
        <v>0</v>
      </c>
      <c r="AY44" s="357">
        <v>87813.541052631583</v>
      </c>
      <c r="AZ44" s="357">
        <v>175627.08210526317</v>
      </c>
      <c r="BA44" s="357">
        <v>263440.62315789476</v>
      </c>
      <c r="BB44" s="357">
        <v>351254.16421052633</v>
      </c>
      <c r="BC44" s="357">
        <v>439067.7052631579</v>
      </c>
      <c r="BD44" s="358">
        <v>526881.24631578953</v>
      </c>
      <c r="BE44" s="357">
        <v>614694.78736842109</v>
      </c>
      <c r="BF44" s="357">
        <v>702508.32842105266</v>
      </c>
      <c r="BG44" s="357">
        <v>790321.86947368423</v>
      </c>
      <c r="BH44" s="357">
        <v>878135.4105263158</v>
      </c>
      <c r="BI44" s="357">
        <v>965948.95157894737</v>
      </c>
      <c r="BJ44" s="357">
        <v>1053762.4926315791</v>
      </c>
      <c r="BK44" s="357">
        <v>1141576.0336842106</v>
      </c>
      <c r="BL44" s="358">
        <v>1229389.5747368422</v>
      </c>
      <c r="BM44" s="358">
        <v>1317203.1157894738</v>
      </c>
      <c r="BN44" s="358">
        <v>1405016.6568421053</v>
      </c>
      <c r="BO44" s="358">
        <v>1492830.1978947369</v>
      </c>
      <c r="BP44" s="358">
        <v>1580643.7389473685</v>
      </c>
      <c r="BQ44" s="358">
        <v>1668457.28</v>
      </c>
      <c r="BR44" s="359">
        <v>1668457.28</v>
      </c>
      <c r="BS44" s="986"/>
      <c r="BT44" s="811">
        <v>334447129.23380953</v>
      </c>
      <c r="BU44" s="811" t="s">
        <v>308</v>
      </c>
      <c r="BV44" s="811">
        <v>334447129.23380953</v>
      </c>
      <c r="BW44" s="811">
        <v>334447129.23380953</v>
      </c>
      <c r="BX44" s="811" t="s">
        <v>308</v>
      </c>
      <c r="BY44" s="811">
        <v>334447129.23380953</v>
      </c>
      <c r="BZ44" s="811">
        <v>334447129.23380953</v>
      </c>
      <c r="CA44" s="811" t="s">
        <v>308</v>
      </c>
      <c r="CB44" s="811">
        <v>334447129.23380953</v>
      </c>
      <c r="CC44" s="811">
        <v>334447129.23380953</v>
      </c>
      <c r="CD44" s="811" t="s">
        <v>308</v>
      </c>
      <c r="CE44" s="811">
        <v>334447129.23380953</v>
      </c>
      <c r="CF44" s="811">
        <v>334447129.23380953</v>
      </c>
      <c r="CG44" s="811" t="s">
        <v>308</v>
      </c>
      <c r="CH44" s="811">
        <v>334447129.23380953</v>
      </c>
      <c r="CI44" s="811">
        <v>334447129.23380953</v>
      </c>
      <c r="CJ44" s="811" t="s">
        <v>308</v>
      </c>
      <c r="CK44" s="811">
        <v>334447129.23380953</v>
      </c>
      <c r="CL44" s="811">
        <v>334447129.23380953</v>
      </c>
      <c r="CM44" s="811" t="s">
        <v>308</v>
      </c>
      <c r="CN44" s="811">
        <v>334447129.23380953</v>
      </c>
      <c r="CO44" s="811">
        <v>334447129.23380953</v>
      </c>
      <c r="CP44" s="811" t="s">
        <v>308</v>
      </c>
      <c r="CQ44" s="811">
        <v>334447129.23380953</v>
      </c>
      <c r="CR44" s="811">
        <v>334447129.23380953</v>
      </c>
      <c r="CS44" s="811" t="s">
        <v>308</v>
      </c>
      <c r="CT44" s="811">
        <v>334447129.23380953</v>
      </c>
      <c r="CU44" s="811">
        <v>334447129.23380953</v>
      </c>
      <c r="CV44" s="811" t="s">
        <v>308</v>
      </c>
      <c r="CW44" s="811">
        <v>334447129.23380953</v>
      </c>
      <c r="CX44" s="811">
        <v>334447129.23380953</v>
      </c>
      <c r="CY44" s="811" t="s">
        <v>308</v>
      </c>
      <c r="CZ44" s="811">
        <v>334447129.23380953</v>
      </c>
      <c r="DA44" s="811">
        <v>334447129.23380953</v>
      </c>
      <c r="DB44" s="811" t="s">
        <v>308</v>
      </c>
      <c r="DC44" s="811">
        <v>334447129.23380953</v>
      </c>
      <c r="DD44" s="811">
        <v>334447129.23380953</v>
      </c>
      <c r="DE44" s="811" t="s">
        <v>308</v>
      </c>
      <c r="DF44" s="811">
        <v>334447129.23380953</v>
      </c>
      <c r="DG44" s="811">
        <v>334447129.23380953</v>
      </c>
      <c r="DH44" s="811" t="s">
        <v>308</v>
      </c>
      <c r="DI44" s="811">
        <v>334447129.23380953</v>
      </c>
      <c r="DJ44" s="811">
        <v>334447129.23380953</v>
      </c>
      <c r="DK44" s="811" t="s">
        <v>308</v>
      </c>
      <c r="DL44" s="811">
        <v>334447129.23380953</v>
      </c>
      <c r="DM44" s="811">
        <v>334447129.23380953</v>
      </c>
      <c r="DN44" s="811" t="s">
        <v>308</v>
      </c>
      <c r="DO44" s="811">
        <v>334447129.23380953</v>
      </c>
      <c r="DP44" s="811">
        <v>334447129.23380953</v>
      </c>
      <c r="DQ44" s="811" t="s">
        <v>308</v>
      </c>
      <c r="DR44" s="811">
        <v>334447129.23380953</v>
      </c>
      <c r="DS44" s="811">
        <v>334447129.23380953</v>
      </c>
      <c r="DT44" s="811" t="s">
        <v>308</v>
      </c>
      <c r="DU44" s="811">
        <v>334447129.23380953</v>
      </c>
      <c r="DV44" s="811">
        <v>334447129.23380953</v>
      </c>
      <c r="DW44" s="811" t="s">
        <v>308</v>
      </c>
      <c r="DX44" s="811">
        <v>334447129.23380953</v>
      </c>
      <c r="DY44" s="811">
        <v>334447129.23380953</v>
      </c>
      <c r="DZ44" s="811" t="s">
        <v>308</v>
      </c>
      <c r="EA44" s="811">
        <v>334447129.23380953</v>
      </c>
      <c r="EB44" s="811">
        <v>334447129.23380953</v>
      </c>
      <c r="EC44" s="811" t="s">
        <v>308</v>
      </c>
      <c r="ED44" s="640">
        <v>7023389713.9099998</v>
      </c>
      <c r="EE44" s="371" t="s">
        <v>462</v>
      </c>
      <c r="EF44" s="372" t="s">
        <v>463</v>
      </c>
      <c r="EG44" s="372" t="s">
        <v>464</v>
      </c>
      <c r="EH44" s="372" t="s">
        <v>552</v>
      </c>
      <c r="EI44" s="372" t="s">
        <v>465</v>
      </c>
      <c r="EJ44" s="372" t="s">
        <v>466</v>
      </c>
      <c r="EK44" s="372" t="s">
        <v>467</v>
      </c>
      <c r="EL44" s="372" t="s">
        <v>169</v>
      </c>
      <c r="EM44" s="372" t="s">
        <v>468</v>
      </c>
      <c r="EN44" s="372" t="s">
        <v>469</v>
      </c>
      <c r="EO44" s="373">
        <v>2170711</v>
      </c>
      <c r="EP44" s="374" t="s">
        <v>457</v>
      </c>
    </row>
    <row r="45" spans="1:213" s="58" customFormat="1" ht="102" customHeight="1">
      <c r="B45" s="314"/>
      <c r="C45" s="316"/>
      <c r="D45" s="387"/>
      <c r="E45" s="388"/>
      <c r="F45" s="319"/>
      <c r="G45" s="320"/>
      <c r="H45" s="303"/>
      <c r="I45" s="305"/>
      <c r="J45" s="305"/>
      <c r="K45" s="323"/>
      <c r="L45" s="305"/>
      <c r="M45" s="306"/>
      <c r="N45" s="306"/>
      <c r="O45" s="305"/>
      <c r="P45" s="30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328"/>
      <c r="AK45" s="222" t="s">
        <v>831</v>
      </c>
      <c r="AL45" s="232">
        <v>1.2999999999999999E-2</v>
      </c>
      <c r="AM45" s="231" t="s">
        <v>872</v>
      </c>
      <c r="AN45" s="231" t="s">
        <v>186</v>
      </c>
      <c r="AO45" s="231" t="s">
        <v>18</v>
      </c>
      <c r="AP45" s="231" t="s">
        <v>33</v>
      </c>
      <c r="AQ45" s="229" t="s">
        <v>2</v>
      </c>
      <c r="AR45" s="226">
        <v>0</v>
      </c>
      <c r="AS45" s="231">
        <v>2018</v>
      </c>
      <c r="AT45" s="279">
        <v>43831</v>
      </c>
      <c r="AU45" s="279">
        <v>50770</v>
      </c>
      <c r="AV45" s="644">
        <f t="shared" si="0"/>
        <v>19.274999999999999</v>
      </c>
      <c r="AW45" s="229">
        <v>0</v>
      </c>
      <c r="AX45" s="231">
        <v>0</v>
      </c>
      <c r="AY45" s="231">
        <v>74</v>
      </c>
      <c r="AZ45" s="231">
        <f t="shared" ref="AZ45:BQ45" si="1">AY45+74</f>
        <v>148</v>
      </c>
      <c r="BA45" s="231">
        <f t="shared" si="1"/>
        <v>222</v>
      </c>
      <c r="BB45" s="231">
        <f t="shared" si="1"/>
        <v>296</v>
      </c>
      <c r="BC45" s="231">
        <f t="shared" si="1"/>
        <v>370</v>
      </c>
      <c r="BD45" s="231">
        <f t="shared" si="1"/>
        <v>444</v>
      </c>
      <c r="BE45" s="231">
        <f t="shared" si="1"/>
        <v>518</v>
      </c>
      <c r="BF45" s="231">
        <f t="shared" si="1"/>
        <v>592</v>
      </c>
      <c r="BG45" s="231">
        <f t="shared" si="1"/>
        <v>666</v>
      </c>
      <c r="BH45" s="231">
        <f t="shared" si="1"/>
        <v>740</v>
      </c>
      <c r="BI45" s="231">
        <f t="shared" si="1"/>
        <v>814</v>
      </c>
      <c r="BJ45" s="231">
        <f t="shared" si="1"/>
        <v>888</v>
      </c>
      <c r="BK45" s="231">
        <f t="shared" si="1"/>
        <v>962</v>
      </c>
      <c r="BL45" s="231">
        <f t="shared" si="1"/>
        <v>1036</v>
      </c>
      <c r="BM45" s="231">
        <f t="shared" si="1"/>
        <v>1110</v>
      </c>
      <c r="BN45" s="231">
        <f t="shared" si="1"/>
        <v>1184</v>
      </c>
      <c r="BO45" s="231">
        <f t="shared" si="1"/>
        <v>1258</v>
      </c>
      <c r="BP45" s="231">
        <f t="shared" si="1"/>
        <v>1332</v>
      </c>
      <c r="BQ45" s="231">
        <f t="shared" si="1"/>
        <v>1406</v>
      </c>
      <c r="BR45" s="225">
        <v>1406</v>
      </c>
      <c r="BS45" s="986"/>
      <c r="BT45" s="811"/>
      <c r="BU45" s="811"/>
      <c r="BV45" s="811"/>
      <c r="BW45" s="811"/>
      <c r="BX45" s="811"/>
      <c r="BY45" s="811"/>
      <c r="BZ45" s="811"/>
      <c r="CA45" s="811"/>
      <c r="CB45" s="811"/>
      <c r="CC45" s="811"/>
      <c r="CD45" s="811"/>
      <c r="CE45" s="811"/>
      <c r="CF45" s="811"/>
      <c r="CG45" s="811"/>
      <c r="CH45" s="811"/>
      <c r="CI45" s="811"/>
      <c r="CJ45" s="811"/>
      <c r="CK45" s="811"/>
      <c r="CL45" s="811"/>
      <c r="CM45" s="811"/>
      <c r="CN45" s="811"/>
      <c r="CO45" s="811"/>
      <c r="CP45" s="811"/>
      <c r="CQ45" s="811"/>
      <c r="CR45" s="811"/>
      <c r="CS45" s="811"/>
      <c r="CT45" s="811"/>
      <c r="CU45" s="811"/>
      <c r="CV45" s="811"/>
      <c r="CW45" s="811"/>
      <c r="CX45" s="811"/>
      <c r="CY45" s="811"/>
      <c r="CZ45" s="811"/>
      <c r="DA45" s="811"/>
      <c r="DB45" s="811"/>
      <c r="DC45" s="811"/>
      <c r="DD45" s="811"/>
      <c r="DE45" s="811"/>
      <c r="DF45" s="811"/>
      <c r="DG45" s="811"/>
      <c r="DH45" s="811"/>
      <c r="DI45" s="811"/>
      <c r="DJ45" s="811"/>
      <c r="DK45" s="811"/>
      <c r="DL45" s="811"/>
      <c r="DM45" s="811"/>
      <c r="DN45" s="811"/>
      <c r="DO45" s="811"/>
      <c r="DP45" s="811"/>
      <c r="DQ45" s="811"/>
      <c r="DR45" s="811"/>
      <c r="DS45" s="811"/>
      <c r="DT45" s="811"/>
      <c r="DU45" s="811"/>
      <c r="DV45" s="811"/>
      <c r="DW45" s="811"/>
      <c r="DX45" s="811"/>
      <c r="DY45" s="811"/>
      <c r="DZ45" s="811"/>
      <c r="EA45" s="811"/>
      <c r="EB45" s="811"/>
      <c r="EC45" s="811"/>
      <c r="ED45" s="641">
        <f>18*400000000</f>
        <v>7200000000</v>
      </c>
      <c r="EE45" s="235" t="s">
        <v>462</v>
      </c>
      <c r="EF45" s="223" t="s">
        <v>463</v>
      </c>
      <c r="EG45" s="223" t="s">
        <v>464</v>
      </c>
      <c r="EH45" s="223" t="s">
        <v>552</v>
      </c>
      <c r="EI45" s="223" t="s">
        <v>465</v>
      </c>
      <c r="EJ45" s="223" t="s">
        <v>466</v>
      </c>
      <c r="EK45" s="223" t="s">
        <v>467</v>
      </c>
      <c r="EL45" s="223" t="s">
        <v>169</v>
      </c>
      <c r="EM45" s="223" t="s">
        <v>468</v>
      </c>
      <c r="EN45" s="223" t="s">
        <v>469</v>
      </c>
      <c r="EO45" s="375">
        <v>2170711</v>
      </c>
      <c r="EP45" s="233" t="s">
        <v>457</v>
      </c>
    </row>
    <row r="46" spans="1:213" s="58" customFormat="1" ht="102" customHeight="1">
      <c r="B46" s="314"/>
      <c r="C46" s="316"/>
      <c r="D46" s="387"/>
      <c r="E46" s="388"/>
      <c r="F46" s="319"/>
      <c r="G46" s="320"/>
      <c r="H46" s="303"/>
      <c r="I46" s="305"/>
      <c r="J46" s="305"/>
      <c r="K46" s="323"/>
      <c r="L46" s="305"/>
      <c r="M46" s="306"/>
      <c r="N46" s="306"/>
      <c r="O46" s="305"/>
      <c r="P46" s="307"/>
      <c r="Q46" s="327"/>
      <c r="R46" s="327"/>
      <c r="S46" s="327"/>
      <c r="T46" s="327"/>
      <c r="U46" s="327"/>
      <c r="V46" s="327"/>
      <c r="W46" s="327"/>
      <c r="X46" s="327"/>
      <c r="Y46" s="327"/>
      <c r="Z46" s="327"/>
      <c r="AA46" s="327"/>
      <c r="AB46" s="327"/>
      <c r="AC46" s="327"/>
      <c r="AD46" s="327"/>
      <c r="AE46" s="327"/>
      <c r="AF46" s="327"/>
      <c r="AG46" s="327"/>
      <c r="AH46" s="327"/>
      <c r="AI46" s="327"/>
      <c r="AJ46" s="328"/>
      <c r="AK46" s="351" t="s">
        <v>873</v>
      </c>
      <c r="AL46" s="352">
        <v>1.2999999999999999E-2</v>
      </c>
      <c r="AM46" s="354" t="s">
        <v>874</v>
      </c>
      <c r="AN46" s="354" t="s">
        <v>252</v>
      </c>
      <c r="AO46" s="354" t="s">
        <v>18</v>
      </c>
      <c r="AP46" s="367" t="s">
        <v>33</v>
      </c>
      <c r="AQ46" s="367" t="s">
        <v>2</v>
      </c>
      <c r="AR46" s="353">
        <v>0</v>
      </c>
      <c r="AS46" s="354">
        <v>2018</v>
      </c>
      <c r="AT46" s="356">
        <v>43831</v>
      </c>
      <c r="AU46" s="356">
        <v>50770</v>
      </c>
      <c r="AV46" s="644">
        <f t="shared" si="0"/>
        <v>19.274999999999999</v>
      </c>
      <c r="AW46" s="367">
        <v>0</v>
      </c>
      <c r="AX46" s="354">
        <v>0</v>
      </c>
      <c r="AY46" s="354" t="s">
        <v>828</v>
      </c>
      <c r="AZ46" s="354" t="s">
        <v>828</v>
      </c>
      <c r="BA46" s="354" t="s">
        <v>828</v>
      </c>
      <c r="BB46" s="354" t="s">
        <v>828</v>
      </c>
      <c r="BC46" s="354" t="s">
        <v>828</v>
      </c>
      <c r="BD46" s="354" t="s">
        <v>828</v>
      </c>
      <c r="BE46" s="354" t="s">
        <v>828</v>
      </c>
      <c r="BF46" s="354" t="s">
        <v>828</v>
      </c>
      <c r="BG46" s="354" t="s">
        <v>828</v>
      </c>
      <c r="BH46" s="354" t="s">
        <v>828</v>
      </c>
      <c r="BI46" s="354" t="s">
        <v>828</v>
      </c>
      <c r="BJ46" s="354" t="s">
        <v>828</v>
      </c>
      <c r="BK46" s="354" t="s">
        <v>828</v>
      </c>
      <c r="BL46" s="354" t="s">
        <v>828</v>
      </c>
      <c r="BM46" s="354" t="s">
        <v>828</v>
      </c>
      <c r="BN46" s="354" t="s">
        <v>828</v>
      </c>
      <c r="BO46" s="354" t="s">
        <v>828</v>
      </c>
      <c r="BP46" s="354" t="s">
        <v>828</v>
      </c>
      <c r="BQ46" s="354" t="s">
        <v>828</v>
      </c>
      <c r="BR46" s="354" t="s">
        <v>828</v>
      </c>
      <c r="BS46" s="360"/>
      <c r="BT46" s="361">
        <v>415629559.09544212</v>
      </c>
      <c r="BU46" s="361" t="s">
        <v>308</v>
      </c>
      <c r="BV46" s="361">
        <v>415629559.09544212</v>
      </c>
      <c r="BW46" s="361">
        <v>415629559.09544212</v>
      </c>
      <c r="BX46" s="361" t="s">
        <v>308</v>
      </c>
      <c r="BY46" s="361">
        <v>415629559.09544212</v>
      </c>
      <c r="BZ46" s="361">
        <v>415629559.09544212</v>
      </c>
      <c r="CA46" s="361" t="s">
        <v>308</v>
      </c>
      <c r="CB46" s="361">
        <v>415629559.09544212</v>
      </c>
      <c r="CC46" s="361">
        <v>415629559.09544212</v>
      </c>
      <c r="CD46" s="361" t="s">
        <v>308</v>
      </c>
      <c r="CE46" s="361">
        <v>415629559.09544212</v>
      </c>
      <c r="CF46" s="361">
        <v>415629559.09544212</v>
      </c>
      <c r="CG46" s="361" t="s">
        <v>308</v>
      </c>
      <c r="CH46" s="361">
        <v>415629559.09544212</v>
      </c>
      <c r="CI46" s="361">
        <v>415629559.09544212</v>
      </c>
      <c r="CJ46" s="361" t="s">
        <v>308</v>
      </c>
      <c r="CK46" s="361">
        <v>415629559.09544212</v>
      </c>
      <c r="CL46" s="361">
        <v>415629559.09544212</v>
      </c>
      <c r="CM46" s="361" t="s">
        <v>308</v>
      </c>
      <c r="CN46" s="361">
        <v>415629559.09544212</v>
      </c>
      <c r="CO46" s="361">
        <v>415629559.09544212</v>
      </c>
      <c r="CP46" s="361" t="s">
        <v>308</v>
      </c>
      <c r="CQ46" s="361">
        <v>415629559.09544212</v>
      </c>
      <c r="CR46" s="361">
        <v>415629559.09544212</v>
      </c>
      <c r="CS46" s="361" t="s">
        <v>308</v>
      </c>
      <c r="CT46" s="361">
        <v>415629559.09544212</v>
      </c>
      <c r="CU46" s="361">
        <v>415629559.09544212</v>
      </c>
      <c r="CV46" s="361" t="s">
        <v>308</v>
      </c>
      <c r="CW46" s="361">
        <v>415629559.09544212</v>
      </c>
      <c r="CX46" s="361">
        <v>415629559.09544212</v>
      </c>
      <c r="CY46" s="361" t="s">
        <v>308</v>
      </c>
      <c r="CZ46" s="361">
        <v>415629559.09544212</v>
      </c>
      <c r="DA46" s="361">
        <v>415629559.09544212</v>
      </c>
      <c r="DB46" s="361" t="s">
        <v>308</v>
      </c>
      <c r="DC46" s="361">
        <v>415629559.09544212</v>
      </c>
      <c r="DD46" s="361">
        <v>415629559.09544212</v>
      </c>
      <c r="DE46" s="361" t="s">
        <v>308</v>
      </c>
      <c r="DF46" s="361">
        <v>415629559.09544212</v>
      </c>
      <c r="DG46" s="361">
        <v>415629559.09544212</v>
      </c>
      <c r="DH46" s="361" t="s">
        <v>308</v>
      </c>
      <c r="DI46" s="361">
        <v>415629559.09544212</v>
      </c>
      <c r="DJ46" s="361">
        <v>415629559.09544212</v>
      </c>
      <c r="DK46" s="361" t="s">
        <v>308</v>
      </c>
      <c r="DL46" s="361">
        <v>415629559.09544212</v>
      </c>
      <c r="DM46" s="361">
        <v>415629559.09544212</v>
      </c>
      <c r="DN46" s="361" t="s">
        <v>308</v>
      </c>
      <c r="DO46" s="361">
        <v>415629559.09544212</v>
      </c>
      <c r="DP46" s="361">
        <v>415629559.09544212</v>
      </c>
      <c r="DQ46" s="361" t="s">
        <v>308</v>
      </c>
      <c r="DR46" s="361">
        <v>415629559.09544212</v>
      </c>
      <c r="DS46" s="361">
        <v>415629559.09544212</v>
      </c>
      <c r="DT46" s="361" t="s">
        <v>308</v>
      </c>
      <c r="DU46" s="361">
        <v>415629559.09544212</v>
      </c>
      <c r="DV46" s="361">
        <v>415629559.09544212</v>
      </c>
      <c r="DW46" s="361" t="s">
        <v>308</v>
      </c>
      <c r="DX46" s="361">
        <v>415629559.09544212</v>
      </c>
      <c r="DY46" s="361">
        <v>415629559.09544212</v>
      </c>
      <c r="DZ46" s="361" t="s">
        <v>308</v>
      </c>
      <c r="EA46" s="361">
        <v>415629559.09544212</v>
      </c>
      <c r="EB46" s="361">
        <v>415629559.09544212</v>
      </c>
      <c r="EC46" s="361" t="s">
        <v>308</v>
      </c>
      <c r="ED46" s="379">
        <f>+SUM(EA46,DX46,DU46,DR46,DO46,DL46,DI46,DF46,DC46,CZ46,CW46,CT46,CQ46,CN46,CK46,CH46,CE46,CB46,BY46,BV46)</f>
        <v>8312591181.9088402</v>
      </c>
      <c r="EE46" s="371" t="s">
        <v>462</v>
      </c>
      <c r="EF46" s="372" t="s">
        <v>463</v>
      </c>
      <c r="EG46" s="372" t="s">
        <v>464</v>
      </c>
      <c r="EH46" s="372" t="s">
        <v>552</v>
      </c>
      <c r="EI46" s="372" t="s">
        <v>465</v>
      </c>
      <c r="EJ46" s="372" t="s">
        <v>466</v>
      </c>
      <c r="EK46" s="372" t="s">
        <v>467</v>
      </c>
      <c r="EL46" s="380" t="s">
        <v>169</v>
      </c>
      <c r="EM46" s="380" t="s">
        <v>468</v>
      </c>
      <c r="EN46" s="380" t="s">
        <v>469</v>
      </c>
      <c r="EO46" s="373">
        <v>2170711</v>
      </c>
      <c r="EP46" s="374" t="s">
        <v>457</v>
      </c>
    </row>
    <row r="47" spans="1:213" s="58" customFormat="1" ht="102" customHeight="1">
      <c r="B47" s="314"/>
      <c r="C47" s="316"/>
      <c r="D47" s="387"/>
      <c r="E47" s="388"/>
      <c r="F47" s="319"/>
      <c r="G47" s="320"/>
      <c r="H47" s="303"/>
      <c r="I47" s="305"/>
      <c r="J47" s="305"/>
      <c r="K47" s="323"/>
      <c r="L47" s="305"/>
      <c r="M47" s="306"/>
      <c r="N47" s="306"/>
      <c r="O47" s="305"/>
      <c r="P47" s="307"/>
      <c r="Q47" s="327"/>
      <c r="R47" s="327"/>
      <c r="S47" s="327"/>
      <c r="T47" s="327"/>
      <c r="U47" s="327"/>
      <c r="V47" s="327"/>
      <c r="W47" s="327"/>
      <c r="X47" s="327"/>
      <c r="Y47" s="327"/>
      <c r="Z47" s="327"/>
      <c r="AA47" s="327"/>
      <c r="AB47" s="327"/>
      <c r="AC47" s="327"/>
      <c r="AD47" s="327"/>
      <c r="AE47" s="327"/>
      <c r="AF47" s="327"/>
      <c r="AG47" s="327"/>
      <c r="AH47" s="327"/>
      <c r="AI47" s="327"/>
      <c r="AJ47" s="328"/>
      <c r="AK47" s="222" t="s">
        <v>833</v>
      </c>
      <c r="AL47" s="232">
        <v>1.2999999999999999E-2</v>
      </c>
      <c r="AM47" s="231" t="s">
        <v>875</v>
      </c>
      <c r="AN47" s="231" t="s">
        <v>264</v>
      </c>
      <c r="AO47" s="231" t="s">
        <v>18</v>
      </c>
      <c r="AP47" s="229" t="s">
        <v>33</v>
      </c>
      <c r="AQ47" s="229" t="s">
        <v>2</v>
      </c>
      <c r="AR47" s="226">
        <v>0</v>
      </c>
      <c r="AS47" s="231">
        <v>2018</v>
      </c>
      <c r="AT47" s="279">
        <v>43831</v>
      </c>
      <c r="AU47" s="279">
        <v>50770</v>
      </c>
      <c r="AV47" s="644">
        <f t="shared" si="0"/>
        <v>19.274999999999999</v>
      </c>
      <c r="AW47" s="229">
        <v>0</v>
      </c>
      <c r="AX47" s="231">
        <v>0</v>
      </c>
      <c r="AY47" s="231" t="s">
        <v>828</v>
      </c>
      <c r="AZ47" s="231" t="s">
        <v>828</v>
      </c>
      <c r="BA47" s="231" t="s">
        <v>828</v>
      </c>
      <c r="BB47" s="231" t="s">
        <v>828</v>
      </c>
      <c r="BC47" s="231" t="s">
        <v>828</v>
      </c>
      <c r="BD47" s="231" t="s">
        <v>828</v>
      </c>
      <c r="BE47" s="231" t="s">
        <v>828</v>
      </c>
      <c r="BF47" s="231" t="s">
        <v>828</v>
      </c>
      <c r="BG47" s="231" t="s">
        <v>828</v>
      </c>
      <c r="BH47" s="231" t="s">
        <v>828</v>
      </c>
      <c r="BI47" s="231" t="s">
        <v>828</v>
      </c>
      <c r="BJ47" s="231" t="s">
        <v>828</v>
      </c>
      <c r="BK47" s="231" t="s">
        <v>828</v>
      </c>
      <c r="BL47" s="231" t="s">
        <v>828</v>
      </c>
      <c r="BM47" s="231" t="s">
        <v>828</v>
      </c>
      <c r="BN47" s="231" t="s">
        <v>828</v>
      </c>
      <c r="BO47" s="231" t="s">
        <v>828</v>
      </c>
      <c r="BP47" s="231" t="s">
        <v>828</v>
      </c>
      <c r="BQ47" s="231" t="s">
        <v>828</v>
      </c>
      <c r="BR47" s="231" t="s">
        <v>828</v>
      </c>
      <c r="BS47" s="220"/>
      <c r="BT47" s="219">
        <v>476190476.19047618</v>
      </c>
      <c r="BU47" s="219" t="s">
        <v>308</v>
      </c>
      <c r="BV47" s="219">
        <v>476190476.19047618</v>
      </c>
      <c r="BW47" s="219">
        <v>476190476.19047618</v>
      </c>
      <c r="BX47" s="219" t="s">
        <v>308</v>
      </c>
      <c r="BY47" s="219">
        <v>476190476.19047618</v>
      </c>
      <c r="BZ47" s="219">
        <v>476190476.19047618</v>
      </c>
      <c r="CA47" s="219" t="s">
        <v>308</v>
      </c>
      <c r="CB47" s="219">
        <v>476190476.19047618</v>
      </c>
      <c r="CC47" s="219">
        <v>476190476.19047618</v>
      </c>
      <c r="CD47" s="219" t="s">
        <v>308</v>
      </c>
      <c r="CE47" s="219">
        <v>476190476.19047618</v>
      </c>
      <c r="CF47" s="219">
        <v>476190476.19047618</v>
      </c>
      <c r="CG47" s="219" t="s">
        <v>308</v>
      </c>
      <c r="CH47" s="219">
        <v>476190476.19047618</v>
      </c>
      <c r="CI47" s="219">
        <v>476190476.19047618</v>
      </c>
      <c r="CJ47" s="219" t="s">
        <v>308</v>
      </c>
      <c r="CK47" s="219">
        <v>476190476.19047618</v>
      </c>
      <c r="CL47" s="219">
        <v>476190476.19047618</v>
      </c>
      <c r="CM47" s="219" t="s">
        <v>308</v>
      </c>
      <c r="CN47" s="219">
        <v>476190476.19047618</v>
      </c>
      <c r="CO47" s="219">
        <v>476190476.19047618</v>
      </c>
      <c r="CP47" s="219" t="s">
        <v>308</v>
      </c>
      <c r="CQ47" s="219">
        <v>476190476.19047618</v>
      </c>
      <c r="CR47" s="219">
        <v>476190476.19047618</v>
      </c>
      <c r="CS47" s="219" t="s">
        <v>308</v>
      </c>
      <c r="CT47" s="219">
        <v>476190476.19047618</v>
      </c>
      <c r="CU47" s="219">
        <v>476190476.19047618</v>
      </c>
      <c r="CV47" s="219" t="s">
        <v>308</v>
      </c>
      <c r="CW47" s="219">
        <v>476190476.19047618</v>
      </c>
      <c r="CX47" s="219">
        <v>476190476.19047618</v>
      </c>
      <c r="CY47" s="219" t="s">
        <v>308</v>
      </c>
      <c r="CZ47" s="219">
        <v>476190476.19047618</v>
      </c>
      <c r="DA47" s="219">
        <v>476190476.19047618</v>
      </c>
      <c r="DB47" s="219" t="s">
        <v>308</v>
      </c>
      <c r="DC47" s="219">
        <v>476190476.19047618</v>
      </c>
      <c r="DD47" s="219">
        <v>476190476.19047618</v>
      </c>
      <c r="DE47" s="219" t="s">
        <v>308</v>
      </c>
      <c r="DF47" s="219">
        <v>476190476.19047618</v>
      </c>
      <c r="DG47" s="219">
        <v>476190476.19047618</v>
      </c>
      <c r="DH47" s="219" t="s">
        <v>308</v>
      </c>
      <c r="DI47" s="219">
        <v>476190476.19047618</v>
      </c>
      <c r="DJ47" s="219">
        <v>476190476.19047618</v>
      </c>
      <c r="DK47" s="219" t="s">
        <v>308</v>
      </c>
      <c r="DL47" s="219">
        <v>476190476.19047618</v>
      </c>
      <c r="DM47" s="219">
        <v>476190476.19047618</v>
      </c>
      <c r="DN47" s="219" t="s">
        <v>308</v>
      </c>
      <c r="DO47" s="219">
        <v>476190476.19047618</v>
      </c>
      <c r="DP47" s="219">
        <v>476190476.19047618</v>
      </c>
      <c r="DQ47" s="219" t="s">
        <v>308</v>
      </c>
      <c r="DR47" s="219">
        <v>476190476.19047618</v>
      </c>
      <c r="DS47" s="219">
        <v>476190476.19047618</v>
      </c>
      <c r="DT47" s="219" t="s">
        <v>308</v>
      </c>
      <c r="DU47" s="219">
        <v>476190476.19047618</v>
      </c>
      <c r="DV47" s="219">
        <v>476190476.19047618</v>
      </c>
      <c r="DW47" s="219" t="s">
        <v>308</v>
      </c>
      <c r="DX47" s="219">
        <v>476190476.19047618</v>
      </c>
      <c r="DY47" s="219">
        <v>476190476.19047618</v>
      </c>
      <c r="DZ47" s="219" t="s">
        <v>308</v>
      </c>
      <c r="EA47" s="219">
        <v>476190476.19047618</v>
      </c>
      <c r="EB47" s="219">
        <v>476190476.19047618</v>
      </c>
      <c r="EC47" s="219" t="s">
        <v>308</v>
      </c>
      <c r="ED47" s="379">
        <f>+SUM(EA47,DX47,DU47,DR47,DO47,DL47,DI47,DF47,DC47,CZ47,CW47,CT47,CQ47,CN47,CK47,CH47,CE47,CB47,BY47,BV47)</f>
        <v>9523809523.8095264</v>
      </c>
      <c r="EE47" s="235" t="s">
        <v>452</v>
      </c>
      <c r="EF47" s="375" t="s">
        <v>453</v>
      </c>
      <c r="EG47" s="224" t="s">
        <v>454</v>
      </c>
      <c r="EH47" s="224" t="s">
        <v>554</v>
      </c>
      <c r="EI47" s="224" t="s">
        <v>455</v>
      </c>
      <c r="EJ47" s="224" t="s">
        <v>456</v>
      </c>
      <c r="EK47" s="385" t="s">
        <v>458</v>
      </c>
      <c r="EL47" s="385" t="s">
        <v>555</v>
      </c>
      <c r="EM47" s="385" t="s">
        <v>459</v>
      </c>
      <c r="EN47" s="385" t="s">
        <v>460</v>
      </c>
      <c r="EO47" s="385" t="s">
        <v>483</v>
      </c>
      <c r="EP47" s="386" t="s">
        <v>461</v>
      </c>
    </row>
    <row r="48" spans="1:213" s="58" customFormat="1" ht="102" customHeight="1">
      <c r="B48" s="314"/>
      <c r="C48" s="316"/>
      <c r="D48" s="387"/>
      <c r="E48" s="388"/>
      <c r="F48" s="319"/>
      <c r="G48" s="320"/>
      <c r="H48" s="303"/>
      <c r="I48" s="305"/>
      <c r="J48" s="305"/>
      <c r="K48" s="323"/>
      <c r="L48" s="305"/>
      <c r="M48" s="306"/>
      <c r="N48" s="306"/>
      <c r="O48" s="305"/>
      <c r="P48" s="307"/>
      <c r="Q48" s="327"/>
      <c r="R48" s="327"/>
      <c r="S48" s="327"/>
      <c r="T48" s="327"/>
      <c r="U48" s="327"/>
      <c r="V48" s="327"/>
      <c r="W48" s="327"/>
      <c r="X48" s="327"/>
      <c r="Y48" s="327"/>
      <c r="Z48" s="327"/>
      <c r="AA48" s="327"/>
      <c r="AB48" s="327"/>
      <c r="AC48" s="327"/>
      <c r="AD48" s="327"/>
      <c r="AE48" s="327"/>
      <c r="AF48" s="327"/>
      <c r="AG48" s="327"/>
      <c r="AH48" s="327"/>
      <c r="AI48" s="327"/>
      <c r="AJ48" s="328"/>
      <c r="AK48" s="351" t="s">
        <v>834</v>
      </c>
      <c r="AL48" s="352">
        <v>1.2999999999999999E-2</v>
      </c>
      <c r="AM48" s="354" t="s">
        <v>876</v>
      </c>
      <c r="AN48" s="354" t="s">
        <v>194</v>
      </c>
      <c r="AO48" s="354" t="s">
        <v>18</v>
      </c>
      <c r="AP48" s="367" t="s">
        <v>33</v>
      </c>
      <c r="AQ48" s="367" t="s">
        <v>2</v>
      </c>
      <c r="AR48" s="353">
        <v>0</v>
      </c>
      <c r="AS48" s="354">
        <v>2018</v>
      </c>
      <c r="AT48" s="356">
        <v>43831</v>
      </c>
      <c r="AU48" s="356">
        <v>50770</v>
      </c>
      <c r="AV48" s="644">
        <f t="shared" si="0"/>
        <v>19.274999999999999</v>
      </c>
      <c r="AW48" s="367">
        <v>0</v>
      </c>
      <c r="AX48" s="354">
        <v>0</v>
      </c>
      <c r="AY48" s="354">
        <v>40</v>
      </c>
      <c r="AZ48" s="354">
        <v>80</v>
      </c>
      <c r="BA48" s="354">
        <v>120</v>
      </c>
      <c r="BB48" s="354">
        <v>160</v>
      </c>
      <c r="BC48" s="354">
        <v>200</v>
      </c>
      <c r="BD48" s="354">
        <v>240</v>
      </c>
      <c r="BE48" s="354">
        <v>280</v>
      </c>
      <c r="BF48" s="354">
        <v>320</v>
      </c>
      <c r="BG48" s="354">
        <v>360</v>
      </c>
      <c r="BH48" s="354">
        <v>400</v>
      </c>
      <c r="BI48" s="354">
        <v>440</v>
      </c>
      <c r="BJ48" s="354">
        <v>480</v>
      </c>
      <c r="BK48" s="354">
        <v>520</v>
      </c>
      <c r="BL48" s="354">
        <v>560</v>
      </c>
      <c r="BM48" s="354">
        <v>600</v>
      </c>
      <c r="BN48" s="354">
        <v>640</v>
      </c>
      <c r="BO48" s="354">
        <v>680</v>
      </c>
      <c r="BP48" s="354">
        <v>720</v>
      </c>
      <c r="BQ48" s="354">
        <v>760</v>
      </c>
      <c r="BR48" s="381">
        <v>760</v>
      </c>
      <c r="BS48" s="360"/>
      <c r="BT48" s="361">
        <v>119047619.04761904</v>
      </c>
      <c r="BU48" s="361" t="s">
        <v>308</v>
      </c>
      <c r="BV48" s="361">
        <v>119047619.04761904</v>
      </c>
      <c r="BW48" s="361">
        <v>119047619.04761904</v>
      </c>
      <c r="BX48" s="361" t="s">
        <v>308</v>
      </c>
      <c r="BY48" s="361">
        <v>119047619.04761904</v>
      </c>
      <c r="BZ48" s="361">
        <v>119047619.04761904</v>
      </c>
      <c r="CA48" s="361" t="s">
        <v>308</v>
      </c>
      <c r="CB48" s="361">
        <v>119047619.04761904</v>
      </c>
      <c r="CC48" s="361">
        <v>119047619.04761904</v>
      </c>
      <c r="CD48" s="361" t="s">
        <v>308</v>
      </c>
      <c r="CE48" s="361">
        <v>119047619.04761904</v>
      </c>
      <c r="CF48" s="361">
        <v>119047619.04761904</v>
      </c>
      <c r="CG48" s="361" t="s">
        <v>308</v>
      </c>
      <c r="CH48" s="361">
        <v>119047619.04761904</v>
      </c>
      <c r="CI48" s="361">
        <v>119047619.04761904</v>
      </c>
      <c r="CJ48" s="361" t="s">
        <v>308</v>
      </c>
      <c r="CK48" s="361">
        <v>119047619.04761904</v>
      </c>
      <c r="CL48" s="361">
        <v>119047619.04761904</v>
      </c>
      <c r="CM48" s="361" t="s">
        <v>308</v>
      </c>
      <c r="CN48" s="361">
        <v>119047619.04761904</v>
      </c>
      <c r="CO48" s="361">
        <v>119047619.04761904</v>
      </c>
      <c r="CP48" s="361" t="s">
        <v>308</v>
      </c>
      <c r="CQ48" s="361">
        <v>119047619.04761904</v>
      </c>
      <c r="CR48" s="361">
        <v>119047619.04761904</v>
      </c>
      <c r="CS48" s="361" t="s">
        <v>308</v>
      </c>
      <c r="CT48" s="361">
        <v>119047619.04761904</v>
      </c>
      <c r="CU48" s="361">
        <v>119047619.04761904</v>
      </c>
      <c r="CV48" s="361" t="s">
        <v>308</v>
      </c>
      <c r="CW48" s="361">
        <v>119047619.04761904</v>
      </c>
      <c r="CX48" s="361">
        <v>119047619.04761904</v>
      </c>
      <c r="CY48" s="361" t="s">
        <v>308</v>
      </c>
      <c r="CZ48" s="361">
        <v>119047619.04761904</v>
      </c>
      <c r="DA48" s="361">
        <v>119047619.04761904</v>
      </c>
      <c r="DB48" s="361" t="s">
        <v>308</v>
      </c>
      <c r="DC48" s="361">
        <v>119047619.04761904</v>
      </c>
      <c r="DD48" s="361">
        <v>119047619.04761904</v>
      </c>
      <c r="DE48" s="361" t="s">
        <v>308</v>
      </c>
      <c r="DF48" s="361">
        <v>119047619.04761904</v>
      </c>
      <c r="DG48" s="361">
        <v>119047619.04761904</v>
      </c>
      <c r="DH48" s="361" t="s">
        <v>308</v>
      </c>
      <c r="DI48" s="361">
        <v>119047619.04761904</v>
      </c>
      <c r="DJ48" s="361">
        <v>119047619.04761904</v>
      </c>
      <c r="DK48" s="361" t="s">
        <v>308</v>
      </c>
      <c r="DL48" s="361">
        <v>119047619.04761904</v>
      </c>
      <c r="DM48" s="361">
        <v>119047619.04761904</v>
      </c>
      <c r="DN48" s="361" t="s">
        <v>308</v>
      </c>
      <c r="DO48" s="361">
        <v>119047619.04761904</v>
      </c>
      <c r="DP48" s="361">
        <v>119047619.04761904</v>
      </c>
      <c r="DQ48" s="361" t="s">
        <v>308</v>
      </c>
      <c r="DR48" s="361">
        <v>119047619.04761904</v>
      </c>
      <c r="DS48" s="361">
        <v>119047619.04761904</v>
      </c>
      <c r="DT48" s="361" t="s">
        <v>308</v>
      </c>
      <c r="DU48" s="361">
        <v>119047619.04761904</v>
      </c>
      <c r="DV48" s="361">
        <v>119047619.04761904</v>
      </c>
      <c r="DW48" s="361" t="s">
        <v>308</v>
      </c>
      <c r="DX48" s="361">
        <v>119047619.04761904</v>
      </c>
      <c r="DY48" s="361">
        <v>119047619.04761904</v>
      </c>
      <c r="DZ48" s="361" t="s">
        <v>308</v>
      </c>
      <c r="EA48" s="361">
        <v>119047619.04761904</v>
      </c>
      <c r="EB48" s="361">
        <v>119047619.04761904</v>
      </c>
      <c r="EC48" s="361" t="s">
        <v>308</v>
      </c>
      <c r="ED48" s="379">
        <f>+SUM(EA48,DX48,DU48,DR48,DO48,DL48,DI48,DF48,DC48,CZ48,CW48,CT48,CQ48,CN48,CK48,CH48,CE48,CB48,BY48,BV48)</f>
        <v>2380952380.9523816</v>
      </c>
      <c r="EE48" s="371" t="s">
        <v>452</v>
      </c>
      <c r="EF48" s="373" t="s">
        <v>453</v>
      </c>
      <c r="EG48" s="382" t="s">
        <v>454</v>
      </c>
      <c r="EH48" s="382" t="s">
        <v>554</v>
      </c>
      <c r="EI48" s="382" t="s">
        <v>455</v>
      </c>
      <c r="EJ48" s="382" t="s">
        <v>456</v>
      </c>
      <c r="EK48" s="383" t="s">
        <v>458</v>
      </c>
      <c r="EL48" s="383" t="s">
        <v>555</v>
      </c>
      <c r="EM48" s="383" t="s">
        <v>459</v>
      </c>
      <c r="EN48" s="383" t="s">
        <v>460</v>
      </c>
      <c r="EO48" s="383" t="s">
        <v>483</v>
      </c>
      <c r="EP48" s="384" t="s">
        <v>461</v>
      </c>
    </row>
    <row r="49" spans="2:146" s="58" customFormat="1" ht="114.75" customHeight="1">
      <c r="B49" s="314"/>
      <c r="C49" s="316"/>
      <c r="D49" s="392" t="s">
        <v>704</v>
      </c>
      <c r="E49" s="396">
        <v>0.17</v>
      </c>
      <c r="F49" s="397" t="s">
        <v>848</v>
      </c>
      <c r="G49" s="397" t="s">
        <v>849</v>
      </c>
      <c r="H49" s="393" t="s">
        <v>18</v>
      </c>
      <c r="I49" s="393" t="s">
        <v>33</v>
      </c>
      <c r="J49" s="394" t="s">
        <v>2</v>
      </c>
      <c r="K49" s="398" t="s">
        <v>911</v>
      </c>
      <c r="L49" s="394">
        <v>2018</v>
      </c>
      <c r="M49" s="395">
        <v>43831</v>
      </c>
      <c r="N49" s="395">
        <v>50770</v>
      </c>
      <c r="O49" s="394">
        <v>0</v>
      </c>
      <c r="P49" s="398">
        <v>0</v>
      </c>
      <c r="Q49" s="398" t="s">
        <v>673</v>
      </c>
      <c r="R49" s="398" t="s">
        <v>673</v>
      </c>
      <c r="S49" s="398" t="s">
        <v>673</v>
      </c>
      <c r="T49" s="398" t="s">
        <v>673</v>
      </c>
      <c r="U49" s="398" t="s">
        <v>673</v>
      </c>
      <c r="V49" s="398" t="s">
        <v>673</v>
      </c>
      <c r="W49" s="398" t="s">
        <v>673</v>
      </c>
      <c r="X49" s="398" t="s">
        <v>673</v>
      </c>
      <c r="Y49" s="398" t="s">
        <v>673</v>
      </c>
      <c r="Z49" s="398" t="s">
        <v>673</v>
      </c>
      <c r="AA49" s="398" t="s">
        <v>673</v>
      </c>
      <c r="AB49" s="398" t="s">
        <v>673</v>
      </c>
      <c r="AC49" s="398" t="s">
        <v>673</v>
      </c>
      <c r="AD49" s="398" t="s">
        <v>673</v>
      </c>
      <c r="AE49" s="398" t="s">
        <v>673</v>
      </c>
      <c r="AF49" s="398" t="s">
        <v>673</v>
      </c>
      <c r="AG49" s="398" t="s">
        <v>673</v>
      </c>
      <c r="AH49" s="398" t="s">
        <v>673</v>
      </c>
      <c r="AI49" s="398" t="s">
        <v>673</v>
      </c>
      <c r="AJ49" s="398" t="s">
        <v>673</v>
      </c>
      <c r="AK49" s="401" t="s">
        <v>711</v>
      </c>
      <c r="AL49" s="402">
        <v>1.89E-2</v>
      </c>
      <c r="AM49" s="354" t="s">
        <v>883</v>
      </c>
      <c r="AN49" s="354" t="s">
        <v>253</v>
      </c>
      <c r="AO49" s="403" t="s">
        <v>21</v>
      </c>
      <c r="AP49" s="367" t="s">
        <v>33</v>
      </c>
      <c r="AQ49" s="367" t="s">
        <v>2</v>
      </c>
      <c r="AR49" s="353" t="s">
        <v>911</v>
      </c>
      <c r="AS49" s="354">
        <v>2018</v>
      </c>
      <c r="AT49" s="356">
        <v>43831</v>
      </c>
      <c r="AU49" s="356">
        <v>50770</v>
      </c>
      <c r="AV49" s="644">
        <f t="shared" si="0"/>
        <v>19.274999999999999</v>
      </c>
      <c r="AW49" s="367">
        <v>0</v>
      </c>
      <c r="AX49" s="354">
        <v>0</v>
      </c>
      <c r="AY49" s="354" t="s">
        <v>828</v>
      </c>
      <c r="AZ49" s="354" t="s">
        <v>828</v>
      </c>
      <c r="BA49" s="354" t="s">
        <v>828</v>
      </c>
      <c r="BB49" s="354" t="s">
        <v>828</v>
      </c>
      <c r="BC49" s="354" t="s">
        <v>828</v>
      </c>
      <c r="BD49" s="354" t="s">
        <v>828</v>
      </c>
      <c r="BE49" s="354" t="s">
        <v>828</v>
      </c>
      <c r="BF49" s="354" t="s">
        <v>828</v>
      </c>
      <c r="BG49" s="354" t="s">
        <v>828</v>
      </c>
      <c r="BH49" s="354" t="s">
        <v>828</v>
      </c>
      <c r="BI49" s="354" t="s">
        <v>828</v>
      </c>
      <c r="BJ49" s="354" t="s">
        <v>828</v>
      </c>
      <c r="BK49" s="354" t="s">
        <v>828</v>
      </c>
      <c r="BL49" s="354" t="s">
        <v>828</v>
      </c>
      <c r="BM49" s="354" t="s">
        <v>828</v>
      </c>
      <c r="BN49" s="354" t="s">
        <v>828</v>
      </c>
      <c r="BO49" s="354" t="s">
        <v>828</v>
      </c>
      <c r="BP49" s="354" t="s">
        <v>828</v>
      </c>
      <c r="BQ49" s="354" t="s">
        <v>828</v>
      </c>
      <c r="BR49" s="354" t="s">
        <v>828</v>
      </c>
      <c r="BS49" s="360"/>
      <c r="BT49" s="361">
        <v>11904761904.761906</v>
      </c>
      <c r="BU49" s="361" t="s">
        <v>308</v>
      </c>
      <c r="BV49" s="361">
        <v>11904761904.761906</v>
      </c>
      <c r="BW49" s="361">
        <v>11904761904.761906</v>
      </c>
      <c r="BX49" s="361" t="s">
        <v>308</v>
      </c>
      <c r="BY49" s="361">
        <v>11904761904.761906</v>
      </c>
      <c r="BZ49" s="361">
        <v>11904761904.761906</v>
      </c>
      <c r="CA49" s="361" t="s">
        <v>308</v>
      </c>
      <c r="CB49" s="361">
        <v>11904761904.761906</v>
      </c>
      <c r="CC49" s="361">
        <v>11904761904.761906</v>
      </c>
      <c r="CD49" s="361" t="s">
        <v>308</v>
      </c>
      <c r="CE49" s="361">
        <v>11904761904.761906</v>
      </c>
      <c r="CF49" s="361">
        <v>11904761904.761906</v>
      </c>
      <c r="CG49" s="361" t="s">
        <v>308</v>
      </c>
      <c r="CH49" s="361">
        <v>11904761904.761906</v>
      </c>
      <c r="CI49" s="361">
        <v>11904761904.761906</v>
      </c>
      <c r="CJ49" s="361" t="s">
        <v>308</v>
      </c>
      <c r="CK49" s="361">
        <v>11904761904.761906</v>
      </c>
      <c r="CL49" s="361">
        <v>11904761904.761906</v>
      </c>
      <c r="CM49" s="361" t="s">
        <v>308</v>
      </c>
      <c r="CN49" s="361">
        <v>11904761904.761906</v>
      </c>
      <c r="CO49" s="361">
        <v>11904761904.761906</v>
      </c>
      <c r="CP49" s="361" t="s">
        <v>308</v>
      </c>
      <c r="CQ49" s="361">
        <v>11904761904.761906</v>
      </c>
      <c r="CR49" s="361">
        <v>11904761904.761906</v>
      </c>
      <c r="CS49" s="361" t="s">
        <v>308</v>
      </c>
      <c r="CT49" s="361">
        <v>11904761904.761906</v>
      </c>
      <c r="CU49" s="361">
        <v>11904761904.761906</v>
      </c>
      <c r="CV49" s="361" t="s">
        <v>308</v>
      </c>
      <c r="CW49" s="361">
        <v>11904761904.761906</v>
      </c>
      <c r="CX49" s="361">
        <v>11904761904.761906</v>
      </c>
      <c r="CY49" s="361" t="s">
        <v>308</v>
      </c>
      <c r="CZ49" s="361">
        <v>11904761904.761906</v>
      </c>
      <c r="DA49" s="361">
        <v>11904761904.761906</v>
      </c>
      <c r="DB49" s="361" t="s">
        <v>308</v>
      </c>
      <c r="DC49" s="361">
        <v>11904761904.761906</v>
      </c>
      <c r="DD49" s="361">
        <v>11904761904.761906</v>
      </c>
      <c r="DE49" s="361" t="s">
        <v>308</v>
      </c>
      <c r="DF49" s="361">
        <v>11904761904.761906</v>
      </c>
      <c r="DG49" s="361">
        <v>11904761904.761906</v>
      </c>
      <c r="DH49" s="361" t="s">
        <v>308</v>
      </c>
      <c r="DI49" s="361">
        <v>11904761904.761906</v>
      </c>
      <c r="DJ49" s="361">
        <v>11904761904.761906</v>
      </c>
      <c r="DK49" s="361" t="s">
        <v>308</v>
      </c>
      <c r="DL49" s="361">
        <v>11904761904.761906</v>
      </c>
      <c r="DM49" s="361">
        <v>11904761904.761906</v>
      </c>
      <c r="DN49" s="361" t="s">
        <v>308</v>
      </c>
      <c r="DO49" s="361">
        <v>11904761904.761906</v>
      </c>
      <c r="DP49" s="361">
        <v>11904761904.761906</v>
      </c>
      <c r="DQ49" s="361" t="s">
        <v>308</v>
      </c>
      <c r="DR49" s="361">
        <v>11904761904.761906</v>
      </c>
      <c r="DS49" s="361">
        <v>11904761904.761906</v>
      </c>
      <c r="DT49" s="361" t="s">
        <v>308</v>
      </c>
      <c r="DU49" s="361">
        <v>11904761904.761906</v>
      </c>
      <c r="DV49" s="361">
        <v>11904761904.761906</v>
      </c>
      <c r="DW49" s="361" t="s">
        <v>308</v>
      </c>
      <c r="DX49" s="361">
        <v>11904761904.761906</v>
      </c>
      <c r="DY49" s="361">
        <v>11904761904.761906</v>
      </c>
      <c r="DZ49" s="361" t="s">
        <v>308</v>
      </c>
      <c r="EA49" s="361">
        <v>11904761904.761906</v>
      </c>
      <c r="EB49" s="361">
        <v>11904761904.761906</v>
      </c>
      <c r="EC49" s="361" t="s">
        <v>308</v>
      </c>
      <c r="ED49" s="362">
        <v>249999999999.99997</v>
      </c>
      <c r="EE49" s="371" t="s">
        <v>50</v>
      </c>
      <c r="EF49" s="372" t="s">
        <v>149</v>
      </c>
      <c r="EG49" s="372" t="s">
        <v>164</v>
      </c>
      <c r="EH49" s="372" t="s">
        <v>165</v>
      </c>
      <c r="EI49" s="372" t="s">
        <v>166</v>
      </c>
      <c r="EJ49" s="372" t="s">
        <v>167</v>
      </c>
      <c r="EK49" s="372" t="s">
        <v>488</v>
      </c>
      <c r="EL49" s="372" t="s">
        <v>489</v>
      </c>
      <c r="EM49" s="372" t="s">
        <v>490</v>
      </c>
      <c r="EN49" s="372" t="s">
        <v>556</v>
      </c>
      <c r="EO49" s="372" t="s">
        <v>491</v>
      </c>
      <c r="EP49" s="404" t="s">
        <v>492</v>
      </c>
    </row>
    <row r="50" spans="2:146" s="58" customFormat="1" ht="102" customHeight="1">
      <c r="B50" s="314"/>
      <c r="C50" s="316"/>
      <c r="D50" s="392"/>
      <c r="E50" s="396"/>
      <c r="F50" s="397"/>
      <c r="G50" s="397"/>
      <c r="H50" s="393"/>
      <c r="I50" s="393"/>
      <c r="J50" s="394"/>
      <c r="K50" s="398"/>
      <c r="L50" s="394"/>
      <c r="M50" s="395"/>
      <c r="N50" s="395"/>
      <c r="O50" s="394"/>
      <c r="P50" s="398"/>
      <c r="Q50" s="398"/>
      <c r="R50" s="398"/>
      <c r="S50" s="398"/>
      <c r="T50" s="398"/>
      <c r="U50" s="398"/>
      <c r="V50" s="398"/>
      <c r="W50" s="398"/>
      <c r="X50" s="398"/>
      <c r="Y50" s="398"/>
      <c r="Z50" s="398"/>
      <c r="AA50" s="398"/>
      <c r="AB50" s="398"/>
      <c r="AC50" s="398"/>
      <c r="AD50" s="398"/>
      <c r="AE50" s="398"/>
      <c r="AF50" s="398"/>
      <c r="AG50" s="398"/>
      <c r="AH50" s="398"/>
      <c r="AI50" s="398"/>
      <c r="AJ50" s="578"/>
      <c r="AK50" s="400" t="s">
        <v>712</v>
      </c>
      <c r="AL50" s="230">
        <v>1.89E-2</v>
      </c>
      <c r="AM50" s="231" t="s">
        <v>884</v>
      </c>
      <c r="AN50" s="231" t="s">
        <v>835</v>
      </c>
      <c r="AO50" s="221" t="s">
        <v>21</v>
      </c>
      <c r="AP50" s="229" t="s">
        <v>33</v>
      </c>
      <c r="AQ50" s="229" t="s">
        <v>2</v>
      </c>
      <c r="AR50" s="226" t="s">
        <v>911</v>
      </c>
      <c r="AS50" s="231">
        <v>2018</v>
      </c>
      <c r="AT50" s="279">
        <v>43831</v>
      </c>
      <c r="AU50" s="279">
        <v>50770</v>
      </c>
      <c r="AV50" s="644">
        <f t="shared" si="0"/>
        <v>19.274999999999999</v>
      </c>
      <c r="AW50" s="229">
        <v>0</v>
      </c>
      <c r="AX50" s="231">
        <v>0</v>
      </c>
      <c r="AY50" s="231" t="s">
        <v>828</v>
      </c>
      <c r="AZ50" s="231" t="s">
        <v>828</v>
      </c>
      <c r="BA50" s="231" t="s">
        <v>828</v>
      </c>
      <c r="BB50" s="231" t="s">
        <v>828</v>
      </c>
      <c r="BC50" s="231" t="s">
        <v>828</v>
      </c>
      <c r="BD50" s="231" t="s">
        <v>828</v>
      </c>
      <c r="BE50" s="231" t="s">
        <v>828</v>
      </c>
      <c r="BF50" s="231" t="s">
        <v>828</v>
      </c>
      <c r="BG50" s="231" t="s">
        <v>828</v>
      </c>
      <c r="BH50" s="231" t="s">
        <v>828</v>
      </c>
      <c r="BI50" s="231" t="s">
        <v>828</v>
      </c>
      <c r="BJ50" s="231" t="s">
        <v>828</v>
      </c>
      <c r="BK50" s="231" t="s">
        <v>828</v>
      </c>
      <c r="BL50" s="231" t="s">
        <v>828</v>
      </c>
      <c r="BM50" s="231" t="s">
        <v>828</v>
      </c>
      <c r="BN50" s="231" t="s">
        <v>828</v>
      </c>
      <c r="BO50" s="231" t="s">
        <v>828</v>
      </c>
      <c r="BP50" s="231" t="s">
        <v>828</v>
      </c>
      <c r="BQ50" s="231" t="s">
        <v>828</v>
      </c>
      <c r="BR50" s="231" t="s">
        <v>828</v>
      </c>
      <c r="BS50" s="220"/>
      <c r="BT50" s="219">
        <v>11904761904.761906</v>
      </c>
      <c r="BU50" s="219" t="s">
        <v>308</v>
      </c>
      <c r="BV50" s="219">
        <v>11904761904.761906</v>
      </c>
      <c r="BW50" s="219">
        <v>11904761904.761906</v>
      </c>
      <c r="BX50" s="219" t="s">
        <v>308</v>
      </c>
      <c r="BY50" s="219">
        <v>11904761904.761906</v>
      </c>
      <c r="BZ50" s="219">
        <v>11904761904.761906</v>
      </c>
      <c r="CA50" s="219" t="s">
        <v>308</v>
      </c>
      <c r="CB50" s="219">
        <v>11904761904.761906</v>
      </c>
      <c r="CC50" s="219">
        <v>11904761904.761906</v>
      </c>
      <c r="CD50" s="219" t="s">
        <v>308</v>
      </c>
      <c r="CE50" s="219">
        <v>11904761904.761906</v>
      </c>
      <c r="CF50" s="219">
        <v>11904761904.761906</v>
      </c>
      <c r="CG50" s="219" t="s">
        <v>308</v>
      </c>
      <c r="CH50" s="219">
        <v>11904761904.761906</v>
      </c>
      <c r="CI50" s="219">
        <v>11904761904.761906</v>
      </c>
      <c r="CJ50" s="219" t="s">
        <v>308</v>
      </c>
      <c r="CK50" s="219">
        <v>11904761904.761906</v>
      </c>
      <c r="CL50" s="219">
        <v>11904761904.761906</v>
      </c>
      <c r="CM50" s="219" t="s">
        <v>308</v>
      </c>
      <c r="CN50" s="219">
        <v>11904761904.761906</v>
      </c>
      <c r="CO50" s="219">
        <v>11904761904.761906</v>
      </c>
      <c r="CP50" s="219" t="s">
        <v>308</v>
      </c>
      <c r="CQ50" s="219">
        <v>11904761904.761906</v>
      </c>
      <c r="CR50" s="219">
        <v>11904761904.761906</v>
      </c>
      <c r="CS50" s="219" t="s">
        <v>308</v>
      </c>
      <c r="CT50" s="219">
        <v>11904761904.761906</v>
      </c>
      <c r="CU50" s="219">
        <v>11904761904.761906</v>
      </c>
      <c r="CV50" s="219" t="s">
        <v>308</v>
      </c>
      <c r="CW50" s="219">
        <v>11904761904.761906</v>
      </c>
      <c r="CX50" s="219">
        <v>11904761904.761906</v>
      </c>
      <c r="CY50" s="219" t="s">
        <v>308</v>
      </c>
      <c r="CZ50" s="219">
        <v>11904761904.761906</v>
      </c>
      <c r="DA50" s="219">
        <v>11904761904.761906</v>
      </c>
      <c r="DB50" s="219" t="s">
        <v>308</v>
      </c>
      <c r="DC50" s="219">
        <v>11904761904.761906</v>
      </c>
      <c r="DD50" s="219">
        <v>11904761904.761906</v>
      </c>
      <c r="DE50" s="219" t="s">
        <v>308</v>
      </c>
      <c r="DF50" s="219">
        <v>11904761904.761906</v>
      </c>
      <c r="DG50" s="219">
        <v>11904761904.761906</v>
      </c>
      <c r="DH50" s="219" t="s">
        <v>308</v>
      </c>
      <c r="DI50" s="219">
        <v>11904761904.761906</v>
      </c>
      <c r="DJ50" s="219">
        <v>11904761904.761906</v>
      </c>
      <c r="DK50" s="219" t="s">
        <v>308</v>
      </c>
      <c r="DL50" s="219">
        <v>11904761904.761906</v>
      </c>
      <c r="DM50" s="219">
        <v>11904761904.761906</v>
      </c>
      <c r="DN50" s="219" t="s">
        <v>308</v>
      </c>
      <c r="DO50" s="219">
        <v>11904761904.761906</v>
      </c>
      <c r="DP50" s="219">
        <v>11904761904.761906</v>
      </c>
      <c r="DQ50" s="219" t="s">
        <v>308</v>
      </c>
      <c r="DR50" s="219">
        <v>11904761904.761906</v>
      </c>
      <c r="DS50" s="219">
        <v>11904761904.761906</v>
      </c>
      <c r="DT50" s="219" t="s">
        <v>308</v>
      </c>
      <c r="DU50" s="219">
        <v>11904761904.761906</v>
      </c>
      <c r="DV50" s="219">
        <v>11904761904.761906</v>
      </c>
      <c r="DW50" s="219" t="s">
        <v>308</v>
      </c>
      <c r="DX50" s="219">
        <v>11904761904.761906</v>
      </c>
      <c r="DY50" s="219">
        <v>11904761904.761906</v>
      </c>
      <c r="DZ50" s="219" t="s">
        <v>308</v>
      </c>
      <c r="EA50" s="219">
        <v>11904761904.761906</v>
      </c>
      <c r="EB50" s="219">
        <v>11904761904.761906</v>
      </c>
      <c r="EC50" s="219" t="s">
        <v>308</v>
      </c>
      <c r="ED50" s="612">
        <v>249999999999.99997</v>
      </c>
      <c r="EE50" s="235" t="s">
        <v>50</v>
      </c>
      <c r="EF50" s="223" t="s">
        <v>149</v>
      </c>
      <c r="EG50" s="223" t="s">
        <v>164</v>
      </c>
      <c r="EH50" s="223" t="s">
        <v>165</v>
      </c>
      <c r="EI50" s="223" t="s">
        <v>166</v>
      </c>
      <c r="EJ50" s="223" t="s">
        <v>167</v>
      </c>
      <c r="EK50" s="223" t="s">
        <v>23</v>
      </c>
      <c r="EL50" s="223" t="s">
        <v>162</v>
      </c>
      <c r="EM50" s="223" t="s">
        <v>150</v>
      </c>
      <c r="EN50" s="223" t="s">
        <v>151</v>
      </c>
      <c r="EO50" s="223">
        <v>3822510</v>
      </c>
      <c r="EP50" s="233" t="s">
        <v>148</v>
      </c>
    </row>
    <row r="51" spans="2:146" s="58" customFormat="1" ht="102" customHeight="1">
      <c r="B51" s="314"/>
      <c r="C51" s="316"/>
      <c r="D51" s="392"/>
      <c r="E51" s="396"/>
      <c r="F51" s="397"/>
      <c r="G51" s="397"/>
      <c r="H51" s="393"/>
      <c r="I51" s="393"/>
      <c r="J51" s="394"/>
      <c r="K51" s="398"/>
      <c r="L51" s="394"/>
      <c r="M51" s="395"/>
      <c r="N51" s="395"/>
      <c r="O51" s="394"/>
      <c r="P51" s="398"/>
      <c r="Q51" s="398"/>
      <c r="R51" s="398"/>
      <c r="S51" s="398"/>
      <c r="T51" s="398"/>
      <c r="U51" s="398"/>
      <c r="V51" s="398"/>
      <c r="W51" s="398"/>
      <c r="X51" s="398"/>
      <c r="Y51" s="398"/>
      <c r="Z51" s="398"/>
      <c r="AA51" s="398"/>
      <c r="AB51" s="398"/>
      <c r="AC51" s="398"/>
      <c r="AD51" s="398"/>
      <c r="AE51" s="398"/>
      <c r="AF51" s="398"/>
      <c r="AG51" s="398"/>
      <c r="AH51" s="398"/>
      <c r="AI51" s="398"/>
      <c r="AJ51" s="578"/>
      <c r="AK51" s="401" t="s">
        <v>713</v>
      </c>
      <c r="AL51" s="402">
        <v>1.89E-2</v>
      </c>
      <c r="AM51" s="354" t="s">
        <v>885</v>
      </c>
      <c r="AN51" s="354" t="s">
        <v>198</v>
      </c>
      <c r="AO51" s="354" t="s">
        <v>18</v>
      </c>
      <c r="AP51" s="367" t="s">
        <v>33</v>
      </c>
      <c r="AQ51" s="367" t="s">
        <v>2</v>
      </c>
      <c r="AR51" s="353" t="s">
        <v>911</v>
      </c>
      <c r="AS51" s="354">
        <v>2018</v>
      </c>
      <c r="AT51" s="356">
        <v>43831</v>
      </c>
      <c r="AU51" s="356">
        <v>50770</v>
      </c>
      <c r="AV51" s="644">
        <f t="shared" si="0"/>
        <v>19.274999999999999</v>
      </c>
      <c r="AW51" s="367">
        <v>0</v>
      </c>
      <c r="AX51" s="354">
        <v>0</v>
      </c>
      <c r="AY51" s="354" t="s">
        <v>828</v>
      </c>
      <c r="AZ51" s="354" t="s">
        <v>828</v>
      </c>
      <c r="BA51" s="354" t="s">
        <v>828</v>
      </c>
      <c r="BB51" s="354" t="s">
        <v>828</v>
      </c>
      <c r="BC51" s="354" t="s">
        <v>828</v>
      </c>
      <c r="BD51" s="354" t="s">
        <v>828</v>
      </c>
      <c r="BE51" s="354" t="s">
        <v>828</v>
      </c>
      <c r="BF51" s="354" t="s">
        <v>828</v>
      </c>
      <c r="BG51" s="354" t="s">
        <v>828</v>
      </c>
      <c r="BH51" s="354" t="s">
        <v>828</v>
      </c>
      <c r="BI51" s="354" t="s">
        <v>828</v>
      </c>
      <c r="BJ51" s="354" t="s">
        <v>828</v>
      </c>
      <c r="BK51" s="354" t="s">
        <v>828</v>
      </c>
      <c r="BL51" s="354" t="s">
        <v>828</v>
      </c>
      <c r="BM51" s="354" t="s">
        <v>828</v>
      </c>
      <c r="BN51" s="354" t="s">
        <v>828</v>
      </c>
      <c r="BO51" s="354" t="s">
        <v>828</v>
      </c>
      <c r="BP51" s="354" t="s">
        <v>828</v>
      </c>
      <c r="BQ51" s="354" t="s">
        <v>828</v>
      </c>
      <c r="BR51" s="354" t="s">
        <v>828</v>
      </c>
      <c r="BS51" s="986"/>
      <c r="BT51" s="811">
        <v>11904761904.761906</v>
      </c>
      <c r="BU51" s="811" t="s">
        <v>308</v>
      </c>
      <c r="BV51" s="811">
        <v>11904761904.761906</v>
      </c>
      <c r="BW51" s="811">
        <v>11904761904.761906</v>
      </c>
      <c r="BX51" s="811" t="s">
        <v>308</v>
      </c>
      <c r="BY51" s="811">
        <v>11904761904.761906</v>
      </c>
      <c r="BZ51" s="811">
        <v>11904761904.761906</v>
      </c>
      <c r="CA51" s="811" t="s">
        <v>308</v>
      </c>
      <c r="CB51" s="811">
        <v>11904761904.761906</v>
      </c>
      <c r="CC51" s="811">
        <v>11904761904.761906</v>
      </c>
      <c r="CD51" s="811" t="s">
        <v>308</v>
      </c>
      <c r="CE51" s="811">
        <v>11904761904.761906</v>
      </c>
      <c r="CF51" s="811">
        <v>11904761904.761906</v>
      </c>
      <c r="CG51" s="811" t="s">
        <v>308</v>
      </c>
      <c r="CH51" s="811">
        <v>11904761904.761906</v>
      </c>
      <c r="CI51" s="811">
        <v>11904761904.761906</v>
      </c>
      <c r="CJ51" s="811" t="s">
        <v>308</v>
      </c>
      <c r="CK51" s="811">
        <v>11904761904.761906</v>
      </c>
      <c r="CL51" s="811">
        <v>11904761904.761906</v>
      </c>
      <c r="CM51" s="811" t="s">
        <v>308</v>
      </c>
      <c r="CN51" s="811">
        <v>11904761904.761906</v>
      </c>
      <c r="CO51" s="811">
        <v>11904761904.761906</v>
      </c>
      <c r="CP51" s="811" t="s">
        <v>308</v>
      </c>
      <c r="CQ51" s="811">
        <v>11904761904.761906</v>
      </c>
      <c r="CR51" s="811">
        <v>11904761904.761906</v>
      </c>
      <c r="CS51" s="811" t="s">
        <v>308</v>
      </c>
      <c r="CT51" s="811">
        <v>11904761904.761906</v>
      </c>
      <c r="CU51" s="811">
        <v>11904761904.761906</v>
      </c>
      <c r="CV51" s="811" t="s">
        <v>308</v>
      </c>
      <c r="CW51" s="811">
        <v>11904761904.761906</v>
      </c>
      <c r="CX51" s="811">
        <v>11904761904.761906</v>
      </c>
      <c r="CY51" s="811" t="s">
        <v>308</v>
      </c>
      <c r="CZ51" s="811">
        <v>11904761904.761906</v>
      </c>
      <c r="DA51" s="811">
        <v>11904761904.761906</v>
      </c>
      <c r="DB51" s="811" t="s">
        <v>308</v>
      </c>
      <c r="DC51" s="811">
        <v>11904761904.761906</v>
      </c>
      <c r="DD51" s="811">
        <v>11904761904.761906</v>
      </c>
      <c r="DE51" s="811" t="s">
        <v>308</v>
      </c>
      <c r="DF51" s="811">
        <v>11904761904.761906</v>
      </c>
      <c r="DG51" s="811">
        <v>11904761904.761906</v>
      </c>
      <c r="DH51" s="811" t="s">
        <v>308</v>
      </c>
      <c r="DI51" s="811">
        <v>11904761904.761906</v>
      </c>
      <c r="DJ51" s="811">
        <v>11904761904.761906</v>
      </c>
      <c r="DK51" s="811" t="s">
        <v>308</v>
      </c>
      <c r="DL51" s="811">
        <v>11904761904.761906</v>
      </c>
      <c r="DM51" s="811">
        <v>11904761904.761906</v>
      </c>
      <c r="DN51" s="811" t="s">
        <v>308</v>
      </c>
      <c r="DO51" s="811">
        <v>11904761904.761906</v>
      </c>
      <c r="DP51" s="811">
        <v>11904761904.761906</v>
      </c>
      <c r="DQ51" s="811" t="s">
        <v>308</v>
      </c>
      <c r="DR51" s="811">
        <v>11904761904.761906</v>
      </c>
      <c r="DS51" s="811">
        <v>11904761904.761906</v>
      </c>
      <c r="DT51" s="811" t="s">
        <v>308</v>
      </c>
      <c r="DU51" s="811">
        <v>11904761904.761906</v>
      </c>
      <c r="DV51" s="811">
        <v>11904761904.761906</v>
      </c>
      <c r="DW51" s="811" t="s">
        <v>308</v>
      </c>
      <c r="DX51" s="811">
        <v>11904761904.761906</v>
      </c>
      <c r="DY51" s="811">
        <v>11904761904.761906</v>
      </c>
      <c r="DZ51" s="811" t="s">
        <v>308</v>
      </c>
      <c r="EA51" s="811">
        <v>11904761904.761906</v>
      </c>
      <c r="EB51" s="811">
        <v>11904761904.761906</v>
      </c>
      <c r="EC51" s="811" t="s">
        <v>308</v>
      </c>
      <c r="ED51" s="640">
        <v>249999999999.99997</v>
      </c>
      <c r="EE51" s="371" t="s">
        <v>493</v>
      </c>
      <c r="EF51" s="372" t="s">
        <v>494</v>
      </c>
      <c r="EG51" s="372" t="s">
        <v>495</v>
      </c>
      <c r="EH51" s="372" t="s">
        <v>557</v>
      </c>
      <c r="EI51" s="372" t="s">
        <v>496</v>
      </c>
      <c r="EJ51" s="372" t="s">
        <v>497</v>
      </c>
      <c r="EK51" s="372" t="s">
        <v>498</v>
      </c>
      <c r="EL51" s="373" t="s">
        <v>558</v>
      </c>
      <c r="EM51" s="373" t="s">
        <v>499</v>
      </c>
      <c r="EN51" s="373" t="s">
        <v>559</v>
      </c>
      <c r="EO51" s="373" t="s">
        <v>500</v>
      </c>
      <c r="EP51" s="405" t="s">
        <v>501</v>
      </c>
    </row>
    <row r="52" spans="2:146" s="58" customFormat="1" ht="102" customHeight="1">
      <c r="B52" s="314"/>
      <c r="C52" s="316"/>
      <c r="D52" s="392"/>
      <c r="E52" s="396"/>
      <c r="F52" s="397"/>
      <c r="G52" s="397"/>
      <c r="H52" s="393"/>
      <c r="I52" s="393"/>
      <c r="J52" s="394"/>
      <c r="K52" s="398"/>
      <c r="L52" s="394"/>
      <c r="M52" s="395"/>
      <c r="N52" s="395"/>
      <c r="O52" s="394"/>
      <c r="P52" s="398"/>
      <c r="Q52" s="398"/>
      <c r="R52" s="398"/>
      <c r="S52" s="398"/>
      <c r="T52" s="398"/>
      <c r="U52" s="398"/>
      <c r="V52" s="398"/>
      <c r="W52" s="398"/>
      <c r="X52" s="398"/>
      <c r="Y52" s="398"/>
      <c r="Z52" s="398"/>
      <c r="AA52" s="398"/>
      <c r="AB52" s="398"/>
      <c r="AC52" s="398"/>
      <c r="AD52" s="398"/>
      <c r="AE52" s="398"/>
      <c r="AF52" s="398"/>
      <c r="AG52" s="398"/>
      <c r="AH52" s="398"/>
      <c r="AI52" s="398"/>
      <c r="AJ52" s="578"/>
      <c r="AK52" s="400" t="s">
        <v>714</v>
      </c>
      <c r="AL52" s="230">
        <v>1.89E-2</v>
      </c>
      <c r="AM52" s="231" t="s">
        <v>886</v>
      </c>
      <c r="AN52" s="231" t="s">
        <v>560</v>
      </c>
      <c r="AO52" s="231" t="s">
        <v>21</v>
      </c>
      <c r="AP52" s="229" t="s">
        <v>33</v>
      </c>
      <c r="AQ52" s="229" t="s">
        <v>2</v>
      </c>
      <c r="AR52" s="226" t="s">
        <v>911</v>
      </c>
      <c r="AS52" s="231">
        <v>2018</v>
      </c>
      <c r="AT52" s="279">
        <v>43831</v>
      </c>
      <c r="AU52" s="279">
        <v>50770</v>
      </c>
      <c r="AV52" s="644">
        <f t="shared" si="0"/>
        <v>19.274999999999999</v>
      </c>
      <c r="AW52" s="229">
        <v>0</v>
      </c>
      <c r="AX52" s="231">
        <v>0</v>
      </c>
      <c r="AY52" s="231" t="s">
        <v>828</v>
      </c>
      <c r="AZ52" s="231" t="s">
        <v>828</v>
      </c>
      <c r="BA52" s="231" t="s">
        <v>828</v>
      </c>
      <c r="BB52" s="231" t="s">
        <v>828</v>
      </c>
      <c r="BC52" s="231" t="s">
        <v>828</v>
      </c>
      <c r="BD52" s="231" t="s">
        <v>828</v>
      </c>
      <c r="BE52" s="231" t="s">
        <v>828</v>
      </c>
      <c r="BF52" s="231" t="s">
        <v>828</v>
      </c>
      <c r="BG52" s="231" t="s">
        <v>828</v>
      </c>
      <c r="BH52" s="231" t="s">
        <v>828</v>
      </c>
      <c r="BI52" s="231" t="s">
        <v>828</v>
      </c>
      <c r="BJ52" s="231" t="s">
        <v>828</v>
      </c>
      <c r="BK52" s="231" t="s">
        <v>828</v>
      </c>
      <c r="BL52" s="231" t="s">
        <v>828</v>
      </c>
      <c r="BM52" s="231" t="s">
        <v>828</v>
      </c>
      <c r="BN52" s="231" t="s">
        <v>828</v>
      </c>
      <c r="BO52" s="231" t="s">
        <v>828</v>
      </c>
      <c r="BP52" s="231" t="s">
        <v>828</v>
      </c>
      <c r="BQ52" s="231" t="s">
        <v>828</v>
      </c>
      <c r="BR52" s="231" t="s">
        <v>828</v>
      </c>
      <c r="BS52" s="986"/>
      <c r="BT52" s="811"/>
      <c r="BU52" s="811"/>
      <c r="BV52" s="811"/>
      <c r="BW52" s="811"/>
      <c r="BX52" s="811"/>
      <c r="BY52" s="811"/>
      <c r="BZ52" s="811"/>
      <c r="CA52" s="811"/>
      <c r="CB52" s="811"/>
      <c r="CC52" s="811"/>
      <c r="CD52" s="811"/>
      <c r="CE52" s="811"/>
      <c r="CF52" s="811"/>
      <c r="CG52" s="811"/>
      <c r="CH52" s="811"/>
      <c r="CI52" s="811"/>
      <c r="CJ52" s="811"/>
      <c r="CK52" s="811"/>
      <c r="CL52" s="811"/>
      <c r="CM52" s="811"/>
      <c r="CN52" s="811"/>
      <c r="CO52" s="811"/>
      <c r="CP52" s="811"/>
      <c r="CQ52" s="811"/>
      <c r="CR52" s="811"/>
      <c r="CS52" s="811"/>
      <c r="CT52" s="811"/>
      <c r="CU52" s="811"/>
      <c r="CV52" s="811"/>
      <c r="CW52" s="811"/>
      <c r="CX52" s="811"/>
      <c r="CY52" s="811"/>
      <c r="CZ52" s="811"/>
      <c r="DA52" s="811"/>
      <c r="DB52" s="811"/>
      <c r="DC52" s="811"/>
      <c r="DD52" s="811"/>
      <c r="DE52" s="811"/>
      <c r="DF52" s="811"/>
      <c r="DG52" s="811"/>
      <c r="DH52" s="811"/>
      <c r="DI52" s="811"/>
      <c r="DJ52" s="811"/>
      <c r="DK52" s="811"/>
      <c r="DL52" s="811"/>
      <c r="DM52" s="811"/>
      <c r="DN52" s="811"/>
      <c r="DO52" s="811"/>
      <c r="DP52" s="811"/>
      <c r="DQ52" s="811"/>
      <c r="DR52" s="811"/>
      <c r="DS52" s="811"/>
      <c r="DT52" s="811"/>
      <c r="DU52" s="811"/>
      <c r="DV52" s="811"/>
      <c r="DW52" s="811"/>
      <c r="DX52" s="811"/>
      <c r="DY52" s="811"/>
      <c r="DZ52" s="811"/>
      <c r="EA52" s="811"/>
      <c r="EB52" s="811"/>
      <c r="EC52" s="811"/>
      <c r="ED52" s="640">
        <v>249999999999.99997</v>
      </c>
      <c r="EE52" s="235" t="s">
        <v>493</v>
      </c>
      <c r="EF52" s="223" t="s">
        <v>494</v>
      </c>
      <c r="EG52" s="223" t="s">
        <v>495</v>
      </c>
      <c r="EH52" s="223" t="s">
        <v>557</v>
      </c>
      <c r="EI52" s="223" t="s">
        <v>496</v>
      </c>
      <c r="EJ52" s="223" t="s">
        <v>497</v>
      </c>
      <c r="EK52" s="223" t="s">
        <v>498</v>
      </c>
      <c r="EL52" s="375" t="s">
        <v>558</v>
      </c>
      <c r="EM52" s="375" t="s">
        <v>499</v>
      </c>
      <c r="EN52" s="375" t="s">
        <v>559</v>
      </c>
      <c r="EO52" s="375" t="s">
        <v>500</v>
      </c>
      <c r="EP52" s="406" t="s">
        <v>501</v>
      </c>
    </row>
    <row r="53" spans="2:146" s="58" customFormat="1" ht="102" customHeight="1">
      <c r="B53" s="314"/>
      <c r="C53" s="316"/>
      <c r="D53" s="392"/>
      <c r="E53" s="396"/>
      <c r="F53" s="397"/>
      <c r="G53" s="397"/>
      <c r="H53" s="393"/>
      <c r="I53" s="393"/>
      <c r="J53" s="394"/>
      <c r="K53" s="398"/>
      <c r="L53" s="394"/>
      <c r="M53" s="395"/>
      <c r="N53" s="395"/>
      <c r="O53" s="394"/>
      <c r="P53" s="398"/>
      <c r="Q53" s="398"/>
      <c r="R53" s="398"/>
      <c r="S53" s="398"/>
      <c r="T53" s="398"/>
      <c r="U53" s="398"/>
      <c r="V53" s="398"/>
      <c r="W53" s="398"/>
      <c r="X53" s="398"/>
      <c r="Y53" s="398"/>
      <c r="Z53" s="398"/>
      <c r="AA53" s="398"/>
      <c r="AB53" s="398"/>
      <c r="AC53" s="398"/>
      <c r="AD53" s="398"/>
      <c r="AE53" s="398"/>
      <c r="AF53" s="398"/>
      <c r="AG53" s="398"/>
      <c r="AH53" s="398"/>
      <c r="AI53" s="398"/>
      <c r="AJ53" s="578"/>
      <c r="AK53" s="401" t="s">
        <v>715</v>
      </c>
      <c r="AL53" s="402">
        <v>1.89E-2</v>
      </c>
      <c r="AM53" s="354" t="s">
        <v>887</v>
      </c>
      <c r="AN53" s="354" t="s">
        <v>255</v>
      </c>
      <c r="AO53" s="403" t="s">
        <v>21</v>
      </c>
      <c r="AP53" s="367" t="s">
        <v>33</v>
      </c>
      <c r="AQ53" s="367" t="s">
        <v>2</v>
      </c>
      <c r="AR53" s="586" t="s">
        <v>911</v>
      </c>
      <c r="AS53" s="367">
        <v>2018</v>
      </c>
      <c r="AT53" s="356">
        <v>43831</v>
      </c>
      <c r="AU53" s="356">
        <v>50770</v>
      </c>
      <c r="AV53" s="644">
        <f t="shared" si="0"/>
        <v>19.274999999999999</v>
      </c>
      <c r="AW53" s="367">
        <v>0</v>
      </c>
      <c r="AX53" s="354">
        <v>0</v>
      </c>
      <c r="AY53" s="357">
        <v>475628.94736842107</v>
      </c>
      <c r="AZ53" s="357">
        <v>951257.89473684214</v>
      </c>
      <c r="BA53" s="357">
        <v>1426886.8421052631</v>
      </c>
      <c r="BB53" s="357">
        <v>1902515.7894736843</v>
      </c>
      <c r="BC53" s="357">
        <v>2378144.7368421052</v>
      </c>
      <c r="BD53" s="358">
        <v>2853773.6842105263</v>
      </c>
      <c r="BE53" s="357">
        <v>3329402.6315789474</v>
      </c>
      <c r="BF53" s="357">
        <v>3805031.5789473685</v>
      </c>
      <c r="BG53" s="357">
        <v>4280660.5263157897</v>
      </c>
      <c r="BH53" s="357">
        <v>4756289.4736842103</v>
      </c>
      <c r="BI53" s="357">
        <v>5231918.4210526319</v>
      </c>
      <c r="BJ53" s="357">
        <v>5707547.3684210526</v>
      </c>
      <c r="BK53" s="357">
        <v>6183176.3157894742</v>
      </c>
      <c r="BL53" s="358">
        <v>6658805.2631578948</v>
      </c>
      <c r="BM53" s="357">
        <v>7134434.2105263164</v>
      </c>
      <c r="BN53" s="357">
        <v>7610063.1578947371</v>
      </c>
      <c r="BO53" s="357">
        <v>8085692.1052631577</v>
      </c>
      <c r="BP53" s="357">
        <v>8561321.0526315793</v>
      </c>
      <c r="BQ53" s="357">
        <v>9036950</v>
      </c>
      <c r="BR53" s="583">
        <v>9036950</v>
      </c>
      <c r="BS53" s="360"/>
      <c r="BT53" s="361">
        <v>11904761904.761906</v>
      </c>
      <c r="BU53" s="361" t="s">
        <v>308</v>
      </c>
      <c r="BV53" s="361">
        <v>11904761904.761906</v>
      </c>
      <c r="BW53" s="361">
        <v>11904761904.761906</v>
      </c>
      <c r="BX53" s="361" t="s">
        <v>308</v>
      </c>
      <c r="BY53" s="361">
        <v>11904761904.761906</v>
      </c>
      <c r="BZ53" s="361">
        <v>11904761904.761906</v>
      </c>
      <c r="CA53" s="361" t="s">
        <v>308</v>
      </c>
      <c r="CB53" s="361">
        <v>11904761904.761906</v>
      </c>
      <c r="CC53" s="361">
        <v>11904761904.761906</v>
      </c>
      <c r="CD53" s="361" t="s">
        <v>308</v>
      </c>
      <c r="CE53" s="361">
        <v>11904761904.761906</v>
      </c>
      <c r="CF53" s="361">
        <v>11904761904.761906</v>
      </c>
      <c r="CG53" s="361" t="s">
        <v>308</v>
      </c>
      <c r="CH53" s="361">
        <v>11904761904.761906</v>
      </c>
      <c r="CI53" s="361">
        <v>11904761904.761906</v>
      </c>
      <c r="CJ53" s="361" t="s">
        <v>308</v>
      </c>
      <c r="CK53" s="361">
        <v>11904761904.761906</v>
      </c>
      <c r="CL53" s="361">
        <v>11904761904.761906</v>
      </c>
      <c r="CM53" s="361" t="s">
        <v>308</v>
      </c>
      <c r="CN53" s="361">
        <v>11904761904.761906</v>
      </c>
      <c r="CO53" s="361">
        <v>11904761904.761906</v>
      </c>
      <c r="CP53" s="361" t="s">
        <v>308</v>
      </c>
      <c r="CQ53" s="361">
        <v>11904761904.761906</v>
      </c>
      <c r="CR53" s="361">
        <v>11904761904.761906</v>
      </c>
      <c r="CS53" s="361" t="s">
        <v>308</v>
      </c>
      <c r="CT53" s="361">
        <v>11904761904.761906</v>
      </c>
      <c r="CU53" s="361">
        <v>11904761904.761906</v>
      </c>
      <c r="CV53" s="361" t="s">
        <v>308</v>
      </c>
      <c r="CW53" s="361">
        <v>11904761904.761906</v>
      </c>
      <c r="CX53" s="361">
        <v>11904761904.761906</v>
      </c>
      <c r="CY53" s="361" t="s">
        <v>308</v>
      </c>
      <c r="CZ53" s="361">
        <v>11904761904.761906</v>
      </c>
      <c r="DA53" s="361">
        <v>11904761904.761906</v>
      </c>
      <c r="DB53" s="361" t="s">
        <v>308</v>
      </c>
      <c r="DC53" s="361">
        <v>11904761904.761906</v>
      </c>
      <c r="DD53" s="361">
        <v>11904761904.761906</v>
      </c>
      <c r="DE53" s="361" t="s">
        <v>308</v>
      </c>
      <c r="DF53" s="361">
        <v>11904761904.761906</v>
      </c>
      <c r="DG53" s="361">
        <v>11904761904.761906</v>
      </c>
      <c r="DH53" s="361" t="s">
        <v>308</v>
      </c>
      <c r="DI53" s="361">
        <v>11904761904.761906</v>
      </c>
      <c r="DJ53" s="361">
        <v>11904761904.761906</v>
      </c>
      <c r="DK53" s="361" t="s">
        <v>308</v>
      </c>
      <c r="DL53" s="361">
        <v>11904761904.761906</v>
      </c>
      <c r="DM53" s="361">
        <v>11904761904.761906</v>
      </c>
      <c r="DN53" s="361" t="s">
        <v>308</v>
      </c>
      <c r="DO53" s="361">
        <v>11904761904.761906</v>
      </c>
      <c r="DP53" s="361">
        <v>11904761904.761906</v>
      </c>
      <c r="DQ53" s="361" t="s">
        <v>308</v>
      </c>
      <c r="DR53" s="361">
        <v>11904761904.761906</v>
      </c>
      <c r="DS53" s="361">
        <v>11904761904.761906</v>
      </c>
      <c r="DT53" s="361" t="s">
        <v>308</v>
      </c>
      <c r="DU53" s="361">
        <v>11904761904.761906</v>
      </c>
      <c r="DV53" s="361">
        <v>11904761904.761906</v>
      </c>
      <c r="DW53" s="361" t="s">
        <v>308</v>
      </c>
      <c r="DX53" s="361">
        <v>11904761904.761906</v>
      </c>
      <c r="DY53" s="361">
        <v>11904761904.761906</v>
      </c>
      <c r="DZ53" s="361" t="s">
        <v>308</v>
      </c>
      <c r="EA53" s="361">
        <v>11904761904.761906</v>
      </c>
      <c r="EB53" s="361">
        <v>11904761904.761906</v>
      </c>
      <c r="EC53" s="361" t="s">
        <v>308</v>
      </c>
      <c r="ED53" s="362">
        <v>249999999999.99997</v>
      </c>
      <c r="EE53" s="371" t="s">
        <v>50</v>
      </c>
      <c r="EF53" s="372" t="s">
        <v>149</v>
      </c>
      <c r="EG53" s="372" t="s">
        <v>164</v>
      </c>
      <c r="EH53" s="372" t="s">
        <v>165</v>
      </c>
      <c r="EI53" s="372" t="s">
        <v>166</v>
      </c>
      <c r="EJ53" s="372" t="s">
        <v>167</v>
      </c>
      <c r="EK53" s="372" t="s">
        <v>561</v>
      </c>
      <c r="EL53" s="372" t="s">
        <v>562</v>
      </c>
      <c r="EM53" s="372" t="s">
        <v>503</v>
      </c>
      <c r="EN53" s="372" t="s">
        <v>563</v>
      </c>
      <c r="EO53" s="372" t="s">
        <v>502</v>
      </c>
      <c r="EP53" s="404" t="s">
        <v>504</v>
      </c>
    </row>
    <row r="54" spans="2:146" s="58" customFormat="1" ht="102" customHeight="1">
      <c r="B54" s="314"/>
      <c r="C54" s="316"/>
      <c r="D54" s="392"/>
      <c r="E54" s="396"/>
      <c r="F54" s="397"/>
      <c r="G54" s="397"/>
      <c r="H54" s="393"/>
      <c r="I54" s="393"/>
      <c r="J54" s="394"/>
      <c r="K54" s="398"/>
      <c r="L54" s="394"/>
      <c r="M54" s="395"/>
      <c r="N54" s="395"/>
      <c r="O54" s="394"/>
      <c r="P54" s="398"/>
      <c r="Q54" s="398"/>
      <c r="R54" s="398"/>
      <c r="S54" s="398"/>
      <c r="T54" s="398"/>
      <c r="U54" s="398"/>
      <c r="V54" s="398"/>
      <c r="W54" s="398"/>
      <c r="X54" s="398"/>
      <c r="Y54" s="398"/>
      <c r="Z54" s="398"/>
      <c r="AA54" s="398"/>
      <c r="AB54" s="398"/>
      <c r="AC54" s="398"/>
      <c r="AD54" s="398"/>
      <c r="AE54" s="398"/>
      <c r="AF54" s="398"/>
      <c r="AG54" s="398"/>
      <c r="AH54" s="398"/>
      <c r="AI54" s="398"/>
      <c r="AJ54" s="578"/>
      <c r="AK54" s="989" t="s">
        <v>716</v>
      </c>
      <c r="AL54" s="841">
        <v>1.89E-2</v>
      </c>
      <c r="AM54" s="226" t="s">
        <v>888</v>
      </c>
      <c r="AN54" s="231" t="s">
        <v>257</v>
      </c>
      <c r="AO54" s="221" t="s">
        <v>21</v>
      </c>
      <c r="AP54" s="229" t="s">
        <v>33</v>
      </c>
      <c r="AQ54" s="229" t="s">
        <v>2</v>
      </c>
      <c r="AR54" s="569" t="s">
        <v>911</v>
      </c>
      <c r="AS54" s="229">
        <v>2018</v>
      </c>
      <c r="AT54" s="279">
        <v>43831</v>
      </c>
      <c r="AU54" s="279">
        <v>50770</v>
      </c>
      <c r="AV54" s="644">
        <f t="shared" si="0"/>
        <v>19.274999999999999</v>
      </c>
      <c r="AW54" s="229">
        <v>0</v>
      </c>
      <c r="AX54" s="571">
        <v>0</v>
      </c>
      <c r="AY54" s="584">
        <v>475628.94736842107</v>
      </c>
      <c r="AZ54" s="584">
        <v>951257.89473684214</v>
      </c>
      <c r="BA54" s="584">
        <v>1426886.8421052631</v>
      </c>
      <c r="BB54" s="584">
        <v>1902515.7894736843</v>
      </c>
      <c r="BC54" s="584">
        <v>2378144.7368421052</v>
      </c>
      <c r="BD54" s="584">
        <v>2853773.6842105263</v>
      </c>
      <c r="BE54" s="584">
        <v>3329402.6315789474</v>
      </c>
      <c r="BF54" s="584">
        <v>3805031.5789473685</v>
      </c>
      <c r="BG54" s="584">
        <v>4280660.5263157897</v>
      </c>
      <c r="BH54" s="584">
        <v>4756289.4736842103</v>
      </c>
      <c r="BI54" s="584">
        <v>5231918.4210526319</v>
      </c>
      <c r="BJ54" s="584">
        <v>5707547.3684210526</v>
      </c>
      <c r="BK54" s="584">
        <v>6183176.3157894742</v>
      </c>
      <c r="BL54" s="584">
        <v>6658805.2631578948</v>
      </c>
      <c r="BM54" s="584">
        <v>7134434.2105263164</v>
      </c>
      <c r="BN54" s="584">
        <v>7610063.1578947371</v>
      </c>
      <c r="BO54" s="584">
        <v>8085692.1052631577</v>
      </c>
      <c r="BP54" s="584">
        <v>8561321.0526315793</v>
      </c>
      <c r="BQ54" s="584">
        <v>9036950</v>
      </c>
      <c r="BR54" s="585">
        <v>9036950</v>
      </c>
      <c r="BS54" s="378"/>
      <c r="BT54" s="219">
        <v>66914798036.338486</v>
      </c>
      <c r="BU54" s="219" t="s">
        <v>308</v>
      </c>
      <c r="BV54" s="219">
        <v>66914798036.338486</v>
      </c>
      <c r="BW54" s="219">
        <v>66914798036.338486</v>
      </c>
      <c r="BX54" s="219" t="s">
        <v>308</v>
      </c>
      <c r="BY54" s="219">
        <v>66914798036.338486</v>
      </c>
      <c r="BZ54" s="219">
        <v>66914798036.338486</v>
      </c>
      <c r="CA54" s="219" t="s">
        <v>308</v>
      </c>
      <c r="CB54" s="219">
        <v>66914798036.338486</v>
      </c>
      <c r="CC54" s="219">
        <v>66914798036.338486</v>
      </c>
      <c r="CD54" s="219" t="s">
        <v>308</v>
      </c>
      <c r="CE54" s="219">
        <v>66914798036.338486</v>
      </c>
      <c r="CF54" s="219">
        <v>66914798036.338486</v>
      </c>
      <c r="CG54" s="219" t="s">
        <v>308</v>
      </c>
      <c r="CH54" s="219">
        <v>66914798036.338486</v>
      </c>
      <c r="CI54" s="219">
        <v>66914798036.338486</v>
      </c>
      <c r="CJ54" s="219" t="s">
        <v>308</v>
      </c>
      <c r="CK54" s="219">
        <v>66914798036.338486</v>
      </c>
      <c r="CL54" s="219">
        <v>66914798036.338486</v>
      </c>
      <c r="CM54" s="219" t="s">
        <v>308</v>
      </c>
      <c r="CN54" s="219">
        <v>66914798036.338486</v>
      </c>
      <c r="CO54" s="219">
        <v>66914798036.338486</v>
      </c>
      <c r="CP54" s="219" t="s">
        <v>308</v>
      </c>
      <c r="CQ54" s="219">
        <v>66914798036.338486</v>
      </c>
      <c r="CR54" s="219">
        <v>66914798036.338486</v>
      </c>
      <c r="CS54" s="219" t="s">
        <v>308</v>
      </c>
      <c r="CT54" s="219">
        <v>66914798036.338486</v>
      </c>
      <c r="CU54" s="219">
        <v>66914798036.338486</v>
      </c>
      <c r="CV54" s="219" t="s">
        <v>308</v>
      </c>
      <c r="CW54" s="219">
        <v>66914798036.338486</v>
      </c>
      <c r="CX54" s="219">
        <v>66914798036.338486</v>
      </c>
      <c r="CY54" s="219" t="s">
        <v>308</v>
      </c>
      <c r="CZ54" s="219">
        <v>66914798036.338486</v>
      </c>
      <c r="DA54" s="219">
        <v>66914798036.338486</v>
      </c>
      <c r="DB54" s="219" t="s">
        <v>308</v>
      </c>
      <c r="DC54" s="219">
        <v>66914798036.338486</v>
      </c>
      <c r="DD54" s="219">
        <v>66914798036.338486</v>
      </c>
      <c r="DE54" s="219" t="s">
        <v>308</v>
      </c>
      <c r="DF54" s="219">
        <v>66914798036.338486</v>
      </c>
      <c r="DG54" s="219">
        <v>66914798036.338486</v>
      </c>
      <c r="DH54" s="219" t="s">
        <v>308</v>
      </c>
      <c r="DI54" s="219">
        <v>66914798036.338486</v>
      </c>
      <c r="DJ54" s="219">
        <v>66914798036.338486</v>
      </c>
      <c r="DK54" s="219" t="s">
        <v>308</v>
      </c>
      <c r="DL54" s="219">
        <v>66914798036.338486</v>
      </c>
      <c r="DM54" s="219">
        <v>66914798036.338486</v>
      </c>
      <c r="DN54" s="219" t="s">
        <v>308</v>
      </c>
      <c r="DO54" s="219">
        <v>66914798036.338486</v>
      </c>
      <c r="DP54" s="219">
        <v>66914798036.338486</v>
      </c>
      <c r="DQ54" s="219" t="s">
        <v>308</v>
      </c>
      <c r="DR54" s="219">
        <v>66914798036.338486</v>
      </c>
      <c r="DS54" s="219">
        <v>66914798036.338486</v>
      </c>
      <c r="DT54" s="219" t="s">
        <v>308</v>
      </c>
      <c r="DU54" s="219">
        <v>66914798036.338486</v>
      </c>
      <c r="DV54" s="219">
        <v>66914798036.338486</v>
      </c>
      <c r="DW54" s="219" t="s">
        <v>308</v>
      </c>
      <c r="DX54" s="219">
        <v>66914798036.338486</v>
      </c>
      <c r="DY54" s="219">
        <v>66914798036.338486</v>
      </c>
      <c r="DZ54" s="219" t="s">
        <v>308</v>
      </c>
      <c r="EA54" s="219">
        <v>66914798036.338486</v>
      </c>
      <c r="EB54" s="219">
        <v>66914798036.338486</v>
      </c>
      <c r="EC54" s="219" t="s">
        <v>308</v>
      </c>
      <c r="ED54" s="612">
        <v>1405210758763.1079</v>
      </c>
      <c r="EE54" s="235" t="s">
        <v>50</v>
      </c>
      <c r="EF54" s="223" t="s">
        <v>149</v>
      </c>
      <c r="EG54" s="223" t="s">
        <v>164</v>
      </c>
      <c r="EH54" s="223" t="s">
        <v>165</v>
      </c>
      <c r="EI54" s="223" t="s">
        <v>166</v>
      </c>
      <c r="EJ54" s="223" t="s">
        <v>167</v>
      </c>
      <c r="EK54" s="223" t="s">
        <v>561</v>
      </c>
      <c r="EL54" s="223" t="s">
        <v>562</v>
      </c>
      <c r="EM54" s="223" t="s">
        <v>503</v>
      </c>
      <c r="EN54" s="223" t="s">
        <v>563</v>
      </c>
      <c r="EO54" s="223" t="s">
        <v>502</v>
      </c>
      <c r="EP54" s="234" t="s">
        <v>504</v>
      </c>
    </row>
    <row r="55" spans="2:146" ht="102" customHeight="1">
      <c r="B55" s="582" t="s">
        <v>850</v>
      </c>
      <c r="C55" s="572"/>
      <c r="D55" s="567"/>
      <c r="E55" s="565"/>
      <c r="F55" s="568"/>
      <c r="G55" s="568"/>
      <c r="H55" s="443"/>
      <c r="I55" s="443"/>
      <c r="J55" s="444"/>
      <c r="K55" s="580"/>
      <c r="L55" s="444"/>
      <c r="M55" s="579"/>
      <c r="N55" s="579"/>
      <c r="O55" s="444"/>
      <c r="P55" s="580"/>
      <c r="Q55" s="580"/>
      <c r="R55" s="580"/>
      <c r="S55" s="580"/>
      <c r="T55" s="580"/>
      <c r="U55" s="580"/>
      <c r="V55" s="580"/>
      <c r="W55" s="580"/>
      <c r="X55" s="580"/>
      <c r="Y55" s="580"/>
      <c r="Z55" s="580"/>
      <c r="AA55" s="580"/>
      <c r="AB55" s="580"/>
      <c r="AC55" s="580"/>
      <c r="AD55" s="580"/>
      <c r="AE55" s="580"/>
      <c r="AF55" s="580"/>
      <c r="AG55" s="580"/>
      <c r="AH55" s="580"/>
      <c r="AI55" s="580"/>
      <c r="AJ55" s="581"/>
      <c r="AK55" s="989"/>
      <c r="AL55" s="841"/>
      <c r="AM55" s="377" t="s">
        <v>161</v>
      </c>
      <c r="AN55" s="376" t="s">
        <v>258</v>
      </c>
      <c r="AO55" s="221"/>
      <c r="AP55" s="229"/>
      <c r="AQ55" s="229"/>
      <c r="AR55" s="226"/>
      <c r="AS55" s="237"/>
      <c r="AT55" s="228"/>
      <c r="AU55" s="279"/>
      <c r="AV55" s="644">
        <f>+(AU55-AT55)/360</f>
        <v>0</v>
      </c>
      <c r="AW55" s="229"/>
      <c r="AX55" s="231"/>
      <c r="AY55" s="231"/>
      <c r="AZ55" s="231"/>
      <c r="BA55" s="231"/>
      <c r="BB55" s="231"/>
      <c r="BC55" s="231"/>
      <c r="BD55" s="231"/>
      <c r="BE55" s="231"/>
      <c r="BF55" s="231"/>
      <c r="BG55" s="231"/>
      <c r="BH55" s="231"/>
      <c r="BI55" s="231"/>
      <c r="BJ55" s="231"/>
      <c r="BK55" s="231"/>
      <c r="BL55" s="231"/>
      <c r="BM55" s="231"/>
      <c r="BN55" s="231"/>
      <c r="BO55" s="231"/>
      <c r="BP55" s="231"/>
      <c r="BQ55" s="231"/>
      <c r="BR55" s="407"/>
      <c r="BS55" s="378"/>
      <c r="BT55" s="219">
        <v>28677770587.002209</v>
      </c>
      <c r="BU55" s="219" t="s">
        <v>308</v>
      </c>
      <c r="BV55" s="219">
        <v>28677770587.002209</v>
      </c>
      <c r="BW55" s="219">
        <v>28677770587.002209</v>
      </c>
      <c r="BX55" s="219" t="s">
        <v>308</v>
      </c>
      <c r="BY55" s="219">
        <v>28677770587.002209</v>
      </c>
      <c r="BZ55" s="219">
        <v>28677770587.002209</v>
      </c>
      <c r="CA55" s="219" t="s">
        <v>308</v>
      </c>
      <c r="CB55" s="219">
        <v>28677770587.002209</v>
      </c>
      <c r="CC55" s="219">
        <v>28677770587.002209</v>
      </c>
      <c r="CD55" s="219" t="s">
        <v>308</v>
      </c>
      <c r="CE55" s="219">
        <v>28677770587.002209</v>
      </c>
      <c r="CF55" s="219">
        <v>28677770587.002209</v>
      </c>
      <c r="CG55" s="219" t="s">
        <v>308</v>
      </c>
      <c r="CH55" s="219">
        <v>28677770587.002209</v>
      </c>
      <c r="CI55" s="219">
        <v>28677770587.002209</v>
      </c>
      <c r="CJ55" s="219" t="s">
        <v>308</v>
      </c>
      <c r="CK55" s="219">
        <v>28677770587.002209</v>
      </c>
      <c r="CL55" s="219">
        <v>28677770587.002209</v>
      </c>
      <c r="CM55" s="219" t="s">
        <v>308</v>
      </c>
      <c r="CN55" s="219">
        <v>28677770587.002209</v>
      </c>
      <c r="CO55" s="219">
        <v>28677770587.002209</v>
      </c>
      <c r="CP55" s="219" t="s">
        <v>308</v>
      </c>
      <c r="CQ55" s="219">
        <v>28677770587.002209</v>
      </c>
      <c r="CR55" s="219">
        <v>28677770587.002209</v>
      </c>
      <c r="CS55" s="219" t="s">
        <v>308</v>
      </c>
      <c r="CT55" s="219">
        <v>28677770587.002209</v>
      </c>
      <c r="CU55" s="219">
        <v>28677770587.002209</v>
      </c>
      <c r="CV55" s="219" t="s">
        <v>308</v>
      </c>
      <c r="CW55" s="219">
        <v>28677770587.002209</v>
      </c>
      <c r="CX55" s="219">
        <v>28677770587.002209</v>
      </c>
      <c r="CY55" s="219" t="s">
        <v>308</v>
      </c>
      <c r="CZ55" s="219">
        <v>28677770587.002209</v>
      </c>
      <c r="DA55" s="219">
        <v>28677770587.002209</v>
      </c>
      <c r="DB55" s="219" t="s">
        <v>308</v>
      </c>
      <c r="DC55" s="219">
        <v>28677770587.002209</v>
      </c>
      <c r="DD55" s="219">
        <v>28677770587.002209</v>
      </c>
      <c r="DE55" s="219" t="s">
        <v>308</v>
      </c>
      <c r="DF55" s="219">
        <v>28677770587.002209</v>
      </c>
      <c r="DG55" s="219">
        <v>28677770587.002209</v>
      </c>
      <c r="DH55" s="219" t="s">
        <v>308</v>
      </c>
      <c r="DI55" s="219">
        <v>28677770587.002209</v>
      </c>
      <c r="DJ55" s="219">
        <v>28677770587.002209</v>
      </c>
      <c r="DK55" s="219" t="s">
        <v>308</v>
      </c>
      <c r="DL55" s="219">
        <v>28677770587.002209</v>
      </c>
      <c r="DM55" s="219">
        <v>28677770587.002209</v>
      </c>
      <c r="DN55" s="219" t="s">
        <v>308</v>
      </c>
      <c r="DO55" s="219">
        <v>28677770587.002209</v>
      </c>
      <c r="DP55" s="219">
        <v>28677770587.002209</v>
      </c>
      <c r="DQ55" s="219" t="s">
        <v>308</v>
      </c>
      <c r="DR55" s="219">
        <v>28677770587.002209</v>
      </c>
      <c r="DS55" s="219">
        <v>28677770587.002209</v>
      </c>
      <c r="DT55" s="219" t="s">
        <v>308</v>
      </c>
      <c r="DU55" s="219">
        <v>28677770587.002209</v>
      </c>
      <c r="DV55" s="219">
        <v>28677770587.002209</v>
      </c>
      <c r="DW55" s="219" t="s">
        <v>308</v>
      </c>
      <c r="DX55" s="219">
        <v>28677770587.002209</v>
      </c>
      <c r="DY55" s="219">
        <v>28677770587.002209</v>
      </c>
      <c r="DZ55" s="219" t="s">
        <v>308</v>
      </c>
      <c r="EA55" s="219">
        <v>28677770587.002209</v>
      </c>
      <c r="EB55" s="219">
        <v>28677770587.002209</v>
      </c>
      <c r="EC55" s="219" t="s">
        <v>308</v>
      </c>
      <c r="ED55" s="612">
        <v>602233182327.04626</v>
      </c>
      <c r="EE55" s="235"/>
      <c r="EF55" s="375"/>
      <c r="EG55" s="375"/>
      <c r="EH55" s="223"/>
      <c r="EI55" s="223"/>
      <c r="EJ55" s="223"/>
      <c r="EK55" s="223"/>
      <c r="EL55" s="375"/>
      <c r="EM55" s="375"/>
      <c r="EN55" s="223"/>
      <c r="EO55" s="223"/>
      <c r="EP55" s="234"/>
    </row>
    <row r="56" spans="2:146" ht="111" customHeight="1">
      <c r="B56" s="314"/>
      <c r="C56" s="316"/>
      <c r="D56" s="392"/>
      <c r="E56" s="396"/>
      <c r="F56" s="397" t="s">
        <v>848</v>
      </c>
      <c r="G56" s="397" t="s">
        <v>849</v>
      </c>
      <c r="H56" s="393" t="s">
        <v>18</v>
      </c>
      <c r="I56" s="393" t="s">
        <v>33</v>
      </c>
      <c r="J56" s="394" t="s">
        <v>2</v>
      </c>
      <c r="K56" s="394" t="s">
        <v>911</v>
      </c>
      <c r="L56" s="394">
        <v>2018</v>
      </c>
      <c r="M56" s="395">
        <v>43831</v>
      </c>
      <c r="N56" s="395">
        <v>50760</v>
      </c>
      <c r="O56" s="394">
        <v>0</v>
      </c>
      <c r="P56" s="398" t="s">
        <v>673</v>
      </c>
      <c r="Q56" s="398" t="s">
        <v>673</v>
      </c>
      <c r="R56" s="398" t="s">
        <v>673</v>
      </c>
      <c r="S56" s="398" t="s">
        <v>673</v>
      </c>
      <c r="T56" s="398" t="s">
        <v>673</v>
      </c>
      <c r="U56" s="398" t="s">
        <v>673</v>
      </c>
      <c r="V56" s="398" t="s">
        <v>673</v>
      </c>
      <c r="W56" s="398" t="s">
        <v>673</v>
      </c>
      <c r="X56" s="398" t="s">
        <v>673</v>
      </c>
      <c r="Y56" s="398" t="s">
        <v>673</v>
      </c>
      <c r="Z56" s="398" t="s">
        <v>673</v>
      </c>
      <c r="AA56" s="398" t="s">
        <v>673</v>
      </c>
      <c r="AB56" s="398" t="s">
        <v>673</v>
      </c>
      <c r="AC56" s="398" t="s">
        <v>673</v>
      </c>
      <c r="AD56" s="398" t="s">
        <v>673</v>
      </c>
      <c r="AE56" s="398" t="s">
        <v>673</v>
      </c>
      <c r="AF56" s="398" t="s">
        <v>673</v>
      </c>
      <c r="AG56" s="398" t="s">
        <v>673</v>
      </c>
      <c r="AH56" s="398" t="s">
        <v>673</v>
      </c>
      <c r="AI56" s="398" t="s">
        <v>673</v>
      </c>
      <c r="AJ56" s="398" t="s">
        <v>673</v>
      </c>
      <c r="AK56" s="401" t="s">
        <v>717</v>
      </c>
      <c r="AL56" s="402">
        <v>1.89E-2</v>
      </c>
      <c r="AM56" s="354" t="s">
        <v>889</v>
      </c>
      <c r="AN56" s="354" t="s">
        <v>259</v>
      </c>
      <c r="AO56" s="403" t="s">
        <v>21</v>
      </c>
      <c r="AP56" s="367" t="s">
        <v>33</v>
      </c>
      <c r="AQ56" s="367" t="s">
        <v>2</v>
      </c>
      <c r="AR56" s="353">
        <v>0</v>
      </c>
      <c r="AS56" s="354">
        <v>2018</v>
      </c>
      <c r="AT56" s="356">
        <v>43831</v>
      </c>
      <c r="AU56" s="356">
        <v>50770</v>
      </c>
      <c r="AV56" s="644">
        <f t="shared" si="0"/>
        <v>19.274999999999999</v>
      </c>
      <c r="AW56" s="367">
        <v>0</v>
      </c>
      <c r="AX56" s="354">
        <v>0</v>
      </c>
      <c r="AY56" s="354" t="s">
        <v>828</v>
      </c>
      <c r="AZ56" s="354" t="s">
        <v>828</v>
      </c>
      <c r="BA56" s="354" t="s">
        <v>828</v>
      </c>
      <c r="BB56" s="354" t="s">
        <v>828</v>
      </c>
      <c r="BC56" s="354" t="s">
        <v>828</v>
      </c>
      <c r="BD56" s="354" t="s">
        <v>828</v>
      </c>
      <c r="BE56" s="354" t="s">
        <v>828</v>
      </c>
      <c r="BF56" s="354" t="s">
        <v>828</v>
      </c>
      <c r="BG56" s="354" t="s">
        <v>828</v>
      </c>
      <c r="BH56" s="354" t="s">
        <v>828</v>
      </c>
      <c r="BI56" s="354" t="s">
        <v>828</v>
      </c>
      <c r="BJ56" s="354" t="s">
        <v>828</v>
      </c>
      <c r="BK56" s="354" t="s">
        <v>828</v>
      </c>
      <c r="BL56" s="354" t="s">
        <v>828</v>
      </c>
      <c r="BM56" s="354" t="s">
        <v>828</v>
      </c>
      <c r="BN56" s="354" t="s">
        <v>828</v>
      </c>
      <c r="BO56" s="354" t="s">
        <v>828</v>
      </c>
      <c r="BP56" s="354" t="s">
        <v>828</v>
      </c>
      <c r="BQ56" s="354" t="s">
        <v>828</v>
      </c>
      <c r="BR56" s="354" t="s">
        <v>828</v>
      </c>
      <c r="BS56" s="360"/>
      <c r="BT56" s="361">
        <v>11904761904.761906</v>
      </c>
      <c r="BU56" s="361" t="s">
        <v>308</v>
      </c>
      <c r="BV56" s="361">
        <v>11904761904.761906</v>
      </c>
      <c r="BW56" s="361">
        <v>11904761904.761906</v>
      </c>
      <c r="BX56" s="361" t="s">
        <v>308</v>
      </c>
      <c r="BY56" s="361">
        <v>11904761904.761906</v>
      </c>
      <c r="BZ56" s="361">
        <v>11904761904.761906</v>
      </c>
      <c r="CA56" s="361" t="s">
        <v>308</v>
      </c>
      <c r="CB56" s="361">
        <v>11904761904.761906</v>
      </c>
      <c r="CC56" s="361">
        <v>11904761904.761906</v>
      </c>
      <c r="CD56" s="361" t="s">
        <v>308</v>
      </c>
      <c r="CE56" s="361">
        <v>11904761904.761906</v>
      </c>
      <c r="CF56" s="361">
        <v>11904761904.761906</v>
      </c>
      <c r="CG56" s="361" t="s">
        <v>308</v>
      </c>
      <c r="CH56" s="361">
        <v>11904761904.761906</v>
      </c>
      <c r="CI56" s="361">
        <v>11904761904.761906</v>
      </c>
      <c r="CJ56" s="361" t="s">
        <v>308</v>
      </c>
      <c r="CK56" s="361">
        <v>11904761904.761906</v>
      </c>
      <c r="CL56" s="361">
        <v>11904761904.761906</v>
      </c>
      <c r="CM56" s="361" t="s">
        <v>308</v>
      </c>
      <c r="CN56" s="361">
        <v>11904761904.761906</v>
      </c>
      <c r="CO56" s="361">
        <v>11904761904.761906</v>
      </c>
      <c r="CP56" s="361" t="s">
        <v>308</v>
      </c>
      <c r="CQ56" s="361">
        <v>11904761904.761906</v>
      </c>
      <c r="CR56" s="361">
        <v>11904761904.761906</v>
      </c>
      <c r="CS56" s="361" t="s">
        <v>308</v>
      </c>
      <c r="CT56" s="361">
        <v>11904761904.761906</v>
      </c>
      <c r="CU56" s="361">
        <v>11904761904.761906</v>
      </c>
      <c r="CV56" s="361" t="s">
        <v>308</v>
      </c>
      <c r="CW56" s="361">
        <v>11904761904.761906</v>
      </c>
      <c r="CX56" s="361">
        <v>11904761904.761906</v>
      </c>
      <c r="CY56" s="361" t="s">
        <v>308</v>
      </c>
      <c r="CZ56" s="361">
        <v>11904761904.761906</v>
      </c>
      <c r="DA56" s="361">
        <v>11904761904.761906</v>
      </c>
      <c r="DB56" s="361" t="s">
        <v>308</v>
      </c>
      <c r="DC56" s="361">
        <v>11904761904.761906</v>
      </c>
      <c r="DD56" s="361">
        <v>11904761904.761906</v>
      </c>
      <c r="DE56" s="361" t="s">
        <v>308</v>
      </c>
      <c r="DF56" s="361">
        <v>11904761904.761906</v>
      </c>
      <c r="DG56" s="361">
        <v>11904761904.761906</v>
      </c>
      <c r="DH56" s="361" t="s">
        <v>308</v>
      </c>
      <c r="DI56" s="361">
        <v>11904761904.761906</v>
      </c>
      <c r="DJ56" s="361">
        <v>11904761904.761906</v>
      </c>
      <c r="DK56" s="361" t="s">
        <v>308</v>
      </c>
      <c r="DL56" s="361">
        <v>11904761904.761906</v>
      </c>
      <c r="DM56" s="361">
        <v>11904761904.761906</v>
      </c>
      <c r="DN56" s="361" t="s">
        <v>308</v>
      </c>
      <c r="DO56" s="361">
        <v>11904761904.761906</v>
      </c>
      <c r="DP56" s="361">
        <v>11904761904.761906</v>
      </c>
      <c r="DQ56" s="361" t="s">
        <v>308</v>
      </c>
      <c r="DR56" s="361">
        <v>11904761904.761906</v>
      </c>
      <c r="DS56" s="361">
        <v>11904761904.761906</v>
      </c>
      <c r="DT56" s="361" t="s">
        <v>308</v>
      </c>
      <c r="DU56" s="361">
        <v>11904761904.761906</v>
      </c>
      <c r="DV56" s="361">
        <v>11904761904.761906</v>
      </c>
      <c r="DW56" s="361" t="s">
        <v>308</v>
      </c>
      <c r="DX56" s="361">
        <v>11904761904.761906</v>
      </c>
      <c r="DY56" s="361">
        <v>11904761904.761906</v>
      </c>
      <c r="DZ56" s="361" t="s">
        <v>308</v>
      </c>
      <c r="EA56" s="361">
        <v>11904761904.761906</v>
      </c>
      <c r="EB56" s="361">
        <v>11904761904.761906</v>
      </c>
      <c r="EC56" s="361" t="s">
        <v>308</v>
      </c>
      <c r="ED56" s="362">
        <v>249999999999.99997</v>
      </c>
      <c r="EE56" s="371" t="s">
        <v>50</v>
      </c>
      <c r="EF56" s="373" t="s">
        <v>505</v>
      </c>
      <c r="EG56" s="373" t="s">
        <v>564</v>
      </c>
      <c r="EH56" s="372" t="s">
        <v>506</v>
      </c>
      <c r="EI56" s="372" t="s">
        <v>507</v>
      </c>
      <c r="EJ56" s="372" t="s">
        <v>508</v>
      </c>
      <c r="EK56" s="372" t="s">
        <v>509</v>
      </c>
      <c r="EL56" s="373" t="s">
        <v>510</v>
      </c>
      <c r="EM56" s="373" t="s">
        <v>511</v>
      </c>
      <c r="EN56" s="372" t="s">
        <v>565</v>
      </c>
      <c r="EO56" s="372" t="s">
        <v>512</v>
      </c>
      <c r="EP56" s="404" t="s">
        <v>513</v>
      </c>
    </row>
    <row r="57" spans="2:146" ht="102" customHeight="1">
      <c r="B57" s="314"/>
      <c r="C57" s="316"/>
      <c r="D57" s="392"/>
      <c r="E57" s="396"/>
      <c r="F57" s="571" t="s">
        <v>851</v>
      </c>
      <c r="G57" s="571" t="s">
        <v>269</v>
      </c>
      <c r="H57" s="443" t="s">
        <v>18</v>
      </c>
      <c r="I57" s="443" t="s">
        <v>33</v>
      </c>
      <c r="J57" s="443" t="s">
        <v>2</v>
      </c>
      <c r="K57" s="580" t="s">
        <v>911</v>
      </c>
      <c r="L57" s="444">
        <v>2018</v>
      </c>
      <c r="M57" s="579">
        <v>43831</v>
      </c>
      <c r="N57" s="579">
        <v>50770</v>
      </c>
      <c r="O57" s="444">
        <v>0</v>
      </c>
      <c r="P57" s="580" t="s">
        <v>673</v>
      </c>
      <c r="Q57" s="580" t="s">
        <v>673</v>
      </c>
      <c r="R57" s="580" t="s">
        <v>673</v>
      </c>
      <c r="S57" s="580" t="s">
        <v>673</v>
      </c>
      <c r="T57" s="580" t="s">
        <v>673</v>
      </c>
      <c r="U57" s="580" t="s">
        <v>673</v>
      </c>
      <c r="V57" s="580" t="s">
        <v>673</v>
      </c>
      <c r="W57" s="580" t="s">
        <v>673</v>
      </c>
      <c r="X57" s="580" t="s">
        <v>673</v>
      </c>
      <c r="Y57" s="580" t="s">
        <v>673</v>
      </c>
      <c r="Z57" s="580" t="s">
        <v>673</v>
      </c>
      <c r="AA57" s="580" t="s">
        <v>673</v>
      </c>
      <c r="AB57" s="580" t="s">
        <v>673</v>
      </c>
      <c r="AC57" s="580" t="s">
        <v>673</v>
      </c>
      <c r="AD57" s="580" t="s">
        <v>673</v>
      </c>
      <c r="AE57" s="580" t="s">
        <v>673</v>
      </c>
      <c r="AF57" s="580" t="s">
        <v>673</v>
      </c>
      <c r="AG57" s="580" t="s">
        <v>673</v>
      </c>
      <c r="AH57" s="580" t="s">
        <v>673</v>
      </c>
      <c r="AI57" s="580" t="s">
        <v>673</v>
      </c>
      <c r="AJ57" s="580" t="s">
        <v>673</v>
      </c>
      <c r="AK57" s="400" t="s">
        <v>718</v>
      </c>
      <c r="AL57" s="230">
        <v>1.89E-2</v>
      </c>
      <c r="AM57" s="231" t="s">
        <v>890</v>
      </c>
      <c r="AN57" s="231" t="s">
        <v>294</v>
      </c>
      <c r="AO57" s="221" t="s">
        <v>21</v>
      </c>
      <c r="AP57" s="229" t="s">
        <v>33</v>
      </c>
      <c r="AQ57" s="229" t="s">
        <v>2</v>
      </c>
      <c r="AR57" s="226">
        <v>0</v>
      </c>
      <c r="AS57" s="231">
        <v>2018</v>
      </c>
      <c r="AT57" s="279">
        <v>43831</v>
      </c>
      <c r="AU57" s="279">
        <v>50770</v>
      </c>
      <c r="AV57" s="644">
        <f t="shared" si="0"/>
        <v>19.274999999999999</v>
      </c>
      <c r="AW57" s="231">
        <v>0</v>
      </c>
      <c r="AX57" s="231">
        <v>0</v>
      </c>
      <c r="AY57" s="231" t="s">
        <v>828</v>
      </c>
      <c r="AZ57" s="231" t="s">
        <v>828</v>
      </c>
      <c r="BA57" s="231" t="s">
        <v>828</v>
      </c>
      <c r="BB57" s="231" t="s">
        <v>828</v>
      </c>
      <c r="BC57" s="231" t="s">
        <v>828</v>
      </c>
      <c r="BD57" s="231" t="s">
        <v>828</v>
      </c>
      <c r="BE57" s="231" t="s">
        <v>828</v>
      </c>
      <c r="BF57" s="231" t="s">
        <v>828</v>
      </c>
      <c r="BG57" s="231" t="s">
        <v>828</v>
      </c>
      <c r="BH57" s="231" t="s">
        <v>828</v>
      </c>
      <c r="BI57" s="231" t="s">
        <v>828</v>
      </c>
      <c r="BJ57" s="231" t="s">
        <v>828</v>
      </c>
      <c r="BK57" s="231" t="s">
        <v>828</v>
      </c>
      <c r="BL57" s="231" t="s">
        <v>828</v>
      </c>
      <c r="BM57" s="231" t="s">
        <v>828</v>
      </c>
      <c r="BN57" s="231" t="s">
        <v>828</v>
      </c>
      <c r="BO57" s="231" t="s">
        <v>828</v>
      </c>
      <c r="BP57" s="231" t="s">
        <v>828</v>
      </c>
      <c r="BQ57" s="231" t="s">
        <v>828</v>
      </c>
      <c r="BR57" s="231" t="s">
        <v>828</v>
      </c>
      <c r="BS57" s="220"/>
      <c r="BT57" s="219">
        <v>11904761904.761906</v>
      </c>
      <c r="BU57" s="219" t="s">
        <v>308</v>
      </c>
      <c r="BV57" s="219">
        <v>11904761904.761906</v>
      </c>
      <c r="BW57" s="219">
        <v>11904761904.761906</v>
      </c>
      <c r="BX57" s="219" t="s">
        <v>308</v>
      </c>
      <c r="BY57" s="219">
        <v>11904761904.761906</v>
      </c>
      <c r="BZ57" s="219">
        <v>11904761904.761906</v>
      </c>
      <c r="CA57" s="219" t="s">
        <v>308</v>
      </c>
      <c r="CB57" s="219">
        <v>11904761904.761906</v>
      </c>
      <c r="CC57" s="219">
        <v>11904761904.761906</v>
      </c>
      <c r="CD57" s="219" t="s">
        <v>308</v>
      </c>
      <c r="CE57" s="219">
        <v>11904761904.761906</v>
      </c>
      <c r="CF57" s="219">
        <v>11904761904.761906</v>
      </c>
      <c r="CG57" s="219" t="s">
        <v>308</v>
      </c>
      <c r="CH57" s="219">
        <v>11904761904.761906</v>
      </c>
      <c r="CI57" s="219">
        <v>11904761904.761906</v>
      </c>
      <c r="CJ57" s="219" t="s">
        <v>308</v>
      </c>
      <c r="CK57" s="219">
        <v>11904761904.761906</v>
      </c>
      <c r="CL57" s="219">
        <v>11904761904.761906</v>
      </c>
      <c r="CM57" s="219" t="s">
        <v>308</v>
      </c>
      <c r="CN57" s="219">
        <v>11904761904.761906</v>
      </c>
      <c r="CO57" s="219">
        <v>11904761904.761906</v>
      </c>
      <c r="CP57" s="219" t="s">
        <v>308</v>
      </c>
      <c r="CQ57" s="219">
        <v>11904761904.761906</v>
      </c>
      <c r="CR57" s="219">
        <v>11904761904.761906</v>
      </c>
      <c r="CS57" s="219" t="s">
        <v>308</v>
      </c>
      <c r="CT57" s="219">
        <v>11904761904.761906</v>
      </c>
      <c r="CU57" s="219">
        <v>11904761904.761906</v>
      </c>
      <c r="CV57" s="219" t="s">
        <v>308</v>
      </c>
      <c r="CW57" s="219">
        <v>11904761904.761906</v>
      </c>
      <c r="CX57" s="219">
        <v>11904761904.761906</v>
      </c>
      <c r="CY57" s="219" t="s">
        <v>308</v>
      </c>
      <c r="CZ57" s="219">
        <v>11904761904.761906</v>
      </c>
      <c r="DA57" s="219">
        <v>11904761904.761906</v>
      </c>
      <c r="DB57" s="219" t="s">
        <v>308</v>
      </c>
      <c r="DC57" s="219">
        <v>11904761904.761906</v>
      </c>
      <c r="DD57" s="219">
        <v>11904761904.761906</v>
      </c>
      <c r="DE57" s="219" t="s">
        <v>308</v>
      </c>
      <c r="DF57" s="219">
        <v>11904761904.761906</v>
      </c>
      <c r="DG57" s="219">
        <v>11904761904.761906</v>
      </c>
      <c r="DH57" s="219" t="s">
        <v>308</v>
      </c>
      <c r="DI57" s="219">
        <v>11904761904.761906</v>
      </c>
      <c r="DJ57" s="219">
        <v>11904761904.761906</v>
      </c>
      <c r="DK57" s="219" t="s">
        <v>308</v>
      </c>
      <c r="DL57" s="219">
        <v>11904761904.761906</v>
      </c>
      <c r="DM57" s="219">
        <v>11904761904.761906</v>
      </c>
      <c r="DN57" s="219" t="s">
        <v>308</v>
      </c>
      <c r="DO57" s="219">
        <v>11904761904.761906</v>
      </c>
      <c r="DP57" s="219">
        <v>11904761904.761906</v>
      </c>
      <c r="DQ57" s="219" t="s">
        <v>308</v>
      </c>
      <c r="DR57" s="219">
        <v>11904761904.761906</v>
      </c>
      <c r="DS57" s="219">
        <v>11904761904.761906</v>
      </c>
      <c r="DT57" s="219" t="s">
        <v>308</v>
      </c>
      <c r="DU57" s="219">
        <v>11904761904.761906</v>
      </c>
      <c r="DV57" s="219">
        <v>11904761904.761906</v>
      </c>
      <c r="DW57" s="219" t="s">
        <v>308</v>
      </c>
      <c r="DX57" s="219">
        <v>11904761904.761906</v>
      </c>
      <c r="DY57" s="219">
        <v>11904761904.761906</v>
      </c>
      <c r="DZ57" s="219" t="s">
        <v>308</v>
      </c>
      <c r="EA57" s="219">
        <v>11904761904.761906</v>
      </c>
      <c r="EB57" s="219">
        <v>11904761904.761906</v>
      </c>
      <c r="EC57" s="219" t="s">
        <v>308</v>
      </c>
      <c r="ED57" s="612">
        <v>249999999999.99997</v>
      </c>
      <c r="EE57" s="235" t="s">
        <v>514</v>
      </c>
      <c r="EF57" s="375" t="s">
        <v>515</v>
      </c>
      <c r="EG57" s="375" t="s">
        <v>566</v>
      </c>
      <c r="EH57" s="375" t="s">
        <v>516</v>
      </c>
      <c r="EI57" s="375" t="s">
        <v>517</v>
      </c>
      <c r="EJ57" s="224" t="s">
        <v>518</v>
      </c>
      <c r="EK57" s="223" t="s">
        <v>519</v>
      </c>
      <c r="EL57" s="375" t="s">
        <v>567</v>
      </c>
      <c r="EM57" s="375" t="s">
        <v>520</v>
      </c>
      <c r="EN57" s="375" t="s">
        <v>568</v>
      </c>
      <c r="EO57" s="375" t="s">
        <v>521</v>
      </c>
      <c r="EP57" s="386" t="s">
        <v>522</v>
      </c>
    </row>
    <row r="58" spans="2:146" ht="102" customHeight="1">
      <c r="B58" s="314"/>
      <c r="C58" s="316"/>
      <c r="D58" s="392"/>
      <c r="E58" s="396"/>
      <c r="F58" s="571"/>
      <c r="G58" s="571"/>
      <c r="H58" s="443"/>
      <c r="I58" s="443"/>
      <c r="J58" s="443"/>
      <c r="K58" s="580"/>
      <c r="L58" s="444"/>
      <c r="M58" s="579"/>
      <c r="N58" s="579"/>
      <c r="O58" s="444"/>
      <c r="P58" s="580"/>
      <c r="Q58" s="580"/>
      <c r="R58" s="580"/>
      <c r="S58" s="580"/>
      <c r="T58" s="580"/>
      <c r="U58" s="580"/>
      <c r="V58" s="580"/>
      <c r="W58" s="580"/>
      <c r="X58" s="580"/>
      <c r="Y58" s="580"/>
      <c r="Z58" s="580"/>
      <c r="AA58" s="580"/>
      <c r="AB58" s="580"/>
      <c r="AC58" s="580"/>
      <c r="AD58" s="580"/>
      <c r="AE58" s="580"/>
      <c r="AF58" s="580"/>
      <c r="AG58" s="580"/>
      <c r="AH58" s="580"/>
      <c r="AI58" s="580"/>
      <c r="AJ58" s="581"/>
      <c r="AK58" s="401" t="s">
        <v>719</v>
      </c>
      <c r="AL58" s="402">
        <v>1.89E-2</v>
      </c>
      <c r="AM58" s="376" t="s">
        <v>891</v>
      </c>
      <c r="AN58" s="376" t="s">
        <v>262</v>
      </c>
      <c r="AO58" s="414" t="s">
        <v>21</v>
      </c>
      <c r="AP58" s="415" t="s">
        <v>39</v>
      </c>
      <c r="AQ58" s="415" t="s">
        <v>2</v>
      </c>
      <c r="AR58" s="399">
        <v>0</v>
      </c>
      <c r="AS58" s="353">
        <v>2018</v>
      </c>
      <c r="AT58" s="356">
        <v>43831</v>
      </c>
      <c r="AU58" s="356">
        <v>50770</v>
      </c>
      <c r="AV58" s="644">
        <f t="shared" si="0"/>
        <v>19.274999999999999</v>
      </c>
      <c r="AW58" s="367">
        <v>0</v>
      </c>
      <c r="AX58" s="354">
        <v>0</v>
      </c>
      <c r="AY58" s="354" t="s">
        <v>828</v>
      </c>
      <c r="AZ58" s="354" t="s">
        <v>828</v>
      </c>
      <c r="BA58" s="354" t="s">
        <v>828</v>
      </c>
      <c r="BB58" s="354" t="s">
        <v>828</v>
      </c>
      <c r="BC58" s="354" t="s">
        <v>828</v>
      </c>
      <c r="BD58" s="354" t="s">
        <v>828</v>
      </c>
      <c r="BE58" s="354" t="s">
        <v>828</v>
      </c>
      <c r="BF58" s="354" t="s">
        <v>828</v>
      </c>
      <c r="BG58" s="354" t="s">
        <v>828</v>
      </c>
      <c r="BH58" s="354" t="s">
        <v>828</v>
      </c>
      <c r="BI58" s="354" t="s">
        <v>828</v>
      </c>
      <c r="BJ58" s="354" t="s">
        <v>828</v>
      </c>
      <c r="BK58" s="354" t="s">
        <v>828</v>
      </c>
      <c r="BL58" s="354" t="s">
        <v>828</v>
      </c>
      <c r="BM58" s="354" t="s">
        <v>828</v>
      </c>
      <c r="BN58" s="354" t="s">
        <v>828</v>
      </c>
      <c r="BO58" s="354" t="s">
        <v>828</v>
      </c>
      <c r="BP58" s="354" t="s">
        <v>828</v>
      </c>
      <c r="BQ58" s="354" t="s">
        <v>828</v>
      </c>
      <c r="BR58" s="354" t="s">
        <v>828</v>
      </c>
      <c r="BS58" s="378"/>
      <c r="BT58" s="252">
        <v>11904761904.761906</v>
      </c>
      <c r="BU58" s="252" t="s">
        <v>308</v>
      </c>
      <c r="BV58" s="252">
        <v>11904761904.761906</v>
      </c>
      <c r="BW58" s="252">
        <v>11904761904.761906</v>
      </c>
      <c r="BX58" s="252" t="s">
        <v>308</v>
      </c>
      <c r="BY58" s="252">
        <v>11904761904.761906</v>
      </c>
      <c r="BZ58" s="252">
        <v>11904761904.761906</v>
      </c>
      <c r="CA58" s="252" t="s">
        <v>308</v>
      </c>
      <c r="CB58" s="252">
        <v>11904761904.761906</v>
      </c>
      <c r="CC58" s="252">
        <v>11904761904.761906</v>
      </c>
      <c r="CD58" s="252" t="s">
        <v>308</v>
      </c>
      <c r="CE58" s="252">
        <v>11904761904.761906</v>
      </c>
      <c r="CF58" s="252">
        <v>11904761904.761906</v>
      </c>
      <c r="CG58" s="252" t="s">
        <v>308</v>
      </c>
      <c r="CH58" s="252">
        <v>11904761904.761906</v>
      </c>
      <c r="CI58" s="252">
        <v>11904761904.761906</v>
      </c>
      <c r="CJ58" s="252" t="s">
        <v>308</v>
      </c>
      <c r="CK58" s="252">
        <v>11904761904.761906</v>
      </c>
      <c r="CL58" s="252">
        <v>11904761904.761906</v>
      </c>
      <c r="CM58" s="252" t="s">
        <v>308</v>
      </c>
      <c r="CN58" s="252">
        <v>11904761904.761906</v>
      </c>
      <c r="CO58" s="252">
        <v>11904761904.761906</v>
      </c>
      <c r="CP58" s="252" t="s">
        <v>308</v>
      </c>
      <c r="CQ58" s="252">
        <v>11904761904.761906</v>
      </c>
      <c r="CR58" s="252">
        <v>11904761904.761906</v>
      </c>
      <c r="CS58" s="252" t="s">
        <v>308</v>
      </c>
      <c r="CT58" s="252">
        <v>11904761904.761906</v>
      </c>
      <c r="CU58" s="252">
        <v>11904761904.761906</v>
      </c>
      <c r="CV58" s="252" t="s">
        <v>308</v>
      </c>
      <c r="CW58" s="252">
        <v>11904761904.761906</v>
      </c>
      <c r="CX58" s="252">
        <v>11904761904.761906</v>
      </c>
      <c r="CY58" s="252" t="s">
        <v>308</v>
      </c>
      <c r="CZ58" s="252">
        <v>11904761904.761906</v>
      </c>
      <c r="DA58" s="252">
        <v>11904761904.761906</v>
      </c>
      <c r="DB58" s="252" t="s">
        <v>308</v>
      </c>
      <c r="DC58" s="252">
        <v>11904761904.761906</v>
      </c>
      <c r="DD58" s="252">
        <v>11904761904.761906</v>
      </c>
      <c r="DE58" s="252" t="s">
        <v>308</v>
      </c>
      <c r="DF58" s="252">
        <v>11904761904.761906</v>
      </c>
      <c r="DG58" s="252">
        <v>11904761904.761906</v>
      </c>
      <c r="DH58" s="252" t="s">
        <v>308</v>
      </c>
      <c r="DI58" s="252">
        <v>11904761904.761906</v>
      </c>
      <c r="DJ58" s="252">
        <v>11904761904.761906</v>
      </c>
      <c r="DK58" s="252" t="s">
        <v>308</v>
      </c>
      <c r="DL58" s="252">
        <v>11904761904.761906</v>
      </c>
      <c r="DM58" s="252">
        <v>11904761904.761906</v>
      </c>
      <c r="DN58" s="252" t="s">
        <v>308</v>
      </c>
      <c r="DO58" s="252">
        <v>11904761904.761906</v>
      </c>
      <c r="DP58" s="252">
        <v>11904761904.761906</v>
      </c>
      <c r="DQ58" s="252" t="s">
        <v>308</v>
      </c>
      <c r="DR58" s="252">
        <v>11904761904.761906</v>
      </c>
      <c r="DS58" s="252">
        <v>11904761904.761906</v>
      </c>
      <c r="DT58" s="252" t="s">
        <v>308</v>
      </c>
      <c r="DU58" s="252">
        <v>11904761904.761906</v>
      </c>
      <c r="DV58" s="252">
        <v>11904761904.761906</v>
      </c>
      <c r="DW58" s="252" t="s">
        <v>308</v>
      </c>
      <c r="DX58" s="252">
        <v>11904761904.761906</v>
      </c>
      <c r="DY58" s="252">
        <v>11904761904.761906</v>
      </c>
      <c r="DZ58" s="252" t="s">
        <v>308</v>
      </c>
      <c r="EA58" s="252">
        <v>11904761904.761906</v>
      </c>
      <c r="EB58" s="252">
        <v>11904761904.761906</v>
      </c>
      <c r="EC58" s="252" t="s">
        <v>308</v>
      </c>
      <c r="ED58" s="612">
        <v>249999999999.99997</v>
      </c>
      <c r="EE58" s="371" t="s">
        <v>50</v>
      </c>
      <c r="EF58" s="373" t="s">
        <v>149</v>
      </c>
      <c r="EG58" s="373" t="s">
        <v>164</v>
      </c>
      <c r="EH58" s="373" t="s">
        <v>165</v>
      </c>
      <c r="EI58" s="373" t="s">
        <v>166</v>
      </c>
      <c r="EJ58" s="382" t="s">
        <v>167</v>
      </c>
      <c r="EK58" s="372" t="s">
        <v>53</v>
      </c>
      <c r="EL58" s="373" t="s">
        <v>523</v>
      </c>
      <c r="EM58" s="373" t="s">
        <v>524</v>
      </c>
      <c r="EN58" s="373" t="s">
        <v>569</v>
      </c>
      <c r="EO58" s="373">
        <v>3125872548</v>
      </c>
      <c r="EP58" s="416" t="s">
        <v>525</v>
      </c>
    </row>
    <row r="59" spans="2:146" ht="102" customHeight="1" thickBot="1">
      <c r="B59" s="314"/>
      <c r="C59" s="316"/>
      <c r="D59" s="392"/>
      <c r="E59" s="408"/>
      <c r="F59" s="409"/>
      <c r="G59" s="409"/>
      <c r="H59" s="410"/>
      <c r="I59" s="410"/>
      <c r="J59" s="410"/>
      <c r="K59" s="411"/>
      <c r="L59" s="411"/>
      <c r="M59" s="410"/>
      <c r="N59" s="410"/>
      <c r="O59" s="411"/>
      <c r="P59" s="411"/>
      <c r="Q59" s="411"/>
      <c r="R59" s="411"/>
      <c r="S59" s="411"/>
      <c r="T59" s="411"/>
      <c r="U59" s="411"/>
      <c r="V59" s="411"/>
      <c r="W59" s="411"/>
      <c r="X59" s="411"/>
      <c r="Y59" s="411"/>
      <c r="Z59" s="411"/>
      <c r="AA59" s="411"/>
      <c r="AB59" s="411"/>
      <c r="AC59" s="411"/>
      <c r="AD59" s="411"/>
      <c r="AE59" s="411"/>
      <c r="AF59" s="411"/>
      <c r="AG59" s="411"/>
      <c r="AH59" s="411"/>
      <c r="AI59" s="411"/>
      <c r="AJ59" s="412"/>
      <c r="AK59" s="455"/>
      <c r="AL59" s="456"/>
      <c r="AM59" s="457"/>
      <c r="AN59" s="457"/>
      <c r="AO59" s="458"/>
      <c r="AP59" s="459"/>
      <c r="AQ59" s="459"/>
      <c r="AR59" s="460"/>
      <c r="AS59" s="460"/>
      <c r="AT59" s="460"/>
      <c r="AU59" s="460"/>
      <c r="AV59" s="644">
        <f t="shared" si="0"/>
        <v>0</v>
      </c>
      <c r="AW59" s="460"/>
      <c r="AX59" s="460"/>
      <c r="AY59" s="460"/>
      <c r="AZ59" s="460"/>
      <c r="BA59" s="460"/>
      <c r="BB59" s="460"/>
      <c r="BC59" s="460"/>
      <c r="BD59" s="460"/>
      <c r="BE59" s="460"/>
      <c r="BF59" s="460"/>
      <c r="BG59" s="460"/>
      <c r="BH59" s="460"/>
      <c r="BI59" s="460"/>
      <c r="BJ59" s="460"/>
      <c r="BK59" s="460"/>
      <c r="BL59" s="460"/>
      <c r="BM59" s="460"/>
      <c r="BN59" s="460"/>
      <c r="BO59" s="460"/>
      <c r="BP59" s="460"/>
      <c r="BQ59" s="460"/>
      <c r="BR59" s="461"/>
      <c r="BS59" s="413"/>
      <c r="BT59" s="462">
        <v>11904761904.761906</v>
      </c>
      <c r="BU59" s="462" t="s">
        <v>308</v>
      </c>
      <c r="BV59" s="462">
        <v>11904761904.761906</v>
      </c>
      <c r="BW59" s="462">
        <v>11904761904.761906</v>
      </c>
      <c r="BX59" s="462" t="s">
        <v>308</v>
      </c>
      <c r="BY59" s="462">
        <v>11904761904.761906</v>
      </c>
      <c r="BZ59" s="462">
        <v>11904761904.761906</v>
      </c>
      <c r="CA59" s="462" t="s">
        <v>308</v>
      </c>
      <c r="CB59" s="462">
        <v>11904761904.761906</v>
      </c>
      <c r="CC59" s="462">
        <v>11904761904.761906</v>
      </c>
      <c r="CD59" s="462" t="s">
        <v>308</v>
      </c>
      <c r="CE59" s="462">
        <v>11904761904.761906</v>
      </c>
      <c r="CF59" s="462">
        <v>11904761904.761906</v>
      </c>
      <c r="CG59" s="462" t="s">
        <v>308</v>
      </c>
      <c r="CH59" s="462">
        <v>11904761904.761906</v>
      </c>
      <c r="CI59" s="462">
        <v>11904761904.761906</v>
      </c>
      <c r="CJ59" s="462" t="s">
        <v>308</v>
      </c>
      <c r="CK59" s="462">
        <v>11904761904.761906</v>
      </c>
      <c r="CL59" s="462">
        <v>11904761904.761906</v>
      </c>
      <c r="CM59" s="462" t="s">
        <v>308</v>
      </c>
      <c r="CN59" s="462">
        <v>11904761904.761906</v>
      </c>
      <c r="CO59" s="462">
        <v>11904761904.761906</v>
      </c>
      <c r="CP59" s="462" t="s">
        <v>308</v>
      </c>
      <c r="CQ59" s="462">
        <v>11904761904.761906</v>
      </c>
      <c r="CR59" s="462">
        <v>11904761904.761906</v>
      </c>
      <c r="CS59" s="462" t="s">
        <v>308</v>
      </c>
      <c r="CT59" s="462">
        <v>11904761904.761906</v>
      </c>
      <c r="CU59" s="462">
        <v>11904761904.761906</v>
      </c>
      <c r="CV59" s="462" t="s">
        <v>308</v>
      </c>
      <c r="CW59" s="462">
        <v>11904761904.761906</v>
      </c>
      <c r="CX59" s="462">
        <v>11904761904.761906</v>
      </c>
      <c r="CY59" s="462" t="s">
        <v>308</v>
      </c>
      <c r="CZ59" s="462">
        <v>11904761904.761906</v>
      </c>
      <c r="DA59" s="462">
        <v>11904761904.761906</v>
      </c>
      <c r="DB59" s="462" t="s">
        <v>308</v>
      </c>
      <c r="DC59" s="462">
        <v>11904761904.761906</v>
      </c>
      <c r="DD59" s="462">
        <v>11904761904.761906</v>
      </c>
      <c r="DE59" s="462" t="s">
        <v>308</v>
      </c>
      <c r="DF59" s="462">
        <v>11904761904.761906</v>
      </c>
      <c r="DG59" s="462">
        <v>11904761904.761906</v>
      </c>
      <c r="DH59" s="462" t="s">
        <v>308</v>
      </c>
      <c r="DI59" s="462">
        <v>11904761904.761906</v>
      </c>
      <c r="DJ59" s="462">
        <v>11904761904.761906</v>
      </c>
      <c r="DK59" s="462" t="s">
        <v>308</v>
      </c>
      <c r="DL59" s="462">
        <v>11904761904.761906</v>
      </c>
      <c r="DM59" s="462">
        <v>11904761904.761906</v>
      </c>
      <c r="DN59" s="462" t="s">
        <v>308</v>
      </c>
      <c r="DO59" s="462">
        <v>11904761904.761906</v>
      </c>
      <c r="DP59" s="462">
        <v>11904761904.761906</v>
      </c>
      <c r="DQ59" s="462" t="s">
        <v>308</v>
      </c>
      <c r="DR59" s="462">
        <v>11904761904.761906</v>
      </c>
      <c r="DS59" s="462">
        <v>11904761904.761906</v>
      </c>
      <c r="DT59" s="462" t="s">
        <v>308</v>
      </c>
      <c r="DU59" s="462">
        <v>11904761904.761906</v>
      </c>
      <c r="DV59" s="462">
        <v>11904761904.761906</v>
      </c>
      <c r="DW59" s="462" t="s">
        <v>308</v>
      </c>
      <c r="DX59" s="462">
        <v>11904761904.761906</v>
      </c>
      <c r="DY59" s="462">
        <v>11904761904.761906</v>
      </c>
      <c r="DZ59" s="462" t="s">
        <v>308</v>
      </c>
      <c r="EA59" s="462">
        <v>11904761904.761906</v>
      </c>
      <c r="EB59" s="462">
        <v>11904761904.761906</v>
      </c>
      <c r="EC59" s="462" t="s">
        <v>308</v>
      </c>
      <c r="ED59" s="463">
        <v>249999999999.99997</v>
      </c>
      <c r="EE59" s="417"/>
      <c r="EF59" s="418"/>
      <c r="EG59" s="418"/>
      <c r="EH59" s="418"/>
      <c r="EI59" s="418"/>
      <c r="EJ59" s="419"/>
      <c r="EK59" s="420"/>
      <c r="EL59" s="418"/>
      <c r="EM59" s="418"/>
      <c r="EN59" s="418"/>
      <c r="EO59" s="418"/>
      <c r="EP59" s="421"/>
    </row>
    <row r="60" spans="2:146" ht="86.25" thickBot="1">
      <c r="B60" s="563" t="s">
        <v>720</v>
      </c>
      <c r="C60" s="564">
        <v>0.33</v>
      </c>
      <c r="D60" s="513" t="s">
        <v>721</v>
      </c>
      <c r="E60" s="514">
        <v>0.16</v>
      </c>
      <c r="F60" s="587" t="s">
        <v>914</v>
      </c>
      <c r="G60" s="587" t="s">
        <v>915</v>
      </c>
      <c r="H60" s="515" t="s">
        <v>10</v>
      </c>
      <c r="I60" s="516" t="s">
        <v>39</v>
      </c>
      <c r="J60" s="516" t="s">
        <v>2</v>
      </c>
      <c r="K60" s="522">
        <v>0</v>
      </c>
      <c r="L60" s="516">
        <v>2018</v>
      </c>
      <c r="M60" s="517">
        <v>43709</v>
      </c>
      <c r="N60" s="517">
        <v>50770</v>
      </c>
      <c r="O60" s="629">
        <v>0</v>
      </c>
      <c r="P60" s="629">
        <v>0</v>
      </c>
      <c r="Q60" s="629">
        <v>2</v>
      </c>
      <c r="R60" s="629">
        <v>0</v>
      </c>
      <c r="S60" s="629">
        <v>3</v>
      </c>
      <c r="T60" s="629">
        <v>4</v>
      </c>
      <c r="U60" s="629">
        <v>0</v>
      </c>
      <c r="V60" s="629">
        <v>0</v>
      </c>
      <c r="W60" s="629">
        <v>0</v>
      </c>
      <c r="X60" s="629">
        <v>0</v>
      </c>
      <c r="Y60" s="629">
        <v>0</v>
      </c>
      <c r="Z60" s="629">
        <v>0</v>
      </c>
      <c r="AA60" s="629">
        <v>0</v>
      </c>
      <c r="AB60" s="629">
        <v>0</v>
      </c>
      <c r="AC60" s="629">
        <v>0</v>
      </c>
      <c r="AD60" s="629">
        <v>0</v>
      </c>
      <c r="AE60" s="629">
        <v>0</v>
      </c>
      <c r="AF60" s="629">
        <v>0</v>
      </c>
      <c r="AG60" s="629">
        <v>0</v>
      </c>
      <c r="AH60" s="629">
        <v>0</v>
      </c>
      <c r="AI60" s="629">
        <v>10</v>
      </c>
      <c r="AJ60" s="629">
        <v>10</v>
      </c>
      <c r="AK60" s="464" t="s">
        <v>726</v>
      </c>
      <c r="AL60" s="465">
        <v>1.6E-2</v>
      </c>
      <c r="AM60" s="466" t="s">
        <v>892</v>
      </c>
      <c r="AN60" s="467" t="s">
        <v>201</v>
      </c>
      <c r="AO60" s="468" t="s">
        <v>27</v>
      </c>
      <c r="AP60" s="469" t="s">
        <v>33</v>
      </c>
      <c r="AQ60" s="469" t="s">
        <v>2</v>
      </c>
      <c r="AR60" s="466">
        <v>0</v>
      </c>
      <c r="AS60" s="467">
        <v>2018</v>
      </c>
      <c r="AT60" s="470">
        <v>43709</v>
      </c>
      <c r="AU60" s="470">
        <v>45657</v>
      </c>
      <c r="AV60" s="644">
        <f t="shared" si="0"/>
        <v>5.4111111111111114</v>
      </c>
      <c r="AW60" s="469">
        <v>0</v>
      </c>
      <c r="AX60" s="467">
        <v>0</v>
      </c>
      <c r="AY60" s="467">
        <v>1</v>
      </c>
      <c r="AZ60" s="467">
        <v>0</v>
      </c>
      <c r="BA60" s="467">
        <v>0</v>
      </c>
      <c r="BB60" s="467">
        <v>0</v>
      </c>
      <c r="BC60" s="467">
        <v>0</v>
      </c>
      <c r="BD60" s="467"/>
      <c r="BE60" s="467"/>
      <c r="BF60" s="467"/>
      <c r="BG60" s="467"/>
      <c r="BH60" s="467"/>
      <c r="BI60" s="467"/>
      <c r="BJ60" s="467"/>
      <c r="BK60" s="467"/>
      <c r="BL60" s="467"/>
      <c r="BM60" s="467"/>
      <c r="BN60" s="467"/>
      <c r="BO60" s="467"/>
      <c r="BP60" s="467"/>
      <c r="BQ60" s="467"/>
      <c r="BR60" s="471">
        <v>1</v>
      </c>
      <c r="BS60" s="472"/>
      <c r="BT60" s="473">
        <v>0</v>
      </c>
      <c r="BU60" s="473" t="s">
        <v>308</v>
      </c>
      <c r="BV60" s="473">
        <f>+$ED60/$AV60</f>
        <v>110882956.8788501</v>
      </c>
      <c r="BW60" s="473">
        <v>120000000</v>
      </c>
      <c r="BX60" s="473" t="s">
        <v>308</v>
      </c>
      <c r="BY60" s="473">
        <f>+$ED60/$AV60</f>
        <v>110882956.8788501</v>
      </c>
      <c r="BZ60" s="473">
        <v>120000000</v>
      </c>
      <c r="CA60" s="473" t="s">
        <v>308</v>
      </c>
      <c r="CB60" s="473">
        <f>+$ED60/$AV60</f>
        <v>110882956.8788501</v>
      </c>
      <c r="CC60" s="476">
        <v>120000000</v>
      </c>
      <c r="CD60" s="476" t="s">
        <v>308</v>
      </c>
      <c r="CE60" s="473">
        <f>+$ED60/$AV60</f>
        <v>110882956.8788501</v>
      </c>
      <c r="CF60" s="476">
        <v>120000000</v>
      </c>
      <c r="CG60" s="476" t="s">
        <v>308</v>
      </c>
      <c r="CH60" s="473">
        <f>+$ED60/$AV60</f>
        <v>110882956.8788501</v>
      </c>
      <c r="CI60" s="476">
        <v>120000000</v>
      </c>
      <c r="CJ60" s="476" t="s">
        <v>308</v>
      </c>
      <c r="CK60" s="473">
        <v>0</v>
      </c>
      <c r="CL60" s="473">
        <v>0</v>
      </c>
      <c r="CM60" s="473" t="s">
        <v>308</v>
      </c>
      <c r="CN60" s="473">
        <v>0</v>
      </c>
      <c r="CO60" s="473">
        <v>0</v>
      </c>
      <c r="CP60" s="473" t="s">
        <v>308</v>
      </c>
      <c r="CQ60" s="473">
        <v>0</v>
      </c>
      <c r="CR60" s="473">
        <v>0</v>
      </c>
      <c r="CS60" s="473" t="s">
        <v>308</v>
      </c>
      <c r="CT60" s="473">
        <v>0</v>
      </c>
      <c r="CU60" s="473">
        <v>0</v>
      </c>
      <c r="CV60" s="473" t="s">
        <v>308</v>
      </c>
      <c r="CW60" s="473">
        <v>0</v>
      </c>
      <c r="CX60" s="473">
        <v>0</v>
      </c>
      <c r="CY60" s="473" t="s">
        <v>308</v>
      </c>
      <c r="CZ60" s="473">
        <v>0</v>
      </c>
      <c r="DA60" s="473">
        <v>0</v>
      </c>
      <c r="DB60" s="473" t="s">
        <v>308</v>
      </c>
      <c r="DC60" s="473">
        <v>0</v>
      </c>
      <c r="DD60" s="473">
        <v>0</v>
      </c>
      <c r="DE60" s="473" t="s">
        <v>308</v>
      </c>
      <c r="DF60" s="473">
        <v>0</v>
      </c>
      <c r="DG60" s="473">
        <v>0</v>
      </c>
      <c r="DH60" s="473" t="s">
        <v>308</v>
      </c>
      <c r="DI60" s="473">
        <v>0</v>
      </c>
      <c r="DJ60" s="473">
        <v>0</v>
      </c>
      <c r="DK60" s="473" t="s">
        <v>308</v>
      </c>
      <c r="DL60" s="473">
        <v>0</v>
      </c>
      <c r="DM60" s="473">
        <v>0</v>
      </c>
      <c r="DN60" s="473" t="s">
        <v>308</v>
      </c>
      <c r="DO60" s="473">
        <v>0</v>
      </c>
      <c r="DP60" s="473">
        <v>0</v>
      </c>
      <c r="DQ60" s="473" t="s">
        <v>308</v>
      </c>
      <c r="DR60" s="473">
        <v>0</v>
      </c>
      <c r="DS60" s="473">
        <v>0</v>
      </c>
      <c r="DT60" s="473" t="s">
        <v>308</v>
      </c>
      <c r="DU60" s="473">
        <v>0</v>
      </c>
      <c r="DV60" s="473">
        <v>0</v>
      </c>
      <c r="DW60" s="473" t="s">
        <v>308</v>
      </c>
      <c r="DX60" s="473">
        <v>0</v>
      </c>
      <c r="DY60" s="473">
        <v>0</v>
      </c>
      <c r="DZ60" s="473" t="s">
        <v>308</v>
      </c>
      <c r="EA60" s="473">
        <v>0</v>
      </c>
      <c r="EB60" s="473">
        <v>0</v>
      </c>
      <c r="EC60" s="473" t="s">
        <v>308</v>
      </c>
      <c r="ED60" s="474">
        <v>600000000</v>
      </c>
      <c r="EE60" s="422" t="s">
        <v>572</v>
      </c>
      <c r="EF60" s="475" t="s">
        <v>573</v>
      </c>
      <c r="EG60" s="423" t="s">
        <v>574</v>
      </c>
      <c r="EH60" s="424" t="s">
        <v>575</v>
      </c>
      <c r="EI60" s="423" t="s">
        <v>576</v>
      </c>
      <c r="EJ60" s="423" t="s">
        <v>577</v>
      </c>
      <c r="EK60" s="424" t="s">
        <v>487</v>
      </c>
      <c r="EL60" s="475" t="s">
        <v>487</v>
      </c>
      <c r="EM60" s="423" t="s">
        <v>487</v>
      </c>
      <c r="EN60" s="424" t="s">
        <v>487</v>
      </c>
      <c r="EO60" s="423" t="s">
        <v>487</v>
      </c>
      <c r="EP60" s="425" t="s">
        <v>578</v>
      </c>
    </row>
    <row r="61" spans="2:146" ht="86.25" thickBot="1">
      <c r="B61" s="561"/>
      <c r="C61" s="562"/>
      <c r="D61" s="540"/>
      <c r="E61" s="541"/>
      <c r="F61" s="587"/>
      <c r="G61" s="587"/>
      <c r="H61" s="515"/>
      <c r="I61" s="516"/>
      <c r="J61" s="516"/>
      <c r="K61" s="522"/>
      <c r="L61" s="516"/>
      <c r="M61" s="517"/>
      <c r="N61" s="517"/>
      <c r="O61" s="518"/>
      <c r="P61" s="523"/>
      <c r="Q61" s="523"/>
      <c r="R61" s="523"/>
      <c r="S61" s="523"/>
      <c r="T61" s="523"/>
      <c r="U61" s="523"/>
      <c r="V61" s="523"/>
      <c r="W61" s="523"/>
      <c r="X61" s="523"/>
      <c r="Y61" s="523"/>
      <c r="Z61" s="523"/>
      <c r="AA61" s="523"/>
      <c r="AB61" s="523"/>
      <c r="AC61" s="523"/>
      <c r="AD61" s="523"/>
      <c r="AE61" s="523"/>
      <c r="AF61" s="523"/>
      <c r="AG61" s="523"/>
      <c r="AH61" s="523"/>
      <c r="AI61" s="523"/>
      <c r="AJ61" s="519"/>
      <c r="AK61" s="567" t="s">
        <v>727</v>
      </c>
      <c r="AL61" s="570">
        <v>1.6E-2</v>
      </c>
      <c r="AM61" s="249" t="s">
        <v>893</v>
      </c>
      <c r="AN61" s="258" t="s">
        <v>263</v>
      </c>
      <c r="AO61" s="251" t="s">
        <v>27</v>
      </c>
      <c r="AP61" s="257" t="s">
        <v>33</v>
      </c>
      <c r="AQ61" s="257" t="s">
        <v>2</v>
      </c>
      <c r="AR61" s="249">
        <v>0</v>
      </c>
      <c r="AS61" s="258">
        <v>2018</v>
      </c>
      <c r="AT61" s="279">
        <v>43466</v>
      </c>
      <c r="AU61" s="279">
        <v>45657</v>
      </c>
      <c r="AV61" s="644">
        <f t="shared" si="0"/>
        <v>6.0861111111111112</v>
      </c>
      <c r="AW61" s="257">
        <v>0</v>
      </c>
      <c r="AX61" s="258">
        <v>0</v>
      </c>
      <c r="AY61" s="258">
        <v>1</v>
      </c>
      <c r="AZ61" s="258">
        <v>2</v>
      </c>
      <c r="BA61" s="258">
        <v>3</v>
      </c>
      <c r="BB61" s="258">
        <v>0</v>
      </c>
      <c r="BC61" s="258">
        <v>0</v>
      </c>
      <c r="BD61" s="258"/>
      <c r="BE61" s="258"/>
      <c r="BF61" s="258"/>
      <c r="BG61" s="258"/>
      <c r="BH61" s="258"/>
      <c r="BI61" s="258"/>
      <c r="BJ61" s="258"/>
      <c r="BK61" s="258"/>
      <c r="BL61" s="258"/>
      <c r="BM61" s="258"/>
      <c r="BN61" s="258"/>
      <c r="BO61" s="258"/>
      <c r="BP61" s="258"/>
      <c r="BQ61" s="258"/>
      <c r="BR61" s="280">
        <v>3</v>
      </c>
      <c r="BS61" s="255"/>
      <c r="BT61" s="252">
        <v>4.7619047619047616E-2</v>
      </c>
      <c r="BU61" s="252" t="s">
        <v>308</v>
      </c>
      <c r="BV61" s="252">
        <v>4.7619047619047616E-2</v>
      </c>
      <c r="BW61" s="252">
        <v>4.7619047619047616E-2</v>
      </c>
      <c r="BX61" s="252" t="s">
        <v>308</v>
      </c>
      <c r="BY61" s="252">
        <v>4.7619047619047616E-2</v>
      </c>
      <c r="BZ61" s="252">
        <v>4.7619047619047616E-2</v>
      </c>
      <c r="CA61" s="252" t="s">
        <v>308</v>
      </c>
      <c r="CB61" s="252">
        <v>4.7619047619047616E-2</v>
      </c>
      <c r="CC61" s="252">
        <v>4.7619047619047616E-2</v>
      </c>
      <c r="CD61" s="252" t="s">
        <v>308</v>
      </c>
      <c r="CE61" s="252">
        <v>4.7619047619047616E-2</v>
      </c>
      <c r="CF61" s="252">
        <v>4.7619047619047616E-2</v>
      </c>
      <c r="CG61" s="252" t="s">
        <v>308</v>
      </c>
      <c r="CH61" s="252">
        <v>4.7619047619047616E-2</v>
      </c>
      <c r="CI61" s="252">
        <v>4.7619047619047616E-2</v>
      </c>
      <c r="CJ61" s="252" t="s">
        <v>308</v>
      </c>
      <c r="CK61" s="252">
        <v>4.7619047619047616E-2</v>
      </c>
      <c r="CL61" s="252">
        <v>4.7619047619047616E-2</v>
      </c>
      <c r="CM61" s="252" t="s">
        <v>308</v>
      </c>
      <c r="CN61" s="252">
        <v>4.7619047619047616E-2</v>
      </c>
      <c r="CO61" s="252">
        <v>4.7619047619047616E-2</v>
      </c>
      <c r="CP61" s="252" t="s">
        <v>308</v>
      </c>
      <c r="CQ61" s="252">
        <v>4.7619047619047616E-2</v>
      </c>
      <c r="CR61" s="252">
        <v>4.7619047619047616E-2</v>
      </c>
      <c r="CS61" s="252" t="s">
        <v>308</v>
      </c>
      <c r="CT61" s="252">
        <v>4.7619047619047616E-2</v>
      </c>
      <c r="CU61" s="252">
        <v>4.7619047619047616E-2</v>
      </c>
      <c r="CV61" s="252" t="s">
        <v>308</v>
      </c>
      <c r="CW61" s="252">
        <v>4.7619047619047616E-2</v>
      </c>
      <c r="CX61" s="252">
        <v>4.7619047619047616E-2</v>
      </c>
      <c r="CY61" s="252" t="s">
        <v>308</v>
      </c>
      <c r="CZ61" s="252">
        <v>4.7619047619047616E-2</v>
      </c>
      <c r="DA61" s="252">
        <v>4.7619047619047616E-2</v>
      </c>
      <c r="DB61" s="252" t="s">
        <v>308</v>
      </c>
      <c r="DC61" s="252">
        <v>4.7619047619047616E-2</v>
      </c>
      <c r="DD61" s="252">
        <v>4.7619047619047616E-2</v>
      </c>
      <c r="DE61" s="252" t="s">
        <v>308</v>
      </c>
      <c r="DF61" s="252">
        <v>4.7619047619047616E-2</v>
      </c>
      <c r="DG61" s="252">
        <v>4.7619047619047616E-2</v>
      </c>
      <c r="DH61" s="252" t="s">
        <v>308</v>
      </c>
      <c r="DI61" s="252">
        <v>4.7619047619047616E-2</v>
      </c>
      <c r="DJ61" s="252">
        <v>4.7619047619047616E-2</v>
      </c>
      <c r="DK61" s="252" t="s">
        <v>308</v>
      </c>
      <c r="DL61" s="252">
        <v>4.7619047619047616E-2</v>
      </c>
      <c r="DM61" s="252">
        <v>4.7619047619047616E-2</v>
      </c>
      <c r="DN61" s="252" t="s">
        <v>308</v>
      </c>
      <c r="DO61" s="252">
        <v>4.7619047619047616E-2</v>
      </c>
      <c r="DP61" s="252">
        <v>4.7619047619047616E-2</v>
      </c>
      <c r="DQ61" s="252" t="s">
        <v>308</v>
      </c>
      <c r="DR61" s="252">
        <v>4.7619047619047616E-2</v>
      </c>
      <c r="DS61" s="252">
        <v>4.7619047619047616E-2</v>
      </c>
      <c r="DT61" s="252" t="s">
        <v>308</v>
      </c>
      <c r="DU61" s="252">
        <v>4.7619047619047616E-2</v>
      </c>
      <c r="DV61" s="252">
        <v>4.7619047619047616E-2</v>
      </c>
      <c r="DW61" s="252" t="s">
        <v>308</v>
      </c>
      <c r="DX61" s="252">
        <v>4.7619047619047616E-2</v>
      </c>
      <c r="DY61" s="252">
        <v>4.7619047619047616E-2</v>
      </c>
      <c r="DZ61" s="252" t="s">
        <v>308</v>
      </c>
      <c r="EA61" s="252">
        <v>4.7619047619047616E-2</v>
      </c>
      <c r="EB61" s="252">
        <v>4.7619047619047616E-2</v>
      </c>
      <c r="EC61" s="252" t="s">
        <v>308</v>
      </c>
      <c r="ED61" s="612">
        <v>1.0000000000000004</v>
      </c>
      <c r="EE61" s="265" t="s">
        <v>572</v>
      </c>
      <c r="EF61" s="375" t="s">
        <v>573</v>
      </c>
      <c r="EG61" s="263" t="s">
        <v>574</v>
      </c>
      <c r="EH61" s="262" t="s">
        <v>575</v>
      </c>
      <c r="EI61" s="263" t="s">
        <v>576</v>
      </c>
      <c r="EJ61" s="263" t="s">
        <v>577</v>
      </c>
      <c r="EK61" s="262" t="s">
        <v>53</v>
      </c>
      <c r="EL61" s="375" t="s">
        <v>579</v>
      </c>
      <c r="EM61" s="263" t="s">
        <v>681</v>
      </c>
      <c r="EN61" s="262" t="s">
        <v>682</v>
      </c>
      <c r="EO61" s="263" t="s">
        <v>683</v>
      </c>
      <c r="EP61" s="370" t="s">
        <v>684</v>
      </c>
    </row>
    <row r="62" spans="2:146" ht="114.75" thickBot="1">
      <c r="B62" s="561"/>
      <c r="C62" s="562"/>
      <c r="D62" s="540"/>
      <c r="E62" s="541"/>
      <c r="F62" s="587"/>
      <c r="G62" s="520"/>
      <c r="H62" s="521"/>
      <c r="I62" s="522"/>
      <c r="J62" s="522"/>
      <c r="K62" s="522"/>
      <c r="L62" s="522"/>
      <c r="M62" s="517"/>
      <c r="N62" s="517"/>
      <c r="O62" s="523"/>
      <c r="P62" s="523"/>
      <c r="Q62" s="523"/>
      <c r="R62" s="523"/>
      <c r="S62" s="523"/>
      <c r="T62" s="523"/>
      <c r="U62" s="523"/>
      <c r="V62" s="523"/>
      <c r="W62" s="523"/>
      <c r="X62" s="523"/>
      <c r="Y62" s="523"/>
      <c r="Z62" s="523"/>
      <c r="AA62" s="523"/>
      <c r="AB62" s="523"/>
      <c r="AC62" s="523"/>
      <c r="AD62" s="523"/>
      <c r="AE62" s="523"/>
      <c r="AF62" s="523"/>
      <c r="AG62" s="523"/>
      <c r="AH62" s="523"/>
      <c r="AI62" s="523"/>
      <c r="AJ62" s="519"/>
      <c r="AK62" s="477" t="s">
        <v>728</v>
      </c>
      <c r="AL62" s="478">
        <v>1.6E-2</v>
      </c>
      <c r="AM62" s="479" t="s">
        <v>894</v>
      </c>
      <c r="AN62" s="480" t="s">
        <v>203</v>
      </c>
      <c r="AO62" s="481" t="s">
        <v>27</v>
      </c>
      <c r="AP62" s="482" t="s">
        <v>33</v>
      </c>
      <c r="AQ62" s="482" t="s">
        <v>2</v>
      </c>
      <c r="AR62" s="479">
        <v>0</v>
      </c>
      <c r="AS62" s="480">
        <v>2018</v>
      </c>
      <c r="AT62" s="483">
        <v>43466</v>
      </c>
      <c r="AU62" s="483">
        <v>45657</v>
      </c>
      <c r="AV62" s="644">
        <f t="shared" si="0"/>
        <v>6.0861111111111112</v>
      </c>
      <c r="AW62" s="482">
        <v>0</v>
      </c>
      <c r="AX62" s="480">
        <v>0</v>
      </c>
      <c r="AY62" s="480">
        <v>1</v>
      </c>
      <c r="AZ62" s="480">
        <v>0</v>
      </c>
      <c r="BA62" s="480">
        <v>0</v>
      </c>
      <c r="BB62" s="480">
        <v>0</v>
      </c>
      <c r="BC62" s="480">
        <v>0</v>
      </c>
      <c r="BD62" s="480"/>
      <c r="BE62" s="480"/>
      <c r="BF62" s="480"/>
      <c r="BG62" s="480"/>
      <c r="BH62" s="480"/>
      <c r="BI62" s="480"/>
      <c r="BJ62" s="480"/>
      <c r="BK62" s="480"/>
      <c r="BL62" s="480"/>
      <c r="BM62" s="480"/>
      <c r="BN62" s="480"/>
      <c r="BO62" s="480"/>
      <c r="BP62" s="480"/>
      <c r="BQ62" s="480"/>
      <c r="BR62" s="484">
        <v>1</v>
      </c>
      <c r="BS62" s="485"/>
      <c r="BT62" s="486">
        <v>4.7619047619047616E-2</v>
      </c>
      <c r="BU62" s="486" t="s">
        <v>308</v>
      </c>
      <c r="BV62" s="486">
        <v>4.7619047619047616E-2</v>
      </c>
      <c r="BW62" s="486">
        <v>4.7619047619047616E-2</v>
      </c>
      <c r="BX62" s="486" t="s">
        <v>308</v>
      </c>
      <c r="BY62" s="486">
        <v>4.7619047619047616E-2</v>
      </c>
      <c r="BZ62" s="486">
        <v>4.7619047619047616E-2</v>
      </c>
      <c r="CA62" s="486" t="s">
        <v>308</v>
      </c>
      <c r="CB62" s="486">
        <v>4.7619047619047616E-2</v>
      </c>
      <c r="CC62" s="486">
        <v>4.7619047619047616E-2</v>
      </c>
      <c r="CD62" s="486" t="s">
        <v>308</v>
      </c>
      <c r="CE62" s="486">
        <v>4.7619047619047616E-2</v>
      </c>
      <c r="CF62" s="486">
        <v>4.7619047619047616E-2</v>
      </c>
      <c r="CG62" s="486" t="s">
        <v>308</v>
      </c>
      <c r="CH62" s="486">
        <v>4.7619047619047616E-2</v>
      </c>
      <c r="CI62" s="486">
        <v>4.7619047619047616E-2</v>
      </c>
      <c r="CJ62" s="486" t="s">
        <v>308</v>
      </c>
      <c r="CK62" s="486">
        <v>4.7619047619047616E-2</v>
      </c>
      <c r="CL62" s="486">
        <v>4.7619047619047616E-2</v>
      </c>
      <c r="CM62" s="486" t="s">
        <v>308</v>
      </c>
      <c r="CN62" s="486">
        <v>4.7619047619047616E-2</v>
      </c>
      <c r="CO62" s="486">
        <v>4.7619047619047616E-2</v>
      </c>
      <c r="CP62" s="486" t="s">
        <v>308</v>
      </c>
      <c r="CQ62" s="486">
        <v>4.7619047619047616E-2</v>
      </c>
      <c r="CR62" s="486">
        <v>4.7619047619047616E-2</v>
      </c>
      <c r="CS62" s="486" t="s">
        <v>308</v>
      </c>
      <c r="CT62" s="486">
        <v>4.7619047619047616E-2</v>
      </c>
      <c r="CU62" s="486">
        <v>4.7619047619047616E-2</v>
      </c>
      <c r="CV62" s="486" t="s">
        <v>308</v>
      </c>
      <c r="CW62" s="486">
        <v>4.7619047619047616E-2</v>
      </c>
      <c r="CX62" s="486">
        <v>4.7619047619047616E-2</v>
      </c>
      <c r="CY62" s="486" t="s">
        <v>308</v>
      </c>
      <c r="CZ62" s="486">
        <v>4.7619047619047616E-2</v>
      </c>
      <c r="DA62" s="486">
        <v>4.7619047619047616E-2</v>
      </c>
      <c r="DB62" s="486" t="s">
        <v>308</v>
      </c>
      <c r="DC62" s="486">
        <v>4.7619047619047616E-2</v>
      </c>
      <c r="DD62" s="486">
        <v>4.7619047619047616E-2</v>
      </c>
      <c r="DE62" s="486" t="s">
        <v>308</v>
      </c>
      <c r="DF62" s="486">
        <v>4.7619047619047616E-2</v>
      </c>
      <c r="DG62" s="486">
        <v>4.7619047619047616E-2</v>
      </c>
      <c r="DH62" s="486" t="s">
        <v>308</v>
      </c>
      <c r="DI62" s="486">
        <v>4.7619047619047616E-2</v>
      </c>
      <c r="DJ62" s="486">
        <v>4.7619047619047616E-2</v>
      </c>
      <c r="DK62" s="486" t="s">
        <v>308</v>
      </c>
      <c r="DL62" s="486">
        <v>4.7619047619047616E-2</v>
      </c>
      <c r="DM62" s="486">
        <v>4.7619047619047616E-2</v>
      </c>
      <c r="DN62" s="486" t="s">
        <v>308</v>
      </c>
      <c r="DO62" s="486">
        <v>4.7619047619047616E-2</v>
      </c>
      <c r="DP62" s="486">
        <v>4.7619047619047616E-2</v>
      </c>
      <c r="DQ62" s="486" t="s">
        <v>308</v>
      </c>
      <c r="DR62" s="486">
        <v>4.7619047619047616E-2</v>
      </c>
      <c r="DS62" s="486">
        <v>4.7619047619047616E-2</v>
      </c>
      <c r="DT62" s="486" t="s">
        <v>308</v>
      </c>
      <c r="DU62" s="486">
        <v>4.7619047619047616E-2</v>
      </c>
      <c r="DV62" s="486">
        <v>4.7619047619047616E-2</v>
      </c>
      <c r="DW62" s="486" t="s">
        <v>308</v>
      </c>
      <c r="DX62" s="486">
        <v>4.7619047619047616E-2</v>
      </c>
      <c r="DY62" s="486">
        <v>4.7619047619047616E-2</v>
      </c>
      <c r="DZ62" s="486" t="s">
        <v>308</v>
      </c>
      <c r="EA62" s="486">
        <v>4.7619047619047616E-2</v>
      </c>
      <c r="EB62" s="486">
        <v>4.7619047619047616E-2</v>
      </c>
      <c r="EC62" s="486" t="s">
        <v>308</v>
      </c>
      <c r="ED62" s="487">
        <v>1.0000000000000004</v>
      </c>
      <c r="EE62" s="488" t="s">
        <v>23</v>
      </c>
      <c r="EF62" s="489" t="s">
        <v>162</v>
      </c>
      <c r="EG62" s="490" t="s">
        <v>150</v>
      </c>
      <c r="EH62" s="491" t="s">
        <v>151</v>
      </c>
      <c r="EI62" s="490">
        <v>3822510</v>
      </c>
      <c r="EJ62" s="490" t="s">
        <v>148</v>
      </c>
      <c r="EK62" s="491" t="s">
        <v>580</v>
      </c>
      <c r="EL62" s="489" t="s">
        <v>581</v>
      </c>
      <c r="EM62" s="490" t="s">
        <v>152</v>
      </c>
      <c r="EN62" s="491" t="s">
        <v>152</v>
      </c>
      <c r="EO62" s="490"/>
      <c r="EP62" s="492" t="s">
        <v>152</v>
      </c>
    </row>
    <row r="63" spans="2:146" ht="90" customHeight="1" thickBot="1">
      <c r="B63" s="561"/>
      <c r="C63" s="562"/>
      <c r="D63" s="540"/>
      <c r="E63" s="541"/>
      <c r="F63" s="587"/>
      <c r="G63" s="520"/>
      <c r="H63" s="521"/>
      <c r="I63" s="522"/>
      <c r="J63" s="522"/>
      <c r="K63" s="522"/>
      <c r="L63" s="522"/>
      <c r="M63" s="517"/>
      <c r="N63" s="517"/>
      <c r="O63" s="523"/>
      <c r="P63" s="523"/>
      <c r="Q63" s="523"/>
      <c r="R63" s="523"/>
      <c r="S63" s="523"/>
      <c r="T63" s="523"/>
      <c r="U63" s="523"/>
      <c r="V63" s="523"/>
      <c r="W63" s="523"/>
      <c r="X63" s="523"/>
      <c r="Y63" s="523"/>
      <c r="Z63" s="523"/>
      <c r="AA63" s="523"/>
      <c r="AB63" s="523"/>
      <c r="AC63" s="523"/>
      <c r="AD63" s="523"/>
      <c r="AE63" s="523"/>
      <c r="AF63" s="523"/>
      <c r="AG63" s="523"/>
      <c r="AH63" s="523"/>
      <c r="AI63" s="523"/>
      <c r="AJ63" s="519"/>
      <c r="AK63" s="567" t="s">
        <v>729</v>
      </c>
      <c r="AL63" s="570">
        <v>1.6E-2</v>
      </c>
      <c r="AM63" s="249" t="s">
        <v>895</v>
      </c>
      <c r="AN63" s="258" t="s">
        <v>919</v>
      </c>
      <c r="AO63" s="251" t="s">
        <v>27</v>
      </c>
      <c r="AP63" s="498" t="s">
        <v>33</v>
      </c>
      <c r="AQ63" s="498" t="s">
        <v>2</v>
      </c>
      <c r="AR63" s="499">
        <v>0</v>
      </c>
      <c r="AS63" s="498">
        <v>2018</v>
      </c>
      <c r="AT63" s="340">
        <v>43709</v>
      </c>
      <c r="AU63" s="340">
        <v>50770</v>
      </c>
      <c r="AV63" s="644">
        <f t="shared" si="0"/>
        <v>19.613888888888887</v>
      </c>
      <c r="AW63" s="498">
        <v>0</v>
      </c>
      <c r="AX63" s="590">
        <v>30</v>
      </c>
      <c r="AY63" s="590">
        <v>110</v>
      </c>
      <c r="AZ63" s="590">
        <v>190</v>
      </c>
      <c r="BA63" s="590">
        <v>270</v>
      </c>
      <c r="BB63" s="590">
        <v>350</v>
      </c>
      <c r="BC63" s="590">
        <v>430</v>
      </c>
      <c r="BD63" s="590">
        <v>510</v>
      </c>
      <c r="BE63" s="590">
        <v>590</v>
      </c>
      <c r="BF63" s="590">
        <v>670</v>
      </c>
      <c r="BG63" s="590">
        <v>750</v>
      </c>
      <c r="BH63" s="590">
        <v>830</v>
      </c>
      <c r="BI63" s="590">
        <v>910</v>
      </c>
      <c r="BJ63" s="590">
        <v>990</v>
      </c>
      <c r="BK63" s="590">
        <v>1070</v>
      </c>
      <c r="BL63" s="590">
        <v>1150</v>
      </c>
      <c r="BM63" s="590">
        <v>1230</v>
      </c>
      <c r="BN63" s="590">
        <v>1310</v>
      </c>
      <c r="BO63" s="590">
        <v>1390</v>
      </c>
      <c r="BP63" s="590">
        <v>1470</v>
      </c>
      <c r="BQ63" s="590">
        <v>1550</v>
      </c>
      <c r="BR63" s="591">
        <v>1550</v>
      </c>
      <c r="BS63" s="378"/>
      <c r="BT63" s="345">
        <v>28571428.571428571</v>
      </c>
      <c r="BU63" s="345" t="s">
        <v>308</v>
      </c>
      <c r="BV63" s="345">
        <v>28571428.571428571</v>
      </c>
      <c r="BW63" s="345">
        <v>28571428.571428571</v>
      </c>
      <c r="BX63" s="345" t="s">
        <v>308</v>
      </c>
      <c r="BY63" s="345">
        <v>28571428.571428571</v>
      </c>
      <c r="BZ63" s="345">
        <v>28571428.571428571</v>
      </c>
      <c r="CA63" s="345" t="s">
        <v>308</v>
      </c>
      <c r="CB63" s="345">
        <v>28571428.571428571</v>
      </c>
      <c r="CC63" s="345">
        <v>28571428.571428571</v>
      </c>
      <c r="CD63" s="345" t="s">
        <v>308</v>
      </c>
      <c r="CE63" s="345">
        <v>28571428.571428571</v>
      </c>
      <c r="CF63" s="345">
        <v>28571428.571428571</v>
      </c>
      <c r="CG63" s="345" t="s">
        <v>308</v>
      </c>
      <c r="CH63" s="345">
        <v>28571428.571428571</v>
      </c>
      <c r="CI63" s="345">
        <v>28571428.571428571</v>
      </c>
      <c r="CJ63" s="345" t="s">
        <v>308</v>
      </c>
      <c r="CK63" s="345">
        <v>28571428.571428571</v>
      </c>
      <c r="CL63" s="345">
        <v>28571428.571428571</v>
      </c>
      <c r="CM63" s="345" t="s">
        <v>308</v>
      </c>
      <c r="CN63" s="345">
        <v>28571428.571428571</v>
      </c>
      <c r="CO63" s="345">
        <v>28571428.571428571</v>
      </c>
      <c r="CP63" s="345" t="s">
        <v>308</v>
      </c>
      <c r="CQ63" s="345">
        <v>28571428.571428571</v>
      </c>
      <c r="CR63" s="345">
        <v>28571428.571428571</v>
      </c>
      <c r="CS63" s="345" t="s">
        <v>308</v>
      </c>
      <c r="CT63" s="345">
        <v>28571428.571428571</v>
      </c>
      <c r="CU63" s="345">
        <v>28571428.571428571</v>
      </c>
      <c r="CV63" s="345" t="s">
        <v>308</v>
      </c>
      <c r="CW63" s="345">
        <v>28571428.571428571</v>
      </c>
      <c r="CX63" s="345">
        <v>28571428.571428571</v>
      </c>
      <c r="CY63" s="345" t="s">
        <v>308</v>
      </c>
      <c r="CZ63" s="345">
        <v>28571428.571428571</v>
      </c>
      <c r="DA63" s="345">
        <v>28571428.571428571</v>
      </c>
      <c r="DB63" s="345" t="s">
        <v>308</v>
      </c>
      <c r="DC63" s="345">
        <v>28571428.571428571</v>
      </c>
      <c r="DD63" s="345">
        <v>28571428.571428571</v>
      </c>
      <c r="DE63" s="345" t="s">
        <v>308</v>
      </c>
      <c r="DF63" s="345">
        <v>28571428.571428571</v>
      </c>
      <c r="DG63" s="345">
        <v>28571428.571428571</v>
      </c>
      <c r="DH63" s="345" t="s">
        <v>308</v>
      </c>
      <c r="DI63" s="345">
        <v>28571428.571428571</v>
      </c>
      <c r="DJ63" s="345">
        <v>28571428.571428571</v>
      </c>
      <c r="DK63" s="345" t="s">
        <v>308</v>
      </c>
      <c r="DL63" s="345">
        <v>28571428.571428571</v>
      </c>
      <c r="DM63" s="345">
        <v>28571428.571428571</v>
      </c>
      <c r="DN63" s="345" t="s">
        <v>308</v>
      </c>
      <c r="DO63" s="345">
        <v>28571428.571428571</v>
      </c>
      <c r="DP63" s="345">
        <v>28571428.571428571</v>
      </c>
      <c r="DQ63" s="345" t="s">
        <v>308</v>
      </c>
      <c r="DR63" s="345">
        <v>28571428.571428571</v>
      </c>
      <c r="DS63" s="345">
        <v>28571428.571428571</v>
      </c>
      <c r="DT63" s="345" t="s">
        <v>308</v>
      </c>
      <c r="DU63" s="345">
        <v>28571428.571428571</v>
      </c>
      <c r="DV63" s="345">
        <v>28571428.571428571</v>
      </c>
      <c r="DW63" s="345" t="s">
        <v>308</v>
      </c>
      <c r="DX63" s="345">
        <v>28571428.571428571</v>
      </c>
      <c r="DY63" s="345">
        <v>28571428.571428571</v>
      </c>
      <c r="DZ63" s="345" t="s">
        <v>308</v>
      </c>
      <c r="EA63" s="345">
        <v>28571428.571428571</v>
      </c>
      <c r="EB63" s="345">
        <v>28571428.571428571</v>
      </c>
      <c r="EC63" s="345" t="s">
        <v>308</v>
      </c>
      <c r="ED63" s="346">
        <v>600000000.00000012</v>
      </c>
      <c r="EE63" s="493" t="s">
        <v>23</v>
      </c>
      <c r="EF63" s="494" t="s">
        <v>162</v>
      </c>
      <c r="EG63" s="495" t="s">
        <v>150</v>
      </c>
      <c r="EH63" s="496" t="s">
        <v>151</v>
      </c>
      <c r="EI63" s="495">
        <v>3822510</v>
      </c>
      <c r="EJ63" s="495" t="s">
        <v>148</v>
      </c>
      <c r="EK63" s="496" t="s">
        <v>582</v>
      </c>
      <c r="EL63" s="494" t="s">
        <v>583</v>
      </c>
      <c r="EM63" s="495" t="s">
        <v>152</v>
      </c>
      <c r="EN63" s="496" t="s">
        <v>152</v>
      </c>
      <c r="EO63" s="495"/>
      <c r="EP63" s="497" t="s">
        <v>152</v>
      </c>
    </row>
    <row r="64" spans="2:146" ht="86.25" thickBot="1">
      <c r="B64" s="561"/>
      <c r="C64" s="562"/>
      <c r="D64" s="540"/>
      <c r="E64" s="541"/>
      <c r="F64" s="587"/>
      <c r="G64" s="520"/>
      <c r="H64" s="521"/>
      <c r="I64" s="522"/>
      <c r="J64" s="522"/>
      <c r="K64" s="522"/>
      <c r="L64" s="522"/>
      <c r="M64" s="517"/>
      <c r="N64" s="517"/>
      <c r="O64" s="523"/>
      <c r="P64" s="523"/>
      <c r="Q64" s="523"/>
      <c r="R64" s="523"/>
      <c r="S64" s="523"/>
      <c r="T64" s="523"/>
      <c r="U64" s="523"/>
      <c r="V64" s="523"/>
      <c r="W64" s="523"/>
      <c r="X64" s="523"/>
      <c r="Y64" s="523"/>
      <c r="Z64" s="523"/>
      <c r="AA64" s="523"/>
      <c r="AB64" s="523"/>
      <c r="AC64" s="523"/>
      <c r="AD64" s="523"/>
      <c r="AE64" s="523"/>
      <c r="AF64" s="523"/>
      <c r="AG64" s="523"/>
      <c r="AH64" s="523"/>
      <c r="AI64" s="523"/>
      <c r="AJ64" s="519"/>
      <c r="AK64" s="500" t="s">
        <v>730</v>
      </c>
      <c r="AL64" s="478">
        <v>1.6E-2</v>
      </c>
      <c r="AM64" s="480" t="s">
        <v>916</v>
      </c>
      <c r="AN64" s="480" t="s">
        <v>917</v>
      </c>
      <c r="AO64" s="481" t="s">
        <v>27</v>
      </c>
      <c r="AP64" s="482" t="s">
        <v>33</v>
      </c>
      <c r="AQ64" s="482" t="s">
        <v>2</v>
      </c>
      <c r="AR64" s="479">
        <v>0</v>
      </c>
      <c r="AS64" s="501">
        <v>2018</v>
      </c>
      <c r="AT64" s="502">
        <v>43709</v>
      </c>
      <c r="AU64" s="483">
        <v>50770</v>
      </c>
      <c r="AV64" s="644">
        <f t="shared" si="0"/>
        <v>19.613888888888887</v>
      </c>
      <c r="AW64" s="482">
        <v>0</v>
      </c>
      <c r="AX64" s="588" t="s">
        <v>673</v>
      </c>
      <c r="AY64" s="588" t="s">
        <v>673</v>
      </c>
      <c r="AZ64" s="588" t="s">
        <v>673</v>
      </c>
      <c r="BA64" s="588" t="s">
        <v>673</v>
      </c>
      <c r="BB64" s="588" t="s">
        <v>673</v>
      </c>
      <c r="BC64" s="588" t="s">
        <v>673</v>
      </c>
      <c r="BD64" s="588" t="s">
        <v>673</v>
      </c>
      <c r="BE64" s="588" t="s">
        <v>673</v>
      </c>
      <c r="BF64" s="588" t="s">
        <v>673</v>
      </c>
      <c r="BG64" s="588" t="s">
        <v>673</v>
      </c>
      <c r="BH64" s="588" t="s">
        <v>673</v>
      </c>
      <c r="BI64" s="588" t="s">
        <v>673</v>
      </c>
      <c r="BJ64" s="588" t="s">
        <v>673</v>
      </c>
      <c r="BK64" s="588" t="s">
        <v>673</v>
      </c>
      <c r="BL64" s="588" t="s">
        <v>673</v>
      </c>
      <c r="BM64" s="588" t="s">
        <v>673</v>
      </c>
      <c r="BN64" s="588" t="s">
        <v>673</v>
      </c>
      <c r="BO64" s="588" t="s">
        <v>673</v>
      </c>
      <c r="BP64" s="588" t="s">
        <v>673</v>
      </c>
      <c r="BQ64" s="588" t="s">
        <v>673</v>
      </c>
      <c r="BR64" s="588" t="s">
        <v>673</v>
      </c>
      <c r="BS64" s="378"/>
      <c r="BT64" s="486">
        <v>28571428.571428571</v>
      </c>
      <c r="BU64" s="486" t="s">
        <v>308</v>
      </c>
      <c r="BV64" s="486">
        <v>28571428.571428571</v>
      </c>
      <c r="BW64" s="486">
        <v>28571428.571428571</v>
      </c>
      <c r="BX64" s="486" t="s">
        <v>308</v>
      </c>
      <c r="BY64" s="486">
        <v>28571428.571428571</v>
      </c>
      <c r="BZ64" s="486">
        <v>28571428.571428571</v>
      </c>
      <c r="CA64" s="486" t="s">
        <v>308</v>
      </c>
      <c r="CB64" s="486">
        <v>28571428.571428571</v>
      </c>
      <c r="CC64" s="486">
        <v>28571428.571428571</v>
      </c>
      <c r="CD64" s="486" t="s">
        <v>308</v>
      </c>
      <c r="CE64" s="486">
        <v>28571428.571428571</v>
      </c>
      <c r="CF64" s="486">
        <v>28571428.571428571</v>
      </c>
      <c r="CG64" s="486" t="s">
        <v>308</v>
      </c>
      <c r="CH64" s="486">
        <v>28571428.571428571</v>
      </c>
      <c r="CI64" s="486">
        <v>28571428.571428571</v>
      </c>
      <c r="CJ64" s="486" t="s">
        <v>308</v>
      </c>
      <c r="CK64" s="486">
        <v>28571428.571428571</v>
      </c>
      <c r="CL64" s="486">
        <v>28571428.571428571</v>
      </c>
      <c r="CM64" s="486" t="s">
        <v>308</v>
      </c>
      <c r="CN64" s="486">
        <v>28571428.571428571</v>
      </c>
      <c r="CO64" s="486">
        <v>28571428.571428571</v>
      </c>
      <c r="CP64" s="486" t="s">
        <v>308</v>
      </c>
      <c r="CQ64" s="486">
        <v>28571428.571428571</v>
      </c>
      <c r="CR64" s="486">
        <v>28571428.571428571</v>
      </c>
      <c r="CS64" s="486" t="s">
        <v>308</v>
      </c>
      <c r="CT64" s="486">
        <v>28571428.571428571</v>
      </c>
      <c r="CU64" s="486">
        <v>28571428.571428571</v>
      </c>
      <c r="CV64" s="486" t="s">
        <v>308</v>
      </c>
      <c r="CW64" s="486">
        <v>28571428.571428571</v>
      </c>
      <c r="CX64" s="486">
        <v>28571428.571428571</v>
      </c>
      <c r="CY64" s="486" t="s">
        <v>308</v>
      </c>
      <c r="CZ64" s="486">
        <v>28571428.571428571</v>
      </c>
      <c r="DA64" s="486">
        <v>28571428.571428571</v>
      </c>
      <c r="DB64" s="486" t="s">
        <v>308</v>
      </c>
      <c r="DC64" s="486">
        <v>28571428.571428571</v>
      </c>
      <c r="DD64" s="486">
        <v>28571428.571428571</v>
      </c>
      <c r="DE64" s="486" t="s">
        <v>308</v>
      </c>
      <c r="DF64" s="486">
        <v>28571428.571428571</v>
      </c>
      <c r="DG64" s="486">
        <v>28571428.571428571</v>
      </c>
      <c r="DH64" s="486" t="s">
        <v>308</v>
      </c>
      <c r="DI64" s="486">
        <v>28571428.571428571</v>
      </c>
      <c r="DJ64" s="486">
        <v>28571428.571428571</v>
      </c>
      <c r="DK64" s="486" t="s">
        <v>308</v>
      </c>
      <c r="DL64" s="486">
        <v>28571428.571428571</v>
      </c>
      <c r="DM64" s="486">
        <v>28571428.571428571</v>
      </c>
      <c r="DN64" s="486" t="s">
        <v>308</v>
      </c>
      <c r="DO64" s="486">
        <v>28571428.571428571</v>
      </c>
      <c r="DP64" s="486">
        <v>28571428.571428571</v>
      </c>
      <c r="DQ64" s="486" t="s">
        <v>308</v>
      </c>
      <c r="DR64" s="486">
        <v>28571428.571428571</v>
      </c>
      <c r="DS64" s="486">
        <v>28571428.571428571</v>
      </c>
      <c r="DT64" s="486" t="s">
        <v>308</v>
      </c>
      <c r="DU64" s="486">
        <v>28571428.571428571</v>
      </c>
      <c r="DV64" s="486">
        <v>28571428.571428571</v>
      </c>
      <c r="DW64" s="486" t="s">
        <v>308</v>
      </c>
      <c r="DX64" s="486">
        <v>28571428.571428571</v>
      </c>
      <c r="DY64" s="486">
        <v>28571428.571428571</v>
      </c>
      <c r="DZ64" s="486" t="s">
        <v>308</v>
      </c>
      <c r="EA64" s="486">
        <v>28571428.571428571</v>
      </c>
      <c r="EB64" s="486">
        <v>28571428.571428571</v>
      </c>
      <c r="EC64" s="486" t="s">
        <v>308</v>
      </c>
      <c r="ED64" s="487">
        <v>600000000.00000012</v>
      </c>
      <c r="EE64" s="488" t="s">
        <v>50</v>
      </c>
      <c r="EF64" s="504" t="s">
        <v>149</v>
      </c>
      <c r="EG64" s="504" t="s">
        <v>164</v>
      </c>
      <c r="EH64" s="504" t="s">
        <v>165</v>
      </c>
      <c r="EI64" s="504" t="s">
        <v>166</v>
      </c>
      <c r="EJ64" s="504" t="s">
        <v>167</v>
      </c>
      <c r="EK64" s="491" t="s">
        <v>584</v>
      </c>
      <c r="EL64" s="504" t="s">
        <v>585</v>
      </c>
      <c r="EM64" s="504" t="s">
        <v>586</v>
      </c>
      <c r="EN64" s="504" t="s">
        <v>587</v>
      </c>
      <c r="EO64" s="504" t="s">
        <v>588</v>
      </c>
      <c r="EP64" s="505" t="s">
        <v>589</v>
      </c>
    </row>
    <row r="65" spans="2:146" ht="100.5" thickBot="1">
      <c r="B65" s="561"/>
      <c r="C65" s="562"/>
      <c r="D65" s="540"/>
      <c r="E65" s="541"/>
      <c r="F65" s="587"/>
      <c r="G65" s="520"/>
      <c r="H65" s="521"/>
      <c r="I65" s="522"/>
      <c r="J65" s="522"/>
      <c r="K65" s="522"/>
      <c r="L65" s="522"/>
      <c r="M65" s="517"/>
      <c r="N65" s="517"/>
      <c r="O65" s="523"/>
      <c r="P65" s="523"/>
      <c r="Q65" s="523"/>
      <c r="R65" s="523"/>
      <c r="S65" s="523"/>
      <c r="T65" s="523"/>
      <c r="U65" s="523"/>
      <c r="V65" s="523"/>
      <c r="W65" s="523"/>
      <c r="X65" s="523"/>
      <c r="Y65" s="523"/>
      <c r="Z65" s="523"/>
      <c r="AA65" s="523"/>
      <c r="AB65" s="523"/>
      <c r="AC65" s="523"/>
      <c r="AD65" s="523"/>
      <c r="AE65" s="523"/>
      <c r="AF65" s="523"/>
      <c r="AG65" s="523"/>
      <c r="AH65" s="523"/>
      <c r="AI65" s="523"/>
      <c r="AJ65" s="519"/>
      <c r="AK65" s="566" t="s">
        <v>920</v>
      </c>
      <c r="AL65" s="570">
        <v>1.6E-2</v>
      </c>
      <c r="AM65" s="258" t="s">
        <v>918</v>
      </c>
      <c r="AN65" s="258" t="s">
        <v>927</v>
      </c>
      <c r="AO65" s="251" t="s">
        <v>27</v>
      </c>
      <c r="AP65" s="257" t="s">
        <v>33</v>
      </c>
      <c r="AQ65" s="257" t="s">
        <v>2</v>
      </c>
      <c r="AR65" s="249">
        <v>0</v>
      </c>
      <c r="AS65" s="260">
        <v>2018</v>
      </c>
      <c r="AT65" s="266">
        <v>43466</v>
      </c>
      <c r="AU65" s="506">
        <v>45657</v>
      </c>
      <c r="AV65" s="644">
        <f t="shared" si="0"/>
        <v>6.0861111111111112</v>
      </c>
      <c r="AW65" s="257">
        <v>0</v>
      </c>
      <c r="AX65" s="258">
        <v>0</v>
      </c>
      <c r="AY65" s="258">
        <v>0</v>
      </c>
      <c r="AZ65" s="258">
        <v>0</v>
      </c>
      <c r="BA65" s="258">
        <v>0</v>
      </c>
      <c r="BB65" s="258">
        <v>0</v>
      </c>
      <c r="BC65" s="258">
        <v>1</v>
      </c>
      <c r="BD65" s="258"/>
      <c r="BE65" s="258"/>
      <c r="BF65" s="258"/>
      <c r="BG65" s="258"/>
      <c r="BH65" s="258"/>
      <c r="BI65" s="258"/>
      <c r="BJ65" s="258"/>
      <c r="BK65" s="258"/>
      <c r="BL65" s="258"/>
      <c r="BM65" s="258"/>
      <c r="BN65" s="258"/>
      <c r="BO65" s="258"/>
      <c r="BP65" s="258"/>
      <c r="BQ65" s="258"/>
      <c r="BR65" s="407">
        <v>1</v>
      </c>
      <c r="BS65" s="255"/>
      <c r="BT65" s="252">
        <v>0</v>
      </c>
      <c r="BU65" s="252" t="s">
        <v>308</v>
      </c>
      <c r="BV65" s="252">
        <v>64000000</v>
      </c>
      <c r="BW65" s="252">
        <v>64000000</v>
      </c>
      <c r="BX65" s="252" t="s">
        <v>308</v>
      </c>
      <c r="BY65" s="252">
        <v>64000000</v>
      </c>
      <c r="BZ65" s="252">
        <v>64000000</v>
      </c>
      <c r="CA65" s="252" t="s">
        <v>308</v>
      </c>
      <c r="CB65" s="252">
        <v>64000000</v>
      </c>
      <c r="CC65" s="252">
        <v>64000000</v>
      </c>
      <c r="CD65" s="252" t="s">
        <v>308</v>
      </c>
      <c r="CE65" s="252">
        <v>64000000</v>
      </c>
      <c r="CF65" s="252">
        <v>64000000</v>
      </c>
      <c r="CG65" s="252" t="s">
        <v>308</v>
      </c>
      <c r="CH65" s="252">
        <v>64000000</v>
      </c>
      <c r="CI65" s="252">
        <v>64000000</v>
      </c>
      <c r="CJ65" s="252" t="s">
        <v>308</v>
      </c>
      <c r="CK65" s="252">
        <v>0</v>
      </c>
      <c r="CL65" s="252">
        <v>0</v>
      </c>
      <c r="CM65" s="252" t="s">
        <v>308</v>
      </c>
      <c r="CN65" s="252">
        <v>0</v>
      </c>
      <c r="CO65" s="252">
        <v>0</v>
      </c>
      <c r="CP65" s="252" t="s">
        <v>308</v>
      </c>
      <c r="CQ65" s="252">
        <v>0</v>
      </c>
      <c r="CR65" s="252">
        <v>0</v>
      </c>
      <c r="CS65" s="252" t="s">
        <v>308</v>
      </c>
      <c r="CT65" s="252">
        <v>0</v>
      </c>
      <c r="CU65" s="252">
        <v>0</v>
      </c>
      <c r="CV65" s="252" t="s">
        <v>308</v>
      </c>
      <c r="CW65" s="252">
        <v>0</v>
      </c>
      <c r="CX65" s="252">
        <v>0</v>
      </c>
      <c r="CY65" s="252" t="s">
        <v>308</v>
      </c>
      <c r="CZ65" s="252">
        <v>0</v>
      </c>
      <c r="DA65" s="252">
        <v>0</v>
      </c>
      <c r="DB65" s="252" t="s">
        <v>308</v>
      </c>
      <c r="DC65" s="252">
        <v>0</v>
      </c>
      <c r="DD65" s="252">
        <v>0</v>
      </c>
      <c r="DE65" s="252" t="s">
        <v>308</v>
      </c>
      <c r="DF65" s="252">
        <v>0</v>
      </c>
      <c r="DG65" s="252">
        <v>0</v>
      </c>
      <c r="DH65" s="252" t="s">
        <v>308</v>
      </c>
      <c r="DI65" s="252">
        <v>0</v>
      </c>
      <c r="DJ65" s="252">
        <v>0</v>
      </c>
      <c r="DK65" s="252" t="s">
        <v>308</v>
      </c>
      <c r="DL65" s="252">
        <v>0</v>
      </c>
      <c r="DM65" s="252">
        <v>0</v>
      </c>
      <c r="DN65" s="252" t="s">
        <v>308</v>
      </c>
      <c r="DO65" s="252">
        <v>0</v>
      </c>
      <c r="DP65" s="252">
        <v>0</v>
      </c>
      <c r="DQ65" s="252" t="s">
        <v>308</v>
      </c>
      <c r="DR65" s="252">
        <v>0</v>
      </c>
      <c r="DS65" s="252">
        <v>0</v>
      </c>
      <c r="DT65" s="252" t="s">
        <v>308</v>
      </c>
      <c r="DU65" s="252">
        <v>0</v>
      </c>
      <c r="DV65" s="252">
        <v>0</v>
      </c>
      <c r="DW65" s="252" t="s">
        <v>308</v>
      </c>
      <c r="DX65" s="252">
        <v>0</v>
      </c>
      <c r="DY65" s="252">
        <v>0</v>
      </c>
      <c r="DZ65" s="252" t="s">
        <v>308</v>
      </c>
      <c r="EA65" s="252">
        <v>0</v>
      </c>
      <c r="EB65" s="252">
        <v>0</v>
      </c>
      <c r="EC65" s="252" t="s">
        <v>308</v>
      </c>
      <c r="ED65" s="612">
        <v>320000000</v>
      </c>
      <c r="EE65" s="265" t="s">
        <v>572</v>
      </c>
      <c r="EF65" s="375" t="s">
        <v>590</v>
      </c>
      <c r="EG65" s="263" t="s">
        <v>574</v>
      </c>
      <c r="EH65" s="262" t="s">
        <v>591</v>
      </c>
      <c r="EI65" s="263" t="s">
        <v>576</v>
      </c>
      <c r="EJ65" s="263" t="s">
        <v>577</v>
      </c>
      <c r="EK65" s="262" t="s">
        <v>592</v>
      </c>
      <c r="EL65" s="375" t="s">
        <v>593</v>
      </c>
      <c r="EM65" s="263" t="s">
        <v>594</v>
      </c>
      <c r="EN65" s="262" t="s">
        <v>595</v>
      </c>
      <c r="EO65" s="263" t="s">
        <v>596</v>
      </c>
      <c r="EP65" s="386" t="s">
        <v>597</v>
      </c>
    </row>
    <row r="66" spans="2:146" ht="100.5" thickBot="1">
      <c r="B66" s="561"/>
      <c r="C66" s="562"/>
      <c r="D66" s="540"/>
      <c r="E66" s="541"/>
      <c r="F66" s="587"/>
      <c r="G66" s="520"/>
      <c r="H66" s="521"/>
      <c r="I66" s="522"/>
      <c r="J66" s="522"/>
      <c r="K66" s="522"/>
      <c r="L66" s="522"/>
      <c r="M66" s="517"/>
      <c r="N66" s="517"/>
      <c r="O66" s="523"/>
      <c r="P66" s="523"/>
      <c r="Q66" s="523"/>
      <c r="R66" s="523"/>
      <c r="S66" s="523"/>
      <c r="T66" s="523"/>
      <c r="U66" s="523"/>
      <c r="V66" s="523"/>
      <c r="W66" s="523"/>
      <c r="X66" s="523"/>
      <c r="Y66" s="523"/>
      <c r="Z66" s="523"/>
      <c r="AA66" s="523"/>
      <c r="AB66" s="523"/>
      <c r="AC66" s="523"/>
      <c r="AD66" s="523"/>
      <c r="AE66" s="523"/>
      <c r="AF66" s="523"/>
      <c r="AG66" s="523"/>
      <c r="AH66" s="523"/>
      <c r="AI66" s="523"/>
      <c r="AJ66" s="519"/>
      <c r="AK66" s="500" t="s">
        <v>836</v>
      </c>
      <c r="AL66" s="478">
        <v>1.6E-2</v>
      </c>
      <c r="AM66" s="507" t="s">
        <v>921</v>
      </c>
      <c r="AN66" s="507" t="s">
        <v>922</v>
      </c>
      <c r="AO66" s="481" t="s">
        <v>27</v>
      </c>
      <c r="AP66" s="482" t="s">
        <v>33</v>
      </c>
      <c r="AQ66" s="482" t="s">
        <v>2</v>
      </c>
      <c r="AR66" s="479">
        <v>0</v>
      </c>
      <c r="AS66" s="501">
        <v>2018</v>
      </c>
      <c r="AT66" s="502">
        <v>43831</v>
      </c>
      <c r="AU66" s="483">
        <v>50770</v>
      </c>
      <c r="AV66" s="644">
        <f t="shared" si="0"/>
        <v>19.274999999999999</v>
      </c>
      <c r="AW66" s="482">
        <v>0</v>
      </c>
      <c r="AX66" s="482">
        <v>0</v>
      </c>
      <c r="AY66" s="588" t="s">
        <v>673</v>
      </c>
      <c r="AZ66" s="588" t="s">
        <v>673</v>
      </c>
      <c r="BA66" s="588" t="s">
        <v>673</v>
      </c>
      <c r="BB66" s="588" t="s">
        <v>673</v>
      </c>
      <c r="BC66" s="588" t="s">
        <v>673</v>
      </c>
      <c r="BD66" s="588" t="s">
        <v>673</v>
      </c>
      <c r="BE66" s="588" t="s">
        <v>673</v>
      </c>
      <c r="BF66" s="588" t="s">
        <v>673</v>
      </c>
      <c r="BG66" s="588" t="s">
        <v>673</v>
      </c>
      <c r="BH66" s="588" t="s">
        <v>673</v>
      </c>
      <c r="BI66" s="588" t="s">
        <v>673</v>
      </c>
      <c r="BJ66" s="588" t="s">
        <v>673</v>
      </c>
      <c r="BK66" s="588" t="s">
        <v>673</v>
      </c>
      <c r="BL66" s="588" t="s">
        <v>673</v>
      </c>
      <c r="BM66" s="588" t="s">
        <v>673</v>
      </c>
      <c r="BN66" s="588" t="s">
        <v>673</v>
      </c>
      <c r="BO66" s="588" t="s">
        <v>673</v>
      </c>
      <c r="BP66" s="588" t="s">
        <v>673</v>
      </c>
      <c r="BQ66" s="588" t="s">
        <v>673</v>
      </c>
      <c r="BR66" s="588" t="s">
        <v>673</v>
      </c>
      <c r="BS66" s="485"/>
      <c r="BT66" s="486">
        <v>0</v>
      </c>
      <c r="BU66" s="486" t="s">
        <v>308</v>
      </c>
      <c r="BV66" s="509">
        <v>64000000</v>
      </c>
      <c r="BW66" s="486">
        <v>64000000</v>
      </c>
      <c r="BX66" s="486" t="s">
        <v>308</v>
      </c>
      <c r="BY66" s="486">
        <v>64000000</v>
      </c>
      <c r="BZ66" s="486">
        <v>64000000</v>
      </c>
      <c r="CA66" s="486" t="s">
        <v>308</v>
      </c>
      <c r="CB66" s="486">
        <v>64000000</v>
      </c>
      <c r="CC66" s="486">
        <v>64000000</v>
      </c>
      <c r="CD66" s="486" t="s">
        <v>308</v>
      </c>
      <c r="CE66" s="486">
        <v>64000000</v>
      </c>
      <c r="CF66" s="486">
        <v>64000000</v>
      </c>
      <c r="CG66" s="486" t="s">
        <v>308</v>
      </c>
      <c r="CH66" s="486">
        <v>64000000</v>
      </c>
      <c r="CI66" s="486">
        <v>64000000</v>
      </c>
      <c r="CJ66" s="486" t="s">
        <v>308</v>
      </c>
      <c r="CK66" s="486">
        <v>0</v>
      </c>
      <c r="CL66" s="486">
        <v>0</v>
      </c>
      <c r="CM66" s="486" t="s">
        <v>308</v>
      </c>
      <c r="CN66" s="486">
        <v>0</v>
      </c>
      <c r="CO66" s="486">
        <v>0</v>
      </c>
      <c r="CP66" s="486" t="s">
        <v>308</v>
      </c>
      <c r="CQ66" s="486">
        <v>0</v>
      </c>
      <c r="CR66" s="486">
        <v>0</v>
      </c>
      <c r="CS66" s="486" t="s">
        <v>308</v>
      </c>
      <c r="CT66" s="486">
        <v>0</v>
      </c>
      <c r="CU66" s="486">
        <v>0</v>
      </c>
      <c r="CV66" s="486" t="s">
        <v>308</v>
      </c>
      <c r="CW66" s="486">
        <v>0</v>
      </c>
      <c r="CX66" s="486">
        <v>0</v>
      </c>
      <c r="CY66" s="486" t="s">
        <v>308</v>
      </c>
      <c r="CZ66" s="486">
        <v>0</v>
      </c>
      <c r="DA66" s="486">
        <v>0</v>
      </c>
      <c r="DB66" s="486" t="s">
        <v>308</v>
      </c>
      <c r="DC66" s="486">
        <v>0</v>
      </c>
      <c r="DD66" s="486">
        <v>0</v>
      </c>
      <c r="DE66" s="486" t="s">
        <v>308</v>
      </c>
      <c r="DF66" s="486">
        <v>0</v>
      </c>
      <c r="DG66" s="486">
        <v>0</v>
      </c>
      <c r="DH66" s="486" t="s">
        <v>308</v>
      </c>
      <c r="DI66" s="486">
        <v>0</v>
      </c>
      <c r="DJ66" s="486">
        <v>0</v>
      </c>
      <c r="DK66" s="486" t="s">
        <v>308</v>
      </c>
      <c r="DL66" s="486">
        <v>0</v>
      </c>
      <c r="DM66" s="486">
        <v>0</v>
      </c>
      <c r="DN66" s="486" t="s">
        <v>308</v>
      </c>
      <c r="DO66" s="486">
        <v>0</v>
      </c>
      <c r="DP66" s="486">
        <v>0</v>
      </c>
      <c r="DQ66" s="486" t="s">
        <v>308</v>
      </c>
      <c r="DR66" s="486">
        <v>0</v>
      </c>
      <c r="DS66" s="486">
        <v>0</v>
      </c>
      <c r="DT66" s="486" t="s">
        <v>308</v>
      </c>
      <c r="DU66" s="486">
        <v>0</v>
      </c>
      <c r="DV66" s="486">
        <v>0</v>
      </c>
      <c r="DW66" s="486" t="s">
        <v>308</v>
      </c>
      <c r="DX66" s="486">
        <v>0</v>
      </c>
      <c r="DY66" s="486">
        <v>0</v>
      </c>
      <c r="DZ66" s="486" t="s">
        <v>308</v>
      </c>
      <c r="EA66" s="486">
        <v>0</v>
      </c>
      <c r="EB66" s="486">
        <v>0</v>
      </c>
      <c r="EC66" s="486" t="s">
        <v>308</v>
      </c>
      <c r="ED66" s="487">
        <v>0</v>
      </c>
      <c r="EE66" s="488" t="s">
        <v>572</v>
      </c>
      <c r="EF66" s="489" t="s">
        <v>590</v>
      </c>
      <c r="EG66" s="490" t="s">
        <v>574</v>
      </c>
      <c r="EH66" s="491" t="s">
        <v>591</v>
      </c>
      <c r="EI66" s="490" t="s">
        <v>576</v>
      </c>
      <c r="EJ66" s="490" t="s">
        <v>577</v>
      </c>
      <c r="EK66" s="491" t="s">
        <v>592</v>
      </c>
      <c r="EL66" s="489" t="s">
        <v>593</v>
      </c>
      <c r="EM66" s="490" t="s">
        <v>594</v>
      </c>
      <c r="EN66" s="491" t="s">
        <v>595</v>
      </c>
      <c r="EO66" s="490" t="s">
        <v>596</v>
      </c>
      <c r="EP66" s="492" t="s">
        <v>597</v>
      </c>
    </row>
    <row r="67" spans="2:146" ht="74.25" customHeight="1" thickBot="1">
      <c r="B67" s="561"/>
      <c r="C67" s="562"/>
      <c r="D67" s="540"/>
      <c r="E67" s="541"/>
      <c r="F67" s="587"/>
      <c r="G67" s="520"/>
      <c r="H67" s="521"/>
      <c r="I67" s="522"/>
      <c r="J67" s="522"/>
      <c r="K67" s="522"/>
      <c r="L67" s="522"/>
      <c r="M67" s="517"/>
      <c r="N67" s="517"/>
      <c r="O67" s="523"/>
      <c r="P67" s="523"/>
      <c r="Q67" s="523"/>
      <c r="R67" s="523"/>
      <c r="S67" s="523"/>
      <c r="T67" s="523"/>
      <c r="U67" s="523"/>
      <c r="V67" s="523"/>
      <c r="W67" s="523"/>
      <c r="X67" s="523"/>
      <c r="Y67" s="523"/>
      <c r="Z67" s="523"/>
      <c r="AA67" s="523"/>
      <c r="AB67" s="523"/>
      <c r="AC67" s="523"/>
      <c r="AD67" s="523"/>
      <c r="AE67" s="523"/>
      <c r="AF67" s="523"/>
      <c r="AG67" s="523"/>
      <c r="AH67" s="523"/>
      <c r="AI67" s="523"/>
      <c r="AJ67" s="519"/>
      <c r="AK67" s="566" t="s">
        <v>837</v>
      </c>
      <c r="AL67" s="570">
        <v>1.6E-2</v>
      </c>
      <c r="AM67" s="258" t="s">
        <v>923</v>
      </c>
      <c r="AN67" s="258" t="s">
        <v>924</v>
      </c>
      <c r="AO67" s="251" t="s">
        <v>27</v>
      </c>
      <c r="AP67" s="257" t="s">
        <v>39</v>
      </c>
      <c r="AQ67" s="257" t="s">
        <v>2</v>
      </c>
      <c r="AR67" s="249">
        <v>0</v>
      </c>
      <c r="AS67" s="260">
        <v>2018</v>
      </c>
      <c r="AT67" s="266">
        <v>43831</v>
      </c>
      <c r="AU67" s="279">
        <v>50770</v>
      </c>
      <c r="AV67" s="644">
        <f t="shared" si="0"/>
        <v>19.274999999999999</v>
      </c>
      <c r="AW67" s="257">
        <v>0</v>
      </c>
      <c r="AX67" s="574">
        <v>0</v>
      </c>
      <c r="AY67" s="592" t="s">
        <v>673</v>
      </c>
      <c r="AZ67" s="592" t="s">
        <v>673</v>
      </c>
      <c r="BA67" s="592" t="s">
        <v>673</v>
      </c>
      <c r="BB67" s="592" t="s">
        <v>673</v>
      </c>
      <c r="BC67" s="592" t="s">
        <v>673</v>
      </c>
      <c r="BD67" s="592" t="s">
        <v>673</v>
      </c>
      <c r="BE67" s="592" t="s">
        <v>673</v>
      </c>
      <c r="BF67" s="592" t="s">
        <v>673</v>
      </c>
      <c r="BG67" s="592" t="s">
        <v>673</v>
      </c>
      <c r="BH67" s="592" t="s">
        <v>673</v>
      </c>
      <c r="BI67" s="592" t="s">
        <v>673</v>
      </c>
      <c r="BJ67" s="592" t="s">
        <v>673</v>
      </c>
      <c r="BK67" s="592" t="s">
        <v>673</v>
      </c>
      <c r="BL67" s="592" t="s">
        <v>673</v>
      </c>
      <c r="BM67" s="592" t="s">
        <v>673</v>
      </c>
      <c r="BN67" s="592" t="s">
        <v>673</v>
      </c>
      <c r="BO67" s="592" t="s">
        <v>673</v>
      </c>
      <c r="BP67" s="592" t="s">
        <v>673</v>
      </c>
      <c r="BQ67" s="592" t="s">
        <v>673</v>
      </c>
      <c r="BR67" s="592" t="s">
        <v>673</v>
      </c>
      <c r="BS67" s="255"/>
      <c r="BT67" s="252">
        <v>0</v>
      </c>
      <c r="BU67" s="252" t="s">
        <v>308</v>
      </c>
      <c r="BV67" s="252">
        <v>0</v>
      </c>
      <c r="BW67" s="252">
        <v>0</v>
      </c>
      <c r="BX67" s="252" t="s">
        <v>308</v>
      </c>
      <c r="BY67" s="252">
        <v>0</v>
      </c>
      <c r="BZ67" s="252">
        <v>0</v>
      </c>
      <c r="CA67" s="252" t="s">
        <v>308</v>
      </c>
      <c r="CB67" s="252">
        <v>0</v>
      </c>
      <c r="CC67" s="252">
        <v>0</v>
      </c>
      <c r="CD67" s="252" t="s">
        <v>308</v>
      </c>
      <c r="CE67" s="252">
        <v>0</v>
      </c>
      <c r="CF67" s="252">
        <v>0</v>
      </c>
      <c r="CG67" s="252" t="s">
        <v>308</v>
      </c>
      <c r="CH67" s="252">
        <v>0</v>
      </c>
      <c r="CI67" s="252">
        <v>0</v>
      </c>
      <c r="CJ67" s="252" t="s">
        <v>308</v>
      </c>
      <c r="CK67" s="252">
        <v>0</v>
      </c>
      <c r="CL67" s="252">
        <v>0</v>
      </c>
      <c r="CM67" s="252" t="s">
        <v>308</v>
      </c>
      <c r="CN67" s="252">
        <v>0</v>
      </c>
      <c r="CO67" s="252">
        <v>0</v>
      </c>
      <c r="CP67" s="252" t="s">
        <v>308</v>
      </c>
      <c r="CQ67" s="252">
        <v>0</v>
      </c>
      <c r="CR67" s="252">
        <v>0</v>
      </c>
      <c r="CS67" s="252" t="s">
        <v>308</v>
      </c>
      <c r="CT67" s="252">
        <v>0</v>
      </c>
      <c r="CU67" s="252">
        <v>0</v>
      </c>
      <c r="CV67" s="252" t="s">
        <v>308</v>
      </c>
      <c r="CW67" s="252">
        <v>0</v>
      </c>
      <c r="CX67" s="252">
        <v>0</v>
      </c>
      <c r="CY67" s="252" t="s">
        <v>308</v>
      </c>
      <c r="CZ67" s="252">
        <v>0</v>
      </c>
      <c r="DA67" s="252">
        <v>0</v>
      </c>
      <c r="DB67" s="252" t="s">
        <v>308</v>
      </c>
      <c r="DC67" s="252">
        <v>0</v>
      </c>
      <c r="DD67" s="252">
        <v>0</v>
      </c>
      <c r="DE67" s="252" t="s">
        <v>308</v>
      </c>
      <c r="DF67" s="252">
        <v>0</v>
      </c>
      <c r="DG67" s="252">
        <v>0</v>
      </c>
      <c r="DH67" s="252" t="s">
        <v>308</v>
      </c>
      <c r="DI67" s="252">
        <v>0</v>
      </c>
      <c r="DJ67" s="252">
        <v>0</v>
      </c>
      <c r="DK67" s="252" t="s">
        <v>308</v>
      </c>
      <c r="DL67" s="252">
        <v>0</v>
      </c>
      <c r="DM67" s="252">
        <v>0</v>
      </c>
      <c r="DN67" s="252" t="s">
        <v>308</v>
      </c>
      <c r="DO67" s="252">
        <v>0</v>
      </c>
      <c r="DP67" s="252">
        <v>0</v>
      </c>
      <c r="DQ67" s="252" t="s">
        <v>308</v>
      </c>
      <c r="DR67" s="252">
        <v>0</v>
      </c>
      <c r="DS67" s="252">
        <v>0</v>
      </c>
      <c r="DT67" s="252" t="s">
        <v>308</v>
      </c>
      <c r="DU67" s="252">
        <v>0</v>
      </c>
      <c r="DV67" s="252">
        <v>0</v>
      </c>
      <c r="DW67" s="252" t="s">
        <v>308</v>
      </c>
      <c r="DX67" s="252">
        <v>0</v>
      </c>
      <c r="DY67" s="252">
        <v>0</v>
      </c>
      <c r="DZ67" s="252" t="s">
        <v>308</v>
      </c>
      <c r="EA67" s="252">
        <v>0</v>
      </c>
      <c r="EB67" s="252">
        <v>0</v>
      </c>
      <c r="EC67" s="252" t="s">
        <v>308</v>
      </c>
      <c r="ED67" s="612">
        <v>0</v>
      </c>
      <c r="EE67" s="265" t="s">
        <v>467</v>
      </c>
      <c r="EF67" s="375" t="s">
        <v>615</v>
      </c>
      <c r="EG67" s="263" t="s">
        <v>665</v>
      </c>
      <c r="EH67" s="262" t="s">
        <v>666</v>
      </c>
      <c r="EI67" s="263">
        <v>3153515751</v>
      </c>
      <c r="EJ67" s="508" t="s">
        <v>667</v>
      </c>
      <c r="EK67" s="262" t="s">
        <v>23</v>
      </c>
      <c r="EL67" s="375" t="s">
        <v>668</v>
      </c>
      <c r="EM67" s="263" t="s">
        <v>150</v>
      </c>
      <c r="EN67" s="262" t="s">
        <v>151</v>
      </c>
      <c r="EO67" s="263">
        <v>3822510</v>
      </c>
      <c r="EP67" s="370" t="s">
        <v>148</v>
      </c>
    </row>
    <row r="68" spans="2:146" ht="100.5" thickBot="1">
      <c r="B68" s="561"/>
      <c r="C68" s="562"/>
      <c r="D68" s="540"/>
      <c r="E68" s="541"/>
      <c r="F68" s="587"/>
      <c r="G68" s="520"/>
      <c r="H68" s="521"/>
      <c r="I68" s="522"/>
      <c r="J68" s="522"/>
      <c r="K68" s="522"/>
      <c r="L68" s="522"/>
      <c r="M68" s="517"/>
      <c r="N68" s="517"/>
      <c r="O68" s="523"/>
      <c r="P68" s="523"/>
      <c r="Q68" s="523"/>
      <c r="R68" s="523"/>
      <c r="S68" s="523"/>
      <c r="T68" s="523"/>
      <c r="U68" s="523"/>
      <c r="V68" s="523"/>
      <c r="W68" s="523"/>
      <c r="X68" s="523"/>
      <c r="Y68" s="523"/>
      <c r="Z68" s="523"/>
      <c r="AA68" s="523"/>
      <c r="AB68" s="523"/>
      <c r="AC68" s="523"/>
      <c r="AD68" s="523"/>
      <c r="AE68" s="523"/>
      <c r="AF68" s="523"/>
      <c r="AG68" s="523"/>
      <c r="AH68" s="523"/>
      <c r="AI68" s="523"/>
      <c r="AJ68" s="519"/>
      <c r="AK68" s="477" t="s">
        <v>838</v>
      </c>
      <c r="AL68" s="478">
        <v>1.6E-2</v>
      </c>
      <c r="AM68" s="479" t="s">
        <v>925</v>
      </c>
      <c r="AN68" s="480" t="s">
        <v>926</v>
      </c>
      <c r="AO68" s="481" t="s">
        <v>27</v>
      </c>
      <c r="AP68" s="482" t="s">
        <v>39</v>
      </c>
      <c r="AQ68" s="482" t="s">
        <v>2</v>
      </c>
      <c r="AR68" s="479">
        <v>0</v>
      </c>
      <c r="AS68" s="501">
        <v>2018</v>
      </c>
      <c r="AT68" s="502">
        <v>43709</v>
      </c>
      <c r="AU68" s="483">
        <v>50770</v>
      </c>
      <c r="AV68" s="644">
        <f t="shared" si="0"/>
        <v>19.613888888888887</v>
      </c>
      <c r="AW68" s="482">
        <v>0</v>
      </c>
      <c r="AX68" s="588" t="s">
        <v>913</v>
      </c>
      <c r="AY68" s="588" t="s">
        <v>913</v>
      </c>
      <c r="AZ68" s="588" t="s">
        <v>913</v>
      </c>
      <c r="BA68" s="588" t="s">
        <v>913</v>
      </c>
      <c r="BB68" s="588" t="s">
        <v>913</v>
      </c>
      <c r="BC68" s="588" t="s">
        <v>913</v>
      </c>
      <c r="BD68" s="588" t="s">
        <v>913</v>
      </c>
      <c r="BE68" s="588" t="s">
        <v>913</v>
      </c>
      <c r="BF68" s="588" t="s">
        <v>913</v>
      </c>
      <c r="BG68" s="588" t="s">
        <v>913</v>
      </c>
      <c r="BH68" s="588" t="s">
        <v>913</v>
      </c>
      <c r="BI68" s="588" t="s">
        <v>913</v>
      </c>
      <c r="BJ68" s="588" t="s">
        <v>913</v>
      </c>
      <c r="BK68" s="588" t="s">
        <v>913</v>
      </c>
      <c r="BL68" s="588" t="s">
        <v>913</v>
      </c>
      <c r="BM68" s="588" t="s">
        <v>913</v>
      </c>
      <c r="BN68" s="588" t="s">
        <v>913</v>
      </c>
      <c r="BO68" s="588" t="s">
        <v>913</v>
      </c>
      <c r="BP68" s="588" t="s">
        <v>913</v>
      </c>
      <c r="BQ68" s="588" t="s">
        <v>913</v>
      </c>
      <c r="BR68" s="588" t="s">
        <v>913</v>
      </c>
      <c r="BS68" s="485"/>
      <c r="BT68" s="486">
        <v>15238095.238095239</v>
      </c>
      <c r="BU68" s="486" t="s">
        <v>308</v>
      </c>
      <c r="BV68" s="486">
        <v>15238095.238095239</v>
      </c>
      <c r="BW68" s="486">
        <v>15238095.238095239</v>
      </c>
      <c r="BX68" s="486" t="s">
        <v>308</v>
      </c>
      <c r="BY68" s="486">
        <v>15238095.238095239</v>
      </c>
      <c r="BZ68" s="486">
        <v>15238095.238095239</v>
      </c>
      <c r="CA68" s="486" t="s">
        <v>308</v>
      </c>
      <c r="CB68" s="486">
        <v>15238095.238095239</v>
      </c>
      <c r="CC68" s="486">
        <v>15238095.238095239</v>
      </c>
      <c r="CD68" s="486" t="s">
        <v>308</v>
      </c>
      <c r="CE68" s="486">
        <v>15238095.238095239</v>
      </c>
      <c r="CF68" s="486">
        <v>15238095.238095239</v>
      </c>
      <c r="CG68" s="486" t="s">
        <v>308</v>
      </c>
      <c r="CH68" s="486">
        <v>15238095.238095239</v>
      </c>
      <c r="CI68" s="486">
        <v>15238095.238095239</v>
      </c>
      <c r="CJ68" s="486" t="s">
        <v>308</v>
      </c>
      <c r="CK68" s="486">
        <v>15238095.238095239</v>
      </c>
      <c r="CL68" s="486">
        <v>15238095.238095239</v>
      </c>
      <c r="CM68" s="486" t="s">
        <v>308</v>
      </c>
      <c r="CN68" s="486">
        <v>15238095.238095239</v>
      </c>
      <c r="CO68" s="486">
        <v>15238095.238095239</v>
      </c>
      <c r="CP68" s="486" t="s">
        <v>308</v>
      </c>
      <c r="CQ68" s="486">
        <v>15238095.238095239</v>
      </c>
      <c r="CR68" s="486">
        <v>15238095.238095239</v>
      </c>
      <c r="CS68" s="486" t="s">
        <v>308</v>
      </c>
      <c r="CT68" s="486">
        <v>15238095.238095239</v>
      </c>
      <c r="CU68" s="486">
        <v>15238095.238095239</v>
      </c>
      <c r="CV68" s="486" t="s">
        <v>308</v>
      </c>
      <c r="CW68" s="486">
        <v>15238095.238095239</v>
      </c>
      <c r="CX68" s="486">
        <v>15238095.238095239</v>
      </c>
      <c r="CY68" s="486" t="s">
        <v>308</v>
      </c>
      <c r="CZ68" s="486">
        <v>15238095.238095239</v>
      </c>
      <c r="DA68" s="486">
        <v>15238095.238095239</v>
      </c>
      <c r="DB68" s="486" t="s">
        <v>308</v>
      </c>
      <c r="DC68" s="486">
        <v>15238095.238095239</v>
      </c>
      <c r="DD68" s="486">
        <v>15238095.238095239</v>
      </c>
      <c r="DE68" s="486" t="s">
        <v>308</v>
      </c>
      <c r="DF68" s="486">
        <v>15238095.238095239</v>
      </c>
      <c r="DG68" s="486">
        <v>15238095.238095239</v>
      </c>
      <c r="DH68" s="486" t="s">
        <v>308</v>
      </c>
      <c r="DI68" s="486">
        <v>15238095.238095239</v>
      </c>
      <c r="DJ68" s="486">
        <v>15238095.238095239</v>
      </c>
      <c r="DK68" s="486" t="s">
        <v>308</v>
      </c>
      <c r="DL68" s="486">
        <v>15238095.238095239</v>
      </c>
      <c r="DM68" s="486">
        <v>15238095.238095239</v>
      </c>
      <c r="DN68" s="486" t="s">
        <v>308</v>
      </c>
      <c r="DO68" s="486">
        <v>15238095.238095239</v>
      </c>
      <c r="DP68" s="486">
        <v>15238095.238095239</v>
      </c>
      <c r="DQ68" s="486" t="s">
        <v>308</v>
      </c>
      <c r="DR68" s="486">
        <v>15238095.238095239</v>
      </c>
      <c r="DS68" s="486">
        <v>15238095.238095239</v>
      </c>
      <c r="DT68" s="486" t="s">
        <v>308</v>
      </c>
      <c r="DU68" s="486">
        <v>15238095.238095239</v>
      </c>
      <c r="DV68" s="486">
        <v>15238095.238095239</v>
      </c>
      <c r="DW68" s="486" t="s">
        <v>308</v>
      </c>
      <c r="DX68" s="486">
        <v>15238095.238095239</v>
      </c>
      <c r="DY68" s="486">
        <v>15238095.238095239</v>
      </c>
      <c r="DZ68" s="486" t="s">
        <v>308</v>
      </c>
      <c r="EA68" s="486">
        <v>15238095.238095239</v>
      </c>
      <c r="EB68" s="486">
        <v>15238095.238095239</v>
      </c>
      <c r="EC68" s="486" t="s">
        <v>308</v>
      </c>
      <c r="ED68" s="487">
        <v>319999999.99999982</v>
      </c>
      <c r="EE68" s="488" t="s">
        <v>572</v>
      </c>
      <c r="EF68" s="489" t="s">
        <v>590</v>
      </c>
      <c r="EG68" s="490" t="s">
        <v>574</v>
      </c>
      <c r="EH68" s="491" t="s">
        <v>591</v>
      </c>
      <c r="EI68" s="490" t="s">
        <v>598</v>
      </c>
      <c r="EJ68" s="490" t="s">
        <v>577</v>
      </c>
      <c r="EK68" s="491" t="s">
        <v>592</v>
      </c>
      <c r="EL68" s="489" t="s">
        <v>593</v>
      </c>
      <c r="EM68" s="490" t="s">
        <v>594</v>
      </c>
      <c r="EN68" s="491" t="s">
        <v>595</v>
      </c>
      <c r="EO68" s="490" t="s">
        <v>599</v>
      </c>
      <c r="EP68" s="492" t="s">
        <v>597</v>
      </c>
    </row>
    <row r="69" spans="2:146" ht="93.75" customHeight="1">
      <c r="B69" s="561"/>
      <c r="C69" s="562"/>
      <c r="D69" s="540"/>
      <c r="E69" s="541"/>
      <c r="F69" s="587"/>
      <c r="G69" s="520"/>
      <c r="H69" s="521"/>
      <c r="I69" s="522"/>
      <c r="J69" s="522"/>
      <c r="K69" s="522"/>
      <c r="L69" s="522"/>
      <c r="M69" s="517"/>
      <c r="N69" s="517"/>
      <c r="O69" s="523"/>
      <c r="P69" s="523"/>
      <c r="Q69" s="523"/>
      <c r="R69" s="523"/>
      <c r="S69" s="523"/>
      <c r="T69" s="523"/>
      <c r="U69" s="523"/>
      <c r="V69" s="523"/>
      <c r="W69" s="523"/>
      <c r="X69" s="523"/>
      <c r="Y69" s="523"/>
      <c r="Z69" s="523"/>
      <c r="AA69" s="523"/>
      <c r="AB69" s="523"/>
      <c r="AC69" s="523"/>
      <c r="AD69" s="523"/>
      <c r="AE69" s="523"/>
      <c r="AF69" s="523"/>
      <c r="AG69" s="523"/>
      <c r="AH69" s="523"/>
      <c r="AI69" s="523"/>
      <c r="AJ69" s="519"/>
      <c r="AK69" s="566" t="s">
        <v>839</v>
      </c>
      <c r="AL69" s="570">
        <v>1.6E-2</v>
      </c>
      <c r="AM69" s="258" t="s">
        <v>896</v>
      </c>
      <c r="AN69" s="258" t="s">
        <v>301</v>
      </c>
      <c r="AO69" s="251" t="s">
        <v>27</v>
      </c>
      <c r="AP69" s="444" t="s">
        <v>33</v>
      </c>
      <c r="AQ69" s="257" t="s">
        <v>2</v>
      </c>
      <c r="AR69" s="568" t="s">
        <v>911</v>
      </c>
      <c r="AS69" s="249">
        <v>2018</v>
      </c>
      <c r="AT69" s="279">
        <v>43831</v>
      </c>
      <c r="AU69" s="279">
        <v>50770</v>
      </c>
      <c r="AV69" s="644">
        <f t="shared" si="0"/>
        <v>19.274999999999999</v>
      </c>
      <c r="AW69" s="442">
        <v>0</v>
      </c>
      <c r="AX69" s="249">
        <v>0</v>
      </c>
      <c r="AY69" s="249" t="s">
        <v>673</v>
      </c>
      <c r="AZ69" s="249" t="s">
        <v>673</v>
      </c>
      <c r="BA69" s="249" t="s">
        <v>673</v>
      </c>
      <c r="BB69" s="249" t="s">
        <v>673</v>
      </c>
      <c r="BC69" s="249" t="s">
        <v>673</v>
      </c>
      <c r="BD69" s="249" t="s">
        <v>673</v>
      </c>
      <c r="BE69" s="249" t="s">
        <v>673</v>
      </c>
      <c r="BF69" s="249" t="s">
        <v>673</v>
      </c>
      <c r="BG69" s="249" t="s">
        <v>673</v>
      </c>
      <c r="BH69" s="249" t="s">
        <v>673</v>
      </c>
      <c r="BI69" s="249" t="s">
        <v>673</v>
      </c>
      <c r="BJ69" s="249" t="s">
        <v>673</v>
      </c>
      <c r="BK69" s="249" t="s">
        <v>673</v>
      </c>
      <c r="BL69" s="249" t="s">
        <v>673</v>
      </c>
      <c r="BM69" s="249" t="s">
        <v>673</v>
      </c>
      <c r="BN69" s="249" t="s">
        <v>673</v>
      </c>
      <c r="BO69" s="249" t="s">
        <v>673</v>
      </c>
      <c r="BP69" s="249" t="s">
        <v>673</v>
      </c>
      <c r="BQ69" s="249" t="s">
        <v>673</v>
      </c>
      <c r="BR69" s="249" t="s">
        <v>673</v>
      </c>
      <c r="BS69" s="378"/>
      <c r="BT69" s="252">
        <v>0</v>
      </c>
      <c r="BU69" s="252" t="s">
        <v>308</v>
      </c>
      <c r="BV69" s="252">
        <v>32000000</v>
      </c>
      <c r="BW69" s="252">
        <v>32000000</v>
      </c>
      <c r="BX69" s="252" t="s">
        <v>308</v>
      </c>
      <c r="BY69" s="252">
        <v>32000000</v>
      </c>
      <c r="BZ69" s="252">
        <v>32000000</v>
      </c>
      <c r="CA69" s="252" t="s">
        <v>308</v>
      </c>
      <c r="CB69" s="252">
        <v>32000000</v>
      </c>
      <c r="CC69" s="252">
        <v>32000000</v>
      </c>
      <c r="CD69" s="252" t="s">
        <v>308</v>
      </c>
      <c r="CE69" s="252">
        <v>32000000</v>
      </c>
      <c r="CF69" s="252">
        <v>32000000</v>
      </c>
      <c r="CG69" s="252" t="s">
        <v>308</v>
      </c>
      <c r="CH69" s="252">
        <v>32000000</v>
      </c>
      <c r="CI69" s="252">
        <v>32000000</v>
      </c>
      <c r="CJ69" s="252" t="s">
        <v>308</v>
      </c>
      <c r="CK69" s="252">
        <v>0</v>
      </c>
      <c r="CL69" s="252">
        <v>0</v>
      </c>
      <c r="CM69" s="252" t="s">
        <v>308</v>
      </c>
      <c r="CN69" s="252">
        <v>0</v>
      </c>
      <c r="CO69" s="252">
        <v>0</v>
      </c>
      <c r="CP69" s="252" t="s">
        <v>308</v>
      </c>
      <c r="CQ69" s="252">
        <v>0</v>
      </c>
      <c r="CR69" s="252">
        <v>0</v>
      </c>
      <c r="CS69" s="252" t="s">
        <v>308</v>
      </c>
      <c r="CT69" s="252">
        <v>0</v>
      </c>
      <c r="CU69" s="252">
        <v>0</v>
      </c>
      <c r="CV69" s="252" t="s">
        <v>308</v>
      </c>
      <c r="CW69" s="252">
        <v>0</v>
      </c>
      <c r="CX69" s="252">
        <v>0</v>
      </c>
      <c r="CY69" s="252" t="s">
        <v>308</v>
      </c>
      <c r="CZ69" s="252">
        <v>0</v>
      </c>
      <c r="DA69" s="252">
        <v>0</v>
      </c>
      <c r="DB69" s="252" t="s">
        <v>308</v>
      </c>
      <c r="DC69" s="252">
        <v>0</v>
      </c>
      <c r="DD69" s="252">
        <v>0</v>
      </c>
      <c r="DE69" s="252" t="s">
        <v>308</v>
      </c>
      <c r="DF69" s="252">
        <v>0</v>
      </c>
      <c r="DG69" s="252">
        <v>0</v>
      </c>
      <c r="DH69" s="252" t="s">
        <v>308</v>
      </c>
      <c r="DI69" s="252">
        <v>0</v>
      </c>
      <c r="DJ69" s="252">
        <v>0</v>
      </c>
      <c r="DK69" s="252" t="s">
        <v>308</v>
      </c>
      <c r="DL69" s="252">
        <v>0</v>
      </c>
      <c r="DM69" s="252">
        <v>0</v>
      </c>
      <c r="DN69" s="252" t="s">
        <v>308</v>
      </c>
      <c r="DO69" s="252">
        <v>0</v>
      </c>
      <c r="DP69" s="252">
        <v>0</v>
      </c>
      <c r="DQ69" s="252" t="s">
        <v>308</v>
      </c>
      <c r="DR69" s="252">
        <v>0</v>
      </c>
      <c r="DS69" s="252">
        <v>0</v>
      </c>
      <c r="DT69" s="252" t="s">
        <v>308</v>
      </c>
      <c r="DU69" s="252">
        <v>0</v>
      </c>
      <c r="DV69" s="252">
        <v>0</v>
      </c>
      <c r="DW69" s="252" t="s">
        <v>308</v>
      </c>
      <c r="DX69" s="252">
        <v>0</v>
      </c>
      <c r="DY69" s="252">
        <v>0</v>
      </c>
      <c r="DZ69" s="252" t="s">
        <v>308</v>
      </c>
      <c r="EA69" s="252">
        <v>0</v>
      </c>
      <c r="EB69" s="252">
        <v>0</v>
      </c>
      <c r="EC69" s="252" t="s">
        <v>308</v>
      </c>
      <c r="ED69" s="612">
        <v>160000000</v>
      </c>
      <c r="EE69" s="511" t="s">
        <v>23</v>
      </c>
      <c r="EF69" s="443" t="s">
        <v>162</v>
      </c>
      <c r="EG69" s="443" t="s">
        <v>150</v>
      </c>
      <c r="EH69" s="443" t="s">
        <v>151</v>
      </c>
      <c r="EI69" s="444">
        <v>3822510</v>
      </c>
      <c r="EJ69" s="443" t="s">
        <v>148</v>
      </c>
      <c r="EK69" s="443" t="s">
        <v>602</v>
      </c>
      <c r="EL69" s="443" t="s">
        <v>603</v>
      </c>
      <c r="EM69" s="443" t="s">
        <v>604</v>
      </c>
      <c r="EN69" s="443" t="s">
        <v>605</v>
      </c>
      <c r="EO69" s="443" t="s">
        <v>606</v>
      </c>
      <c r="EP69" s="512" t="s">
        <v>607</v>
      </c>
    </row>
    <row r="70" spans="2:146">
      <c r="B70" s="561"/>
      <c r="C70" s="562"/>
      <c r="D70" s="440"/>
      <c r="E70" s="441"/>
      <c r="F70" s="442"/>
      <c r="G70" s="442"/>
      <c r="H70" s="443"/>
      <c r="I70" s="444"/>
      <c r="J70" s="444"/>
      <c r="K70" s="444"/>
      <c r="L70" s="444"/>
      <c r="M70" s="444"/>
      <c r="N70" s="444"/>
      <c r="O70" s="445"/>
      <c r="P70" s="445"/>
      <c r="Q70" s="445"/>
      <c r="R70" s="445"/>
      <c r="S70" s="445"/>
      <c r="T70" s="445"/>
      <c r="U70" s="445"/>
      <c r="V70" s="445"/>
      <c r="W70" s="445"/>
      <c r="X70" s="445"/>
      <c r="Y70" s="445"/>
      <c r="Z70" s="445"/>
      <c r="AA70" s="445"/>
      <c r="AB70" s="445"/>
      <c r="AC70" s="445"/>
      <c r="AD70" s="445"/>
      <c r="AE70" s="445"/>
      <c r="AF70" s="445"/>
      <c r="AG70" s="445"/>
      <c r="AH70" s="445"/>
      <c r="AI70" s="445"/>
      <c r="AJ70" s="446"/>
      <c r="AK70" s="440"/>
      <c r="AL70" s="445"/>
      <c r="AM70" s="349"/>
      <c r="AN70" s="349"/>
      <c r="AO70" s="443"/>
      <c r="AP70" s="444"/>
      <c r="AQ70" s="444"/>
      <c r="AR70" s="442"/>
      <c r="AS70" s="442"/>
      <c r="AT70" s="510"/>
      <c r="AU70" s="510"/>
      <c r="AV70" s="644">
        <f t="shared" si="0"/>
        <v>0</v>
      </c>
      <c r="AW70" s="442"/>
      <c r="AX70" s="442"/>
      <c r="AY70" s="442"/>
      <c r="AZ70" s="442"/>
      <c r="BA70" s="442"/>
      <c r="BB70" s="442"/>
      <c r="BC70" s="442"/>
      <c r="BD70" s="442"/>
      <c r="BE70" s="442"/>
      <c r="BF70" s="442"/>
      <c r="BG70" s="442"/>
      <c r="BH70" s="442"/>
      <c r="BI70" s="442"/>
      <c r="BJ70" s="442"/>
      <c r="BK70" s="442"/>
      <c r="BL70" s="442"/>
      <c r="BM70" s="442"/>
      <c r="BN70" s="442"/>
      <c r="BO70" s="442"/>
      <c r="BP70" s="442"/>
      <c r="BQ70" s="442"/>
      <c r="BR70" s="447"/>
      <c r="BS70" s="378"/>
      <c r="BT70" s="252">
        <v>0</v>
      </c>
      <c r="BU70" s="252" t="s">
        <v>308</v>
      </c>
      <c r="BV70" s="252">
        <v>32000000</v>
      </c>
      <c r="BW70" s="252">
        <v>32000000</v>
      </c>
      <c r="BX70" s="252" t="s">
        <v>308</v>
      </c>
      <c r="BY70" s="252">
        <v>32000000</v>
      </c>
      <c r="BZ70" s="252">
        <v>32000000</v>
      </c>
      <c r="CA70" s="252" t="s">
        <v>308</v>
      </c>
      <c r="CB70" s="252">
        <v>32000000</v>
      </c>
      <c r="CC70" s="252">
        <v>32000000</v>
      </c>
      <c r="CD70" s="252" t="s">
        <v>308</v>
      </c>
      <c r="CE70" s="252">
        <v>32000000</v>
      </c>
      <c r="CF70" s="252">
        <v>32000000</v>
      </c>
      <c r="CG70" s="252" t="s">
        <v>308</v>
      </c>
      <c r="CH70" s="252">
        <v>32000000</v>
      </c>
      <c r="CI70" s="252">
        <v>32000000</v>
      </c>
      <c r="CJ70" s="252" t="s">
        <v>308</v>
      </c>
      <c r="CK70" s="252">
        <v>0</v>
      </c>
      <c r="CL70" s="252">
        <v>0</v>
      </c>
      <c r="CM70" s="252" t="s">
        <v>308</v>
      </c>
      <c r="CN70" s="252">
        <v>0</v>
      </c>
      <c r="CO70" s="252">
        <v>0</v>
      </c>
      <c r="CP70" s="252" t="s">
        <v>308</v>
      </c>
      <c r="CQ70" s="252">
        <v>0</v>
      </c>
      <c r="CR70" s="252">
        <v>0</v>
      </c>
      <c r="CS70" s="252" t="s">
        <v>308</v>
      </c>
      <c r="CT70" s="252">
        <v>0</v>
      </c>
      <c r="CU70" s="252">
        <v>0</v>
      </c>
      <c r="CV70" s="252" t="s">
        <v>308</v>
      </c>
      <c r="CW70" s="252">
        <v>0</v>
      </c>
      <c r="CX70" s="252">
        <v>0</v>
      </c>
      <c r="CY70" s="252" t="s">
        <v>308</v>
      </c>
      <c r="CZ70" s="252">
        <v>0</v>
      </c>
      <c r="DA70" s="252">
        <v>0</v>
      </c>
      <c r="DB70" s="252" t="s">
        <v>308</v>
      </c>
      <c r="DC70" s="252">
        <v>0</v>
      </c>
      <c r="DD70" s="252">
        <v>0</v>
      </c>
      <c r="DE70" s="252" t="s">
        <v>308</v>
      </c>
      <c r="DF70" s="252">
        <v>0</v>
      </c>
      <c r="DG70" s="252">
        <v>0</v>
      </c>
      <c r="DH70" s="252" t="s">
        <v>308</v>
      </c>
      <c r="DI70" s="252">
        <v>0</v>
      </c>
      <c r="DJ70" s="252">
        <v>0</v>
      </c>
      <c r="DK70" s="252" t="s">
        <v>308</v>
      </c>
      <c r="DL70" s="252">
        <v>0</v>
      </c>
      <c r="DM70" s="252">
        <v>0</v>
      </c>
      <c r="DN70" s="252" t="s">
        <v>308</v>
      </c>
      <c r="DO70" s="252">
        <v>0</v>
      </c>
      <c r="DP70" s="252">
        <v>0</v>
      </c>
      <c r="DQ70" s="252" t="s">
        <v>308</v>
      </c>
      <c r="DR70" s="252">
        <v>0</v>
      </c>
      <c r="DS70" s="252">
        <v>0</v>
      </c>
      <c r="DT70" s="252" t="s">
        <v>308</v>
      </c>
      <c r="DU70" s="252">
        <v>0</v>
      </c>
      <c r="DV70" s="252">
        <v>0</v>
      </c>
      <c r="DW70" s="252" t="s">
        <v>308</v>
      </c>
      <c r="DX70" s="252">
        <v>0</v>
      </c>
      <c r="DY70" s="252">
        <v>0</v>
      </c>
      <c r="DZ70" s="252" t="s">
        <v>308</v>
      </c>
      <c r="EA70" s="252">
        <v>0</v>
      </c>
      <c r="EB70" s="252">
        <v>0</v>
      </c>
      <c r="EC70" s="252" t="s">
        <v>308</v>
      </c>
      <c r="ED70" s="612">
        <v>160000000</v>
      </c>
      <c r="EE70" s="511"/>
      <c r="EF70" s="443"/>
      <c r="EG70" s="443"/>
      <c r="EH70" s="443"/>
      <c r="EI70" s="444"/>
      <c r="EJ70" s="443"/>
      <c r="EK70" s="444"/>
      <c r="EL70" s="443"/>
      <c r="EM70" s="443"/>
      <c r="EN70" s="443"/>
      <c r="EO70" s="444"/>
      <c r="EP70" s="446"/>
    </row>
    <row r="71" spans="2:146">
      <c r="B71" s="561"/>
      <c r="C71" s="562"/>
      <c r="D71" s="440"/>
      <c r="E71" s="441"/>
      <c r="F71" s="442"/>
      <c r="G71" s="442"/>
      <c r="H71" s="443"/>
      <c r="I71" s="444"/>
      <c r="J71" s="444"/>
      <c r="K71" s="444"/>
      <c r="L71" s="444"/>
      <c r="M71" s="444"/>
      <c r="N71" s="444"/>
      <c r="O71" s="445"/>
      <c r="P71" s="445"/>
      <c r="Q71" s="445"/>
      <c r="R71" s="445"/>
      <c r="S71" s="445"/>
      <c r="T71" s="445"/>
      <c r="U71" s="445"/>
      <c r="V71" s="445"/>
      <c r="W71" s="445"/>
      <c r="X71" s="445"/>
      <c r="Y71" s="445"/>
      <c r="Z71" s="445"/>
      <c r="AA71" s="445"/>
      <c r="AB71" s="445"/>
      <c r="AC71" s="445"/>
      <c r="AD71" s="445"/>
      <c r="AE71" s="445"/>
      <c r="AF71" s="445"/>
      <c r="AG71" s="445"/>
      <c r="AH71" s="445"/>
      <c r="AI71" s="445"/>
      <c r="AJ71" s="446"/>
      <c r="AK71" s="440"/>
      <c r="AL71" s="445"/>
      <c r="AM71" s="349"/>
      <c r="AN71" s="349"/>
      <c r="AO71" s="443"/>
      <c r="AP71" s="444"/>
      <c r="AQ71" s="444"/>
      <c r="AR71" s="442"/>
      <c r="AS71" s="442"/>
      <c r="AT71" s="510"/>
      <c r="AU71" s="510"/>
      <c r="AV71" s="644">
        <f t="shared" si="0"/>
        <v>0</v>
      </c>
      <c r="AW71" s="442"/>
      <c r="AX71" s="442"/>
      <c r="AY71" s="442"/>
      <c r="AZ71" s="442"/>
      <c r="BA71" s="442"/>
      <c r="BB71" s="442"/>
      <c r="BC71" s="442"/>
      <c r="BD71" s="442"/>
      <c r="BE71" s="442"/>
      <c r="BF71" s="442"/>
      <c r="BG71" s="442"/>
      <c r="BH71" s="442"/>
      <c r="BI71" s="442"/>
      <c r="BJ71" s="442"/>
      <c r="BK71" s="442"/>
      <c r="BL71" s="442"/>
      <c r="BM71" s="442"/>
      <c r="BN71" s="442"/>
      <c r="BO71" s="442"/>
      <c r="BP71" s="442"/>
      <c r="BQ71" s="442"/>
      <c r="BR71" s="447"/>
      <c r="BS71" s="378"/>
      <c r="BT71" s="252">
        <v>0</v>
      </c>
      <c r="BU71" s="252" t="s">
        <v>308</v>
      </c>
      <c r="BV71" s="252">
        <v>100000000</v>
      </c>
      <c r="BW71" s="252">
        <v>100000000</v>
      </c>
      <c r="BX71" s="252" t="s">
        <v>308</v>
      </c>
      <c r="BY71" s="252">
        <v>100000000</v>
      </c>
      <c r="BZ71" s="252">
        <v>100000000</v>
      </c>
      <c r="CA71" s="252" t="s">
        <v>308</v>
      </c>
      <c r="CB71" s="252">
        <v>100000000</v>
      </c>
      <c r="CC71" s="252">
        <v>100000000</v>
      </c>
      <c r="CD71" s="252" t="s">
        <v>308</v>
      </c>
      <c r="CE71" s="252">
        <v>100000000</v>
      </c>
      <c r="CF71" s="252">
        <v>100000000</v>
      </c>
      <c r="CG71" s="252" t="s">
        <v>308</v>
      </c>
      <c r="CH71" s="252">
        <v>100000000</v>
      </c>
      <c r="CI71" s="252">
        <v>100000000</v>
      </c>
      <c r="CJ71" s="252" t="s">
        <v>308</v>
      </c>
      <c r="CK71" s="252">
        <v>0</v>
      </c>
      <c r="CL71" s="252">
        <v>0</v>
      </c>
      <c r="CM71" s="252" t="s">
        <v>308</v>
      </c>
      <c r="CN71" s="252">
        <v>0</v>
      </c>
      <c r="CO71" s="252">
        <v>0</v>
      </c>
      <c r="CP71" s="252" t="s">
        <v>308</v>
      </c>
      <c r="CQ71" s="252">
        <v>0</v>
      </c>
      <c r="CR71" s="252">
        <v>0</v>
      </c>
      <c r="CS71" s="252" t="s">
        <v>308</v>
      </c>
      <c r="CT71" s="252">
        <v>0</v>
      </c>
      <c r="CU71" s="252">
        <v>0</v>
      </c>
      <c r="CV71" s="252" t="s">
        <v>308</v>
      </c>
      <c r="CW71" s="252">
        <v>0</v>
      </c>
      <c r="CX71" s="252">
        <v>0</v>
      </c>
      <c r="CY71" s="252" t="s">
        <v>308</v>
      </c>
      <c r="CZ71" s="252">
        <v>0</v>
      </c>
      <c r="DA71" s="252">
        <v>0</v>
      </c>
      <c r="DB71" s="252" t="s">
        <v>308</v>
      </c>
      <c r="DC71" s="252">
        <v>0</v>
      </c>
      <c r="DD71" s="252">
        <v>0</v>
      </c>
      <c r="DE71" s="252" t="s">
        <v>308</v>
      </c>
      <c r="DF71" s="252">
        <v>0</v>
      </c>
      <c r="DG71" s="252">
        <v>0</v>
      </c>
      <c r="DH71" s="252" t="s">
        <v>308</v>
      </c>
      <c r="DI71" s="252">
        <v>0</v>
      </c>
      <c r="DJ71" s="252">
        <v>0</v>
      </c>
      <c r="DK71" s="252" t="s">
        <v>308</v>
      </c>
      <c r="DL71" s="252">
        <v>0</v>
      </c>
      <c r="DM71" s="252">
        <v>0</v>
      </c>
      <c r="DN71" s="252" t="s">
        <v>308</v>
      </c>
      <c r="DO71" s="252">
        <v>0</v>
      </c>
      <c r="DP71" s="252">
        <v>0</v>
      </c>
      <c r="DQ71" s="252" t="s">
        <v>308</v>
      </c>
      <c r="DR71" s="252">
        <v>0</v>
      </c>
      <c r="DS71" s="252">
        <v>0</v>
      </c>
      <c r="DT71" s="252" t="s">
        <v>308</v>
      </c>
      <c r="DU71" s="252">
        <v>0</v>
      </c>
      <c r="DV71" s="252">
        <v>0</v>
      </c>
      <c r="DW71" s="252" t="s">
        <v>308</v>
      </c>
      <c r="DX71" s="252">
        <v>0</v>
      </c>
      <c r="DY71" s="252">
        <v>0</v>
      </c>
      <c r="DZ71" s="252" t="s">
        <v>308</v>
      </c>
      <c r="EA71" s="252">
        <v>0</v>
      </c>
      <c r="EB71" s="252">
        <v>0</v>
      </c>
      <c r="EC71" s="252" t="s">
        <v>308</v>
      </c>
      <c r="ED71" s="612">
        <v>500000000</v>
      </c>
      <c r="EE71" s="511"/>
      <c r="EF71" s="443"/>
      <c r="EG71" s="443"/>
      <c r="EH71" s="443"/>
      <c r="EI71" s="444"/>
      <c r="EJ71" s="443"/>
      <c r="EK71" s="444"/>
      <c r="EL71" s="443"/>
      <c r="EM71" s="443"/>
      <c r="EN71" s="443"/>
      <c r="EO71" s="444"/>
      <c r="EP71" s="446"/>
    </row>
    <row r="72" spans="2:146">
      <c r="B72" s="561"/>
      <c r="C72" s="562"/>
      <c r="D72" s="440"/>
      <c r="E72" s="441"/>
      <c r="F72" s="442"/>
      <c r="G72" s="442"/>
      <c r="H72" s="443"/>
      <c r="I72" s="444"/>
      <c r="J72" s="444"/>
      <c r="K72" s="444"/>
      <c r="L72" s="444"/>
      <c r="M72" s="444"/>
      <c r="N72" s="444"/>
      <c r="O72" s="445"/>
      <c r="P72" s="445"/>
      <c r="Q72" s="445"/>
      <c r="R72" s="445"/>
      <c r="S72" s="445"/>
      <c r="T72" s="445"/>
      <c r="U72" s="445"/>
      <c r="V72" s="445"/>
      <c r="W72" s="445"/>
      <c r="X72" s="445"/>
      <c r="Y72" s="445"/>
      <c r="Z72" s="445"/>
      <c r="AA72" s="445"/>
      <c r="AB72" s="445"/>
      <c r="AC72" s="445"/>
      <c r="AD72" s="445"/>
      <c r="AE72" s="445"/>
      <c r="AF72" s="445"/>
      <c r="AG72" s="445"/>
      <c r="AH72" s="445"/>
      <c r="AI72" s="445"/>
      <c r="AJ72" s="446"/>
      <c r="AK72" s="440"/>
      <c r="AL72" s="445"/>
      <c r="AM72" s="349"/>
      <c r="AN72" s="349"/>
      <c r="AO72" s="443"/>
      <c r="AP72" s="444"/>
      <c r="AQ72" s="444"/>
      <c r="AR72" s="442"/>
      <c r="AS72" s="442"/>
      <c r="AT72" s="510"/>
      <c r="AU72" s="510"/>
      <c r="AV72" s="644">
        <f t="shared" si="0"/>
        <v>0</v>
      </c>
      <c r="AW72" s="442"/>
      <c r="AX72" s="442"/>
      <c r="AY72" s="442"/>
      <c r="AZ72" s="442"/>
      <c r="BA72" s="442"/>
      <c r="BB72" s="442"/>
      <c r="BC72" s="442"/>
      <c r="BD72" s="442"/>
      <c r="BE72" s="442"/>
      <c r="BF72" s="442"/>
      <c r="BG72" s="442"/>
      <c r="BH72" s="442"/>
      <c r="BI72" s="442"/>
      <c r="BJ72" s="442"/>
      <c r="BK72" s="442"/>
      <c r="BL72" s="442"/>
      <c r="BM72" s="442"/>
      <c r="BN72" s="442"/>
      <c r="BO72" s="442"/>
      <c r="BP72" s="442"/>
      <c r="BQ72" s="442"/>
      <c r="BR72" s="447"/>
      <c r="BS72" s="378"/>
      <c r="BT72" s="252">
        <v>0</v>
      </c>
      <c r="BU72" s="252" t="s">
        <v>308</v>
      </c>
      <c r="BV72" s="252">
        <v>200000000</v>
      </c>
      <c r="BW72" s="252">
        <v>200000000</v>
      </c>
      <c r="BX72" s="252" t="s">
        <v>308</v>
      </c>
      <c r="BY72" s="252">
        <v>200000000</v>
      </c>
      <c r="BZ72" s="252">
        <v>200000000</v>
      </c>
      <c r="CA72" s="252" t="s">
        <v>308</v>
      </c>
      <c r="CB72" s="252">
        <v>200000000</v>
      </c>
      <c r="CC72" s="252">
        <v>200000000</v>
      </c>
      <c r="CD72" s="252" t="s">
        <v>308</v>
      </c>
      <c r="CE72" s="252">
        <v>200000000</v>
      </c>
      <c r="CF72" s="252">
        <v>200000000</v>
      </c>
      <c r="CG72" s="252" t="s">
        <v>308</v>
      </c>
      <c r="CH72" s="252">
        <v>200000000</v>
      </c>
      <c r="CI72" s="252">
        <v>200000000</v>
      </c>
      <c r="CJ72" s="252" t="s">
        <v>308</v>
      </c>
      <c r="CK72" s="252">
        <v>0</v>
      </c>
      <c r="CL72" s="252">
        <v>0</v>
      </c>
      <c r="CM72" s="252" t="s">
        <v>308</v>
      </c>
      <c r="CN72" s="252">
        <v>0</v>
      </c>
      <c r="CO72" s="252">
        <v>0</v>
      </c>
      <c r="CP72" s="252" t="s">
        <v>308</v>
      </c>
      <c r="CQ72" s="252">
        <v>0</v>
      </c>
      <c r="CR72" s="252">
        <v>0</v>
      </c>
      <c r="CS72" s="252" t="s">
        <v>308</v>
      </c>
      <c r="CT72" s="252">
        <v>0</v>
      </c>
      <c r="CU72" s="252">
        <v>0</v>
      </c>
      <c r="CV72" s="252" t="s">
        <v>308</v>
      </c>
      <c r="CW72" s="252">
        <v>0</v>
      </c>
      <c r="CX72" s="252">
        <v>0</v>
      </c>
      <c r="CY72" s="252" t="s">
        <v>308</v>
      </c>
      <c r="CZ72" s="252">
        <v>0</v>
      </c>
      <c r="DA72" s="252">
        <v>0</v>
      </c>
      <c r="DB72" s="252" t="s">
        <v>308</v>
      </c>
      <c r="DC72" s="252">
        <v>0</v>
      </c>
      <c r="DD72" s="252">
        <v>0</v>
      </c>
      <c r="DE72" s="252" t="s">
        <v>308</v>
      </c>
      <c r="DF72" s="252">
        <v>0</v>
      </c>
      <c r="DG72" s="252">
        <v>0</v>
      </c>
      <c r="DH72" s="252" t="s">
        <v>308</v>
      </c>
      <c r="DI72" s="252">
        <v>0</v>
      </c>
      <c r="DJ72" s="252">
        <v>0</v>
      </c>
      <c r="DK72" s="252" t="s">
        <v>308</v>
      </c>
      <c r="DL72" s="252">
        <v>0</v>
      </c>
      <c r="DM72" s="252">
        <v>0</v>
      </c>
      <c r="DN72" s="252" t="s">
        <v>308</v>
      </c>
      <c r="DO72" s="252">
        <v>0</v>
      </c>
      <c r="DP72" s="252">
        <v>0</v>
      </c>
      <c r="DQ72" s="252" t="s">
        <v>308</v>
      </c>
      <c r="DR72" s="252">
        <v>0</v>
      </c>
      <c r="DS72" s="252">
        <v>0</v>
      </c>
      <c r="DT72" s="252" t="s">
        <v>308</v>
      </c>
      <c r="DU72" s="252">
        <v>0</v>
      </c>
      <c r="DV72" s="252">
        <v>0</v>
      </c>
      <c r="DW72" s="252" t="s">
        <v>308</v>
      </c>
      <c r="DX72" s="252">
        <v>0</v>
      </c>
      <c r="DY72" s="252">
        <v>0</v>
      </c>
      <c r="DZ72" s="252" t="s">
        <v>308</v>
      </c>
      <c r="EA72" s="252">
        <v>0</v>
      </c>
      <c r="EB72" s="252">
        <v>0</v>
      </c>
      <c r="EC72" s="252" t="s">
        <v>308</v>
      </c>
      <c r="ED72" s="612">
        <v>1000000000</v>
      </c>
      <c r="EE72" s="511"/>
      <c r="EF72" s="443"/>
      <c r="EG72" s="443"/>
      <c r="EH72" s="443"/>
      <c r="EI72" s="444"/>
      <c r="EJ72" s="443"/>
      <c r="EK72" s="444"/>
      <c r="EL72" s="443"/>
      <c r="EM72" s="443"/>
      <c r="EN72" s="443"/>
      <c r="EO72" s="444"/>
      <c r="EP72" s="446"/>
    </row>
    <row r="73" spans="2:146" ht="81" customHeight="1">
      <c r="B73" s="561"/>
      <c r="C73" s="562"/>
      <c r="D73" s="530" t="s">
        <v>722</v>
      </c>
      <c r="E73" s="593">
        <v>2.5999999999999999E-2</v>
      </c>
      <c r="F73" s="531" t="s">
        <v>897</v>
      </c>
      <c r="G73" s="531" t="s">
        <v>270</v>
      </c>
      <c r="H73" s="532" t="s">
        <v>18</v>
      </c>
      <c r="I73" s="532" t="s">
        <v>33</v>
      </c>
      <c r="J73" s="532" t="s">
        <v>2</v>
      </c>
      <c r="K73" s="594" t="s">
        <v>911</v>
      </c>
      <c r="L73" s="532">
        <v>2018</v>
      </c>
      <c r="M73" s="533">
        <v>43831</v>
      </c>
      <c r="N73" s="533">
        <v>50770</v>
      </c>
      <c r="O73" s="594">
        <v>0</v>
      </c>
      <c r="P73" s="594">
        <v>0</v>
      </c>
      <c r="Q73" s="594">
        <v>3370307.5263157897</v>
      </c>
      <c r="R73" s="594">
        <v>6740615.0526315793</v>
      </c>
      <c r="S73" s="594">
        <v>10110922.578947369</v>
      </c>
      <c r="T73" s="594">
        <v>13481230.105263159</v>
      </c>
      <c r="U73" s="594">
        <v>16851537.631578948</v>
      </c>
      <c r="V73" s="594">
        <v>20221845.157894738</v>
      </c>
      <c r="W73" s="594">
        <v>23592152.684210528</v>
      </c>
      <c r="X73" s="594">
        <v>26962460.210526317</v>
      </c>
      <c r="Y73" s="594">
        <v>30332767.736842107</v>
      </c>
      <c r="Z73" s="594">
        <v>33703075.263157897</v>
      </c>
      <c r="AA73" s="594">
        <v>37073382.789473683</v>
      </c>
      <c r="AB73" s="594">
        <v>40443690.315789476</v>
      </c>
      <c r="AC73" s="594">
        <v>43813997.842105269</v>
      </c>
      <c r="AD73" s="594">
        <v>47184305.368421055</v>
      </c>
      <c r="AE73" s="594">
        <v>50554612.894736841</v>
      </c>
      <c r="AF73" s="594">
        <v>53924920.421052635</v>
      </c>
      <c r="AG73" s="594">
        <v>57295227.947368428</v>
      </c>
      <c r="AH73" s="594">
        <v>60665535.473684214</v>
      </c>
      <c r="AI73" s="594">
        <v>64035843</v>
      </c>
      <c r="AJ73" s="595">
        <v>64035843</v>
      </c>
      <c r="AK73" s="477" t="s">
        <v>840</v>
      </c>
      <c r="AL73" s="478">
        <v>1.2999999999999999E-2</v>
      </c>
      <c r="AM73" s="479" t="s">
        <v>928</v>
      </c>
      <c r="AN73" s="480" t="s">
        <v>929</v>
      </c>
      <c r="AO73" s="481" t="s">
        <v>27</v>
      </c>
      <c r="AP73" s="525" t="s">
        <v>39</v>
      </c>
      <c r="AQ73" s="525" t="s">
        <v>2</v>
      </c>
      <c r="AR73" s="479">
        <v>0</v>
      </c>
      <c r="AS73" s="479">
        <v>2018</v>
      </c>
      <c r="AT73" s="527">
        <v>43466</v>
      </c>
      <c r="AU73" s="527">
        <v>50770</v>
      </c>
      <c r="AV73" s="644">
        <f t="shared" si="0"/>
        <v>20.288888888888888</v>
      </c>
      <c r="AW73" s="526">
        <v>0</v>
      </c>
      <c r="AX73" s="588" t="s">
        <v>673</v>
      </c>
      <c r="AY73" s="588" t="s">
        <v>673</v>
      </c>
      <c r="AZ73" s="588" t="s">
        <v>673</v>
      </c>
      <c r="BA73" s="588" t="s">
        <v>673</v>
      </c>
      <c r="BB73" s="588" t="s">
        <v>673</v>
      </c>
      <c r="BC73" s="588" t="s">
        <v>673</v>
      </c>
      <c r="BD73" s="588" t="s">
        <v>673</v>
      </c>
      <c r="BE73" s="588" t="s">
        <v>673</v>
      </c>
      <c r="BF73" s="588" t="s">
        <v>673</v>
      </c>
      <c r="BG73" s="588" t="s">
        <v>673</v>
      </c>
      <c r="BH73" s="588" t="s">
        <v>673</v>
      </c>
      <c r="BI73" s="588" t="s">
        <v>673</v>
      </c>
      <c r="BJ73" s="588" t="s">
        <v>673</v>
      </c>
      <c r="BK73" s="588" t="s">
        <v>673</v>
      </c>
      <c r="BL73" s="588" t="s">
        <v>673</v>
      </c>
      <c r="BM73" s="588" t="s">
        <v>673</v>
      </c>
      <c r="BN73" s="588" t="s">
        <v>673</v>
      </c>
      <c r="BO73" s="588" t="s">
        <v>673</v>
      </c>
      <c r="BP73" s="588" t="s">
        <v>673</v>
      </c>
      <c r="BQ73" s="588" t="s">
        <v>673</v>
      </c>
      <c r="BR73" s="588" t="s">
        <v>673</v>
      </c>
      <c r="BS73" s="485"/>
      <c r="BT73" s="486">
        <v>0</v>
      </c>
      <c r="BU73" s="486" t="s">
        <v>308</v>
      </c>
      <c r="BV73" s="486">
        <v>40000000</v>
      </c>
      <c r="BW73" s="486">
        <v>40000000</v>
      </c>
      <c r="BX73" s="486" t="s">
        <v>308</v>
      </c>
      <c r="BY73" s="486">
        <v>40000000</v>
      </c>
      <c r="BZ73" s="486">
        <v>40000000</v>
      </c>
      <c r="CA73" s="486" t="s">
        <v>308</v>
      </c>
      <c r="CB73" s="486">
        <v>40000000</v>
      </c>
      <c r="CC73" s="486">
        <v>40000000</v>
      </c>
      <c r="CD73" s="486" t="s">
        <v>308</v>
      </c>
      <c r="CE73" s="486">
        <v>40000000</v>
      </c>
      <c r="CF73" s="486">
        <v>40000000</v>
      </c>
      <c r="CG73" s="486" t="s">
        <v>308</v>
      </c>
      <c r="CH73" s="486">
        <v>40000000</v>
      </c>
      <c r="CI73" s="509">
        <v>40000000</v>
      </c>
      <c r="CJ73" s="486" t="s">
        <v>308</v>
      </c>
      <c r="CK73" s="486">
        <v>0</v>
      </c>
      <c r="CL73" s="486">
        <v>0</v>
      </c>
      <c r="CM73" s="486" t="s">
        <v>308</v>
      </c>
      <c r="CN73" s="486">
        <v>0</v>
      </c>
      <c r="CO73" s="486">
        <v>0</v>
      </c>
      <c r="CP73" s="486" t="s">
        <v>308</v>
      </c>
      <c r="CQ73" s="486">
        <v>0</v>
      </c>
      <c r="CR73" s="486">
        <v>0</v>
      </c>
      <c r="CS73" s="486" t="s">
        <v>308</v>
      </c>
      <c r="CT73" s="486">
        <v>0</v>
      </c>
      <c r="CU73" s="486">
        <v>0</v>
      </c>
      <c r="CV73" s="486" t="s">
        <v>308</v>
      </c>
      <c r="CW73" s="486">
        <v>0</v>
      </c>
      <c r="CX73" s="486">
        <v>0</v>
      </c>
      <c r="CY73" s="486" t="s">
        <v>308</v>
      </c>
      <c r="CZ73" s="486">
        <v>0</v>
      </c>
      <c r="DA73" s="486">
        <v>0</v>
      </c>
      <c r="DB73" s="486" t="s">
        <v>308</v>
      </c>
      <c r="DC73" s="486">
        <v>0</v>
      </c>
      <c r="DD73" s="486">
        <v>0</v>
      </c>
      <c r="DE73" s="486" t="s">
        <v>308</v>
      </c>
      <c r="DF73" s="486">
        <v>0</v>
      </c>
      <c r="DG73" s="486">
        <v>0</v>
      </c>
      <c r="DH73" s="486" t="s">
        <v>308</v>
      </c>
      <c r="DI73" s="486">
        <v>0</v>
      </c>
      <c r="DJ73" s="486">
        <v>0</v>
      </c>
      <c r="DK73" s="486" t="s">
        <v>308</v>
      </c>
      <c r="DL73" s="486">
        <v>0</v>
      </c>
      <c r="DM73" s="486">
        <v>0</v>
      </c>
      <c r="DN73" s="486" t="s">
        <v>308</v>
      </c>
      <c r="DO73" s="486">
        <v>0</v>
      </c>
      <c r="DP73" s="486">
        <v>0</v>
      </c>
      <c r="DQ73" s="486" t="s">
        <v>308</v>
      </c>
      <c r="DR73" s="486">
        <v>0</v>
      </c>
      <c r="DS73" s="486">
        <v>0</v>
      </c>
      <c r="DT73" s="486" t="s">
        <v>308</v>
      </c>
      <c r="DU73" s="486">
        <v>0</v>
      </c>
      <c r="DV73" s="486">
        <v>0</v>
      </c>
      <c r="DW73" s="486" t="s">
        <v>308</v>
      </c>
      <c r="DX73" s="486">
        <v>0</v>
      </c>
      <c r="DY73" s="486">
        <v>0</v>
      </c>
      <c r="DZ73" s="486" t="s">
        <v>308</v>
      </c>
      <c r="EA73" s="486">
        <v>0</v>
      </c>
      <c r="EB73" s="486">
        <v>0</v>
      </c>
      <c r="EC73" s="486" t="s">
        <v>308</v>
      </c>
      <c r="ED73" s="487">
        <v>200000000</v>
      </c>
      <c r="EE73" s="488" t="s">
        <v>572</v>
      </c>
      <c r="EF73" s="491" t="s">
        <v>573</v>
      </c>
      <c r="EG73" s="491" t="s">
        <v>574</v>
      </c>
      <c r="EH73" s="491" t="s">
        <v>575</v>
      </c>
      <c r="EI73" s="491" t="s">
        <v>576</v>
      </c>
      <c r="EJ73" s="491" t="s">
        <v>577</v>
      </c>
      <c r="EK73" s="491" t="s">
        <v>608</v>
      </c>
      <c r="EL73" s="491" t="s">
        <v>609</v>
      </c>
      <c r="EM73" s="491" t="s">
        <v>610</v>
      </c>
      <c r="EN73" s="491" t="s">
        <v>612</v>
      </c>
      <c r="EO73" s="491" t="s">
        <v>611</v>
      </c>
      <c r="EP73" s="528" t="s">
        <v>613</v>
      </c>
    </row>
    <row r="74" spans="2:146" ht="86.25" customHeight="1" thickBot="1">
      <c r="B74" s="561"/>
      <c r="C74" s="562"/>
      <c r="D74" s="530"/>
      <c r="E74" s="593"/>
      <c r="F74" s="531"/>
      <c r="G74" s="531"/>
      <c r="H74" s="532"/>
      <c r="I74" s="532"/>
      <c r="J74" s="532"/>
      <c r="K74" s="594"/>
      <c r="L74" s="532"/>
      <c r="M74" s="533"/>
      <c r="N74" s="533"/>
      <c r="O74" s="594"/>
      <c r="P74" s="594"/>
      <c r="Q74" s="594"/>
      <c r="R74" s="594"/>
      <c r="S74" s="594"/>
      <c r="T74" s="594"/>
      <c r="U74" s="594"/>
      <c r="V74" s="594"/>
      <c r="W74" s="594"/>
      <c r="X74" s="594"/>
      <c r="Y74" s="594"/>
      <c r="Z74" s="594"/>
      <c r="AA74" s="594"/>
      <c r="AB74" s="594"/>
      <c r="AC74" s="594"/>
      <c r="AD74" s="594"/>
      <c r="AE74" s="594"/>
      <c r="AF74" s="594"/>
      <c r="AG74" s="594"/>
      <c r="AH74" s="594"/>
      <c r="AI74" s="594"/>
      <c r="AJ74" s="595"/>
      <c r="AK74" s="254" t="s">
        <v>841</v>
      </c>
      <c r="AL74" s="570">
        <v>1.2999999999999999E-2</v>
      </c>
      <c r="AM74" s="249" t="s">
        <v>898</v>
      </c>
      <c r="AN74" s="258" t="s">
        <v>225</v>
      </c>
      <c r="AO74" s="251" t="s">
        <v>18</v>
      </c>
      <c r="AP74" s="257" t="s">
        <v>33</v>
      </c>
      <c r="AQ74" s="257" t="s">
        <v>2</v>
      </c>
      <c r="AR74" s="529">
        <v>64035843</v>
      </c>
      <c r="AS74" s="257">
        <v>2017</v>
      </c>
      <c r="AT74" s="506">
        <v>43831</v>
      </c>
      <c r="AU74" s="506">
        <v>50770</v>
      </c>
      <c r="AV74" s="644">
        <f t="shared" si="0"/>
        <v>19.274999999999999</v>
      </c>
      <c r="AW74" s="257">
        <v>0</v>
      </c>
      <c r="AX74" s="569">
        <v>0</v>
      </c>
      <c r="AY74" s="584">
        <v>3370307.5263157897</v>
      </c>
      <c r="AZ74" s="584">
        <v>6740615.0526315793</v>
      </c>
      <c r="BA74" s="584">
        <v>10110922.578947369</v>
      </c>
      <c r="BB74" s="584">
        <v>13481230.105263159</v>
      </c>
      <c r="BC74" s="584">
        <v>16851537.631578948</v>
      </c>
      <c r="BD74" s="596">
        <v>20221845.157894738</v>
      </c>
      <c r="BE74" s="584">
        <v>23592152.684210528</v>
      </c>
      <c r="BF74" s="584">
        <v>26962460.210526317</v>
      </c>
      <c r="BG74" s="584">
        <v>30332767.736842107</v>
      </c>
      <c r="BH74" s="584">
        <v>33703075.263157897</v>
      </c>
      <c r="BI74" s="584">
        <v>37073382.789473683</v>
      </c>
      <c r="BJ74" s="584">
        <v>40443690.315789476</v>
      </c>
      <c r="BK74" s="584">
        <v>43813997.842105269</v>
      </c>
      <c r="BL74" s="584">
        <v>47184305.368421055</v>
      </c>
      <c r="BM74" s="596">
        <v>50554612.894736841</v>
      </c>
      <c r="BN74" s="584">
        <v>53924920.421052635</v>
      </c>
      <c r="BO74" s="584">
        <v>57295227.947368428</v>
      </c>
      <c r="BP74" s="584">
        <v>60665535.473684214</v>
      </c>
      <c r="BQ74" s="584">
        <v>64035843</v>
      </c>
      <c r="BR74" s="585">
        <v>64035843</v>
      </c>
      <c r="BS74" s="255"/>
      <c r="BT74" s="252">
        <v>0</v>
      </c>
      <c r="BU74" s="252" t="s">
        <v>308</v>
      </c>
      <c r="BV74" s="252">
        <v>0</v>
      </c>
      <c r="BW74" s="252">
        <v>0</v>
      </c>
      <c r="BX74" s="252" t="s">
        <v>308</v>
      </c>
      <c r="BY74" s="252">
        <v>0</v>
      </c>
      <c r="BZ74" s="252">
        <v>0</v>
      </c>
      <c r="CA74" s="252" t="s">
        <v>308</v>
      </c>
      <c r="CB74" s="252">
        <v>0</v>
      </c>
      <c r="CC74" s="252">
        <v>0</v>
      </c>
      <c r="CD74" s="252" t="s">
        <v>308</v>
      </c>
      <c r="CE74" s="252">
        <v>0</v>
      </c>
      <c r="CF74" s="252">
        <v>0</v>
      </c>
      <c r="CG74" s="252" t="s">
        <v>308</v>
      </c>
      <c r="CH74" s="252">
        <v>0</v>
      </c>
      <c r="CI74" s="252">
        <v>0</v>
      </c>
      <c r="CJ74" s="252" t="s">
        <v>308</v>
      </c>
      <c r="CK74" s="252">
        <v>0</v>
      </c>
      <c r="CL74" s="252">
        <v>0</v>
      </c>
      <c r="CM74" s="252" t="s">
        <v>308</v>
      </c>
      <c r="CN74" s="252">
        <v>0</v>
      </c>
      <c r="CO74" s="252">
        <v>0</v>
      </c>
      <c r="CP74" s="252" t="s">
        <v>308</v>
      </c>
      <c r="CQ74" s="252">
        <v>0</v>
      </c>
      <c r="CR74" s="252">
        <v>0</v>
      </c>
      <c r="CS74" s="252" t="s">
        <v>308</v>
      </c>
      <c r="CT74" s="252">
        <v>0</v>
      </c>
      <c r="CU74" s="252">
        <v>0</v>
      </c>
      <c r="CV74" s="252" t="s">
        <v>308</v>
      </c>
      <c r="CW74" s="252">
        <v>0</v>
      </c>
      <c r="CX74" s="252">
        <v>0</v>
      </c>
      <c r="CY74" s="252" t="s">
        <v>308</v>
      </c>
      <c r="CZ74" s="252">
        <v>0</v>
      </c>
      <c r="DA74" s="252">
        <v>0</v>
      </c>
      <c r="DB74" s="252" t="s">
        <v>308</v>
      </c>
      <c r="DC74" s="252">
        <v>0</v>
      </c>
      <c r="DD74" s="252">
        <v>0</v>
      </c>
      <c r="DE74" s="252" t="s">
        <v>308</v>
      </c>
      <c r="DF74" s="252">
        <v>0</v>
      </c>
      <c r="DG74" s="252">
        <v>0</v>
      </c>
      <c r="DH74" s="252" t="s">
        <v>308</v>
      </c>
      <c r="DI74" s="252">
        <v>0</v>
      </c>
      <c r="DJ74" s="252">
        <v>0</v>
      </c>
      <c r="DK74" s="252" t="s">
        <v>308</v>
      </c>
      <c r="DL74" s="252">
        <v>0</v>
      </c>
      <c r="DM74" s="252">
        <v>0</v>
      </c>
      <c r="DN74" s="252" t="s">
        <v>308</v>
      </c>
      <c r="DO74" s="252">
        <v>0</v>
      </c>
      <c r="DP74" s="252">
        <v>0</v>
      </c>
      <c r="DQ74" s="252" t="s">
        <v>308</v>
      </c>
      <c r="DR74" s="252">
        <v>0</v>
      </c>
      <c r="DS74" s="252">
        <v>0</v>
      </c>
      <c r="DT74" s="252" t="s">
        <v>308</v>
      </c>
      <c r="DU74" s="252">
        <v>0</v>
      </c>
      <c r="DV74" s="252">
        <v>0</v>
      </c>
      <c r="DW74" s="252" t="s">
        <v>308</v>
      </c>
      <c r="DX74" s="252">
        <v>0</v>
      </c>
      <c r="DY74" s="252">
        <v>0</v>
      </c>
      <c r="DZ74" s="252" t="s">
        <v>308</v>
      </c>
      <c r="EA74" s="252">
        <v>0</v>
      </c>
      <c r="EB74" s="252">
        <v>0</v>
      </c>
      <c r="EC74" s="252" t="s">
        <v>308</v>
      </c>
      <c r="ED74" s="612">
        <v>0</v>
      </c>
      <c r="EE74" s="265" t="s">
        <v>572</v>
      </c>
      <c r="EF74" s="375" t="s">
        <v>590</v>
      </c>
      <c r="EG74" s="263" t="s">
        <v>574</v>
      </c>
      <c r="EH74" s="262" t="s">
        <v>591</v>
      </c>
      <c r="EI74" s="263" t="s">
        <v>600</v>
      </c>
      <c r="EJ74" s="263" t="s">
        <v>577</v>
      </c>
      <c r="EK74" s="262" t="s">
        <v>608</v>
      </c>
      <c r="EL74" s="375" t="s">
        <v>609</v>
      </c>
      <c r="EM74" s="263" t="s">
        <v>610</v>
      </c>
      <c r="EN74" s="262" t="s">
        <v>612</v>
      </c>
      <c r="EO74" s="263" t="s">
        <v>611</v>
      </c>
      <c r="EP74" s="386" t="s">
        <v>613</v>
      </c>
    </row>
    <row r="75" spans="2:146" ht="171.75" thickBot="1">
      <c r="B75" s="561"/>
      <c r="C75" s="562"/>
      <c r="D75" s="540" t="s">
        <v>912</v>
      </c>
      <c r="E75" s="541">
        <v>0.112</v>
      </c>
      <c r="F75" s="597" t="s">
        <v>899</v>
      </c>
      <c r="G75" s="598" t="s">
        <v>900</v>
      </c>
      <c r="H75" s="521" t="s">
        <v>219</v>
      </c>
      <c r="I75" s="521" t="s">
        <v>39</v>
      </c>
      <c r="J75" s="521" t="s">
        <v>2</v>
      </c>
      <c r="K75" s="542">
        <v>0</v>
      </c>
      <c r="L75" s="521">
        <v>2018</v>
      </c>
      <c r="M75" s="543">
        <v>43466</v>
      </c>
      <c r="N75" s="543">
        <v>50770</v>
      </c>
      <c r="O75" s="544">
        <v>0</v>
      </c>
      <c r="P75" s="523">
        <v>0.05</v>
      </c>
      <c r="Q75" s="523">
        <v>0.1</v>
      </c>
      <c r="R75" s="523">
        <v>0.15</v>
      </c>
      <c r="S75" s="523">
        <v>0.2</v>
      </c>
      <c r="T75" s="523">
        <v>0.25</v>
      </c>
      <c r="U75" s="523">
        <v>0.3</v>
      </c>
      <c r="V75" s="523">
        <v>0.35</v>
      </c>
      <c r="W75" s="523">
        <v>0.4</v>
      </c>
      <c r="X75" s="523">
        <v>0.45</v>
      </c>
      <c r="Y75" s="523">
        <v>0.5</v>
      </c>
      <c r="Z75" s="523">
        <v>0.55000000000000004</v>
      </c>
      <c r="AA75" s="523">
        <v>0.6</v>
      </c>
      <c r="AB75" s="523">
        <v>0.65</v>
      </c>
      <c r="AC75" s="523">
        <v>0.7</v>
      </c>
      <c r="AD75" s="523">
        <v>0.75</v>
      </c>
      <c r="AE75" s="523">
        <v>0.8</v>
      </c>
      <c r="AF75" s="523">
        <v>0.85</v>
      </c>
      <c r="AG75" s="523">
        <v>0.9</v>
      </c>
      <c r="AH75" s="523">
        <v>0.95</v>
      </c>
      <c r="AI75" s="523">
        <v>1</v>
      </c>
      <c r="AJ75" s="519">
        <v>1</v>
      </c>
      <c r="AK75" s="477" t="s">
        <v>932</v>
      </c>
      <c r="AL75" s="478">
        <v>1.6E-2</v>
      </c>
      <c r="AM75" s="479" t="s">
        <v>901</v>
      </c>
      <c r="AN75" s="480" t="s">
        <v>211</v>
      </c>
      <c r="AO75" s="481" t="s">
        <v>15</v>
      </c>
      <c r="AP75" s="482" t="s">
        <v>33</v>
      </c>
      <c r="AQ75" s="482" t="s">
        <v>2</v>
      </c>
      <c r="AR75" s="501">
        <v>0</v>
      </c>
      <c r="AS75" s="482">
        <v>2018</v>
      </c>
      <c r="AT75" s="483">
        <v>43831</v>
      </c>
      <c r="AU75" s="483">
        <v>50770</v>
      </c>
      <c r="AV75" s="644">
        <f t="shared" si="0"/>
        <v>19.274999999999999</v>
      </c>
      <c r="AW75" s="482">
        <v>0</v>
      </c>
      <c r="AX75" s="480">
        <v>0</v>
      </c>
      <c r="AY75" s="480">
        <v>40</v>
      </c>
      <c r="AZ75" s="480">
        <v>80</v>
      </c>
      <c r="BA75" s="480">
        <v>120</v>
      </c>
      <c r="BB75" s="480">
        <v>160</v>
      </c>
      <c r="BC75" s="480">
        <v>200</v>
      </c>
      <c r="BD75" s="480">
        <v>240</v>
      </c>
      <c r="BE75" s="480">
        <v>280</v>
      </c>
      <c r="BF75" s="480">
        <v>320</v>
      </c>
      <c r="BG75" s="480">
        <v>360</v>
      </c>
      <c r="BH75" s="480">
        <v>400</v>
      </c>
      <c r="BI75" s="480">
        <v>440</v>
      </c>
      <c r="BJ75" s="480">
        <v>480</v>
      </c>
      <c r="BK75" s="480">
        <v>520</v>
      </c>
      <c r="BL75" s="480">
        <v>560</v>
      </c>
      <c r="BM75" s="480">
        <v>600</v>
      </c>
      <c r="BN75" s="480">
        <v>640</v>
      </c>
      <c r="BO75" s="480">
        <v>680</v>
      </c>
      <c r="BP75" s="480">
        <v>720</v>
      </c>
      <c r="BQ75" s="480">
        <v>760</v>
      </c>
      <c r="BR75" s="503">
        <v>760</v>
      </c>
      <c r="BS75" s="485"/>
      <c r="BT75" s="486">
        <v>57142857.142857142</v>
      </c>
      <c r="BU75" s="486" t="s">
        <v>308</v>
      </c>
      <c r="BV75" s="486">
        <v>57142857.142857142</v>
      </c>
      <c r="BW75" s="486">
        <v>57142857.142857142</v>
      </c>
      <c r="BX75" s="486" t="s">
        <v>308</v>
      </c>
      <c r="BY75" s="486">
        <v>57142857.142857142</v>
      </c>
      <c r="BZ75" s="486">
        <v>57142857.142857142</v>
      </c>
      <c r="CA75" s="486" t="s">
        <v>308</v>
      </c>
      <c r="CB75" s="486">
        <v>57142857.142857142</v>
      </c>
      <c r="CC75" s="486">
        <v>57142857.142857142</v>
      </c>
      <c r="CD75" s="486" t="s">
        <v>308</v>
      </c>
      <c r="CE75" s="486">
        <v>57142857.142857142</v>
      </c>
      <c r="CF75" s="486">
        <v>57142857.142857142</v>
      </c>
      <c r="CG75" s="486" t="s">
        <v>308</v>
      </c>
      <c r="CH75" s="486">
        <v>57142857.142857142</v>
      </c>
      <c r="CI75" s="486">
        <v>57142857.142857142</v>
      </c>
      <c r="CJ75" s="486" t="s">
        <v>308</v>
      </c>
      <c r="CK75" s="486">
        <v>57142857.142857142</v>
      </c>
      <c r="CL75" s="486">
        <v>57142857.142857142</v>
      </c>
      <c r="CM75" s="486" t="s">
        <v>308</v>
      </c>
      <c r="CN75" s="486">
        <v>57142857.142857142</v>
      </c>
      <c r="CO75" s="486">
        <v>57142857.142857142</v>
      </c>
      <c r="CP75" s="486" t="s">
        <v>308</v>
      </c>
      <c r="CQ75" s="486">
        <v>57142857.142857142</v>
      </c>
      <c r="CR75" s="486">
        <v>57142857.142857142</v>
      </c>
      <c r="CS75" s="486" t="s">
        <v>308</v>
      </c>
      <c r="CT75" s="486">
        <v>57142857.142857142</v>
      </c>
      <c r="CU75" s="486">
        <v>57142857.142857142</v>
      </c>
      <c r="CV75" s="486" t="s">
        <v>308</v>
      </c>
      <c r="CW75" s="486">
        <v>57142857.142857142</v>
      </c>
      <c r="CX75" s="486">
        <v>57142857.142857142</v>
      </c>
      <c r="CY75" s="486" t="s">
        <v>308</v>
      </c>
      <c r="CZ75" s="486">
        <v>57142857.142857142</v>
      </c>
      <c r="DA75" s="486">
        <v>57142857.142857142</v>
      </c>
      <c r="DB75" s="486" t="s">
        <v>308</v>
      </c>
      <c r="DC75" s="486">
        <v>57142857.142857142</v>
      </c>
      <c r="DD75" s="486">
        <v>57142857.142857142</v>
      </c>
      <c r="DE75" s="486" t="s">
        <v>308</v>
      </c>
      <c r="DF75" s="486">
        <v>57142857.142857142</v>
      </c>
      <c r="DG75" s="486">
        <v>57142857.142857142</v>
      </c>
      <c r="DH75" s="486" t="s">
        <v>308</v>
      </c>
      <c r="DI75" s="486">
        <v>57142857.142857142</v>
      </c>
      <c r="DJ75" s="486">
        <v>57142857.142857142</v>
      </c>
      <c r="DK75" s="486" t="s">
        <v>308</v>
      </c>
      <c r="DL75" s="486">
        <v>57142857.142857142</v>
      </c>
      <c r="DM75" s="486">
        <v>57142857.142857142</v>
      </c>
      <c r="DN75" s="486" t="s">
        <v>308</v>
      </c>
      <c r="DO75" s="486">
        <v>57142857.142857142</v>
      </c>
      <c r="DP75" s="486">
        <v>57142857.142857142</v>
      </c>
      <c r="DQ75" s="486" t="s">
        <v>308</v>
      </c>
      <c r="DR75" s="486">
        <v>57142857.142857142</v>
      </c>
      <c r="DS75" s="486">
        <v>57142857.142857142</v>
      </c>
      <c r="DT75" s="486" t="s">
        <v>308</v>
      </c>
      <c r="DU75" s="486">
        <v>57142857.142857142</v>
      </c>
      <c r="DV75" s="486">
        <v>57142857.142857142</v>
      </c>
      <c r="DW75" s="486" t="s">
        <v>308</v>
      </c>
      <c r="DX75" s="486">
        <v>57142857.142857142</v>
      </c>
      <c r="DY75" s="486">
        <v>57142857.142857142</v>
      </c>
      <c r="DZ75" s="486" t="s">
        <v>308</v>
      </c>
      <c r="EA75" s="486">
        <v>57142857.142857142</v>
      </c>
      <c r="EB75" s="486">
        <v>57142857.142857142</v>
      </c>
      <c r="EC75" s="486" t="s">
        <v>308</v>
      </c>
      <c r="ED75" s="487">
        <v>1200000000.0000002</v>
      </c>
      <c r="EE75" s="488" t="s">
        <v>467</v>
      </c>
      <c r="EF75" s="489" t="s">
        <v>615</v>
      </c>
      <c r="EG75" s="490" t="s">
        <v>614</v>
      </c>
      <c r="EH75" s="490" t="s">
        <v>156</v>
      </c>
      <c r="EI75" s="490">
        <v>3274850</v>
      </c>
      <c r="EJ75" s="490" t="s">
        <v>157</v>
      </c>
      <c r="EK75" s="491" t="s">
        <v>616</v>
      </c>
      <c r="EL75" s="489" t="s">
        <v>617</v>
      </c>
      <c r="EM75" s="490" t="s">
        <v>618</v>
      </c>
      <c r="EN75" s="490" t="s">
        <v>619</v>
      </c>
      <c r="EO75" s="490" t="s">
        <v>620</v>
      </c>
      <c r="EP75" s="492" t="s">
        <v>621</v>
      </c>
    </row>
    <row r="76" spans="2:146" ht="72" thickBot="1">
      <c r="B76" s="561"/>
      <c r="C76" s="562"/>
      <c r="D76" s="540"/>
      <c r="E76" s="541"/>
      <c r="F76" s="597"/>
      <c r="G76" s="598"/>
      <c r="H76" s="521"/>
      <c r="I76" s="521"/>
      <c r="J76" s="521"/>
      <c r="K76" s="542"/>
      <c r="L76" s="521"/>
      <c r="M76" s="543"/>
      <c r="N76" s="543"/>
      <c r="O76" s="544"/>
      <c r="P76" s="523"/>
      <c r="Q76" s="523"/>
      <c r="R76" s="523"/>
      <c r="S76" s="523"/>
      <c r="T76" s="523"/>
      <c r="U76" s="523"/>
      <c r="V76" s="523"/>
      <c r="W76" s="523"/>
      <c r="X76" s="523"/>
      <c r="Y76" s="523"/>
      <c r="Z76" s="523"/>
      <c r="AA76" s="523"/>
      <c r="AB76" s="523"/>
      <c r="AC76" s="523"/>
      <c r="AD76" s="523"/>
      <c r="AE76" s="523"/>
      <c r="AF76" s="523"/>
      <c r="AG76" s="523"/>
      <c r="AH76" s="523"/>
      <c r="AI76" s="523"/>
      <c r="AJ76" s="519"/>
      <c r="AK76" s="254" t="s">
        <v>736</v>
      </c>
      <c r="AL76" s="253">
        <v>1.6E-2</v>
      </c>
      <c r="AM76" s="249" t="s">
        <v>902</v>
      </c>
      <c r="AN76" s="258" t="s">
        <v>302</v>
      </c>
      <c r="AO76" s="251" t="s">
        <v>18</v>
      </c>
      <c r="AP76" s="257" t="s">
        <v>33</v>
      </c>
      <c r="AQ76" s="257" t="s">
        <v>2</v>
      </c>
      <c r="AR76" s="249">
        <v>0</v>
      </c>
      <c r="AS76" s="258">
        <v>2018</v>
      </c>
      <c r="AT76" s="279">
        <v>43831</v>
      </c>
      <c r="AU76" s="279">
        <v>50770</v>
      </c>
      <c r="AV76" s="644">
        <f t="shared" si="0"/>
        <v>19.274999999999999</v>
      </c>
      <c r="AW76" s="257">
        <v>0</v>
      </c>
      <c r="AX76" s="258">
        <v>0</v>
      </c>
      <c r="AY76" s="258" t="s">
        <v>673</v>
      </c>
      <c r="AZ76" s="571" t="s">
        <v>673</v>
      </c>
      <c r="BA76" s="571" t="s">
        <v>673</v>
      </c>
      <c r="BB76" s="571" t="s">
        <v>673</v>
      </c>
      <c r="BC76" s="571" t="s">
        <v>673</v>
      </c>
      <c r="BD76" s="571" t="s">
        <v>673</v>
      </c>
      <c r="BE76" s="571" t="s">
        <v>673</v>
      </c>
      <c r="BF76" s="571" t="s">
        <v>673</v>
      </c>
      <c r="BG76" s="571" t="s">
        <v>673</v>
      </c>
      <c r="BH76" s="571" t="s">
        <v>673</v>
      </c>
      <c r="BI76" s="571" t="s">
        <v>673</v>
      </c>
      <c r="BJ76" s="571" t="s">
        <v>673</v>
      </c>
      <c r="BK76" s="571" t="s">
        <v>673</v>
      </c>
      <c r="BL76" s="571" t="s">
        <v>673</v>
      </c>
      <c r="BM76" s="571" t="s">
        <v>673</v>
      </c>
      <c r="BN76" s="571" t="s">
        <v>673</v>
      </c>
      <c r="BO76" s="571" t="s">
        <v>673</v>
      </c>
      <c r="BP76" s="571" t="s">
        <v>673</v>
      </c>
      <c r="BQ76" s="571" t="s">
        <v>673</v>
      </c>
      <c r="BR76" s="280" t="s">
        <v>673</v>
      </c>
      <c r="BS76" s="255"/>
      <c r="BT76" s="252">
        <v>71428571.428571433</v>
      </c>
      <c r="BU76" s="252" t="s">
        <v>308</v>
      </c>
      <c r="BV76" s="252">
        <v>71428571.428571433</v>
      </c>
      <c r="BW76" s="252">
        <v>71428571.428571433</v>
      </c>
      <c r="BX76" s="252" t="s">
        <v>308</v>
      </c>
      <c r="BY76" s="252">
        <v>71428571.428571433</v>
      </c>
      <c r="BZ76" s="252">
        <v>71428571.428571433</v>
      </c>
      <c r="CA76" s="252" t="s">
        <v>308</v>
      </c>
      <c r="CB76" s="252">
        <v>71428571.428571433</v>
      </c>
      <c r="CC76" s="252">
        <v>71428571.428571433</v>
      </c>
      <c r="CD76" s="252" t="s">
        <v>308</v>
      </c>
      <c r="CE76" s="252">
        <v>71428571.428571433</v>
      </c>
      <c r="CF76" s="252">
        <v>71428571.428571433</v>
      </c>
      <c r="CG76" s="252" t="s">
        <v>308</v>
      </c>
      <c r="CH76" s="252">
        <v>71428571.428571433</v>
      </c>
      <c r="CI76" s="252">
        <v>71428571.428571433</v>
      </c>
      <c r="CJ76" s="252" t="s">
        <v>308</v>
      </c>
      <c r="CK76" s="252">
        <v>71428571.428571433</v>
      </c>
      <c r="CL76" s="252">
        <v>71428571.428571433</v>
      </c>
      <c r="CM76" s="252" t="s">
        <v>308</v>
      </c>
      <c r="CN76" s="252">
        <v>71428571.428571433</v>
      </c>
      <c r="CO76" s="252">
        <v>71428571.428571433</v>
      </c>
      <c r="CP76" s="252" t="s">
        <v>308</v>
      </c>
      <c r="CQ76" s="252">
        <v>71428571.428571433</v>
      </c>
      <c r="CR76" s="252">
        <v>71428571.428571433</v>
      </c>
      <c r="CS76" s="252" t="s">
        <v>308</v>
      </c>
      <c r="CT76" s="252">
        <v>71428571.428571433</v>
      </c>
      <c r="CU76" s="252">
        <v>71428571.428571433</v>
      </c>
      <c r="CV76" s="252" t="s">
        <v>308</v>
      </c>
      <c r="CW76" s="252">
        <v>71428571.428571433</v>
      </c>
      <c r="CX76" s="252">
        <v>71428571.428571433</v>
      </c>
      <c r="CY76" s="252" t="s">
        <v>308</v>
      </c>
      <c r="CZ76" s="252">
        <v>71428571.428571433</v>
      </c>
      <c r="DA76" s="252">
        <v>71428571.428571433</v>
      </c>
      <c r="DB76" s="252" t="s">
        <v>308</v>
      </c>
      <c r="DC76" s="252">
        <v>71428571.428571433</v>
      </c>
      <c r="DD76" s="252">
        <v>71428571.428571433</v>
      </c>
      <c r="DE76" s="252" t="s">
        <v>308</v>
      </c>
      <c r="DF76" s="252">
        <v>71428571.428571433</v>
      </c>
      <c r="DG76" s="252">
        <v>71428571.428571433</v>
      </c>
      <c r="DH76" s="252" t="s">
        <v>308</v>
      </c>
      <c r="DI76" s="252">
        <v>71428571.428571433</v>
      </c>
      <c r="DJ76" s="252">
        <v>71428571.428571433</v>
      </c>
      <c r="DK76" s="252" t="s">
        <v>308</v>
      </c>
      <c r="DL76" s="252">
        <v>71428571.428571433</v>
      </c>
      <c r="DM76" s="252">
        <v>71428571.428571433</v>
      </c>
      <c r="DN76" s="252" t="s">
        <v>308</v>
      </c>
      <c r="DO76" s="252">
        <v>71428571.428571433</v>
      </c>
      <c r="DP76" s="252">
        <v>71428571.428571433</v>
      </c>
      <c r="DQ76" s="252" t="s">
        <v>308</v>
      </c>
      <c r="DR76" s="252">
        <v>71428571.428571433</v>
      </c>
      <c r="DS76" s="252">
        <v>71428571.428571433</v>
      </c>
      <c r="DT76" s="252" t="s">
        <v>308</v>
      </c>
      <c r="DU76" s="252">
        <v>71428571.428571433</v>
      </c>
      <c r="DV76" s="252">
        <v>71428571.428571433</v>
      </c>
      <c r="DW76" s="252" t="s">
        <v>308</v>
      </c>
      <c r="DX76" s="252">
        <v>71428571.428571433</v>
      </c>
      <c r="DY76" s="252">
        <v>71428571.428571433</v>
      </c>
      <c r="DZ76" s="252" t="s">
        <v>308</v>
      </c>
      <c r="EA76" s="252">
        <v>71428571.428571433</v>
      </c>
      <c r="EB76" s="252">
        <v>71428571.428571433</v>
      </c>
      <c r="EC76" s="252" t="s">
        <v>308</v>
      </c>
      <c r="ED76" s="612">
        <v>1500000000.0000005</v>
      </c>
      <c r="EE76" s="265" t="s">
        <v>237</v>
      </c>
      <c r="EF76" s="375" t="s">
        <v>158</v>
      </c>
      <c r="EG76" s="263" t="s">
        <v>622</v>
      </c>
      <c r="EH76" s="262" t="s">
        <v>159</v>
      </c>
      <c r="EI76" s="538">
        <v>3057104366</v>
      </c>
      <c r="EJ76" s="375" t="s">
        <v>160</v>
      </c>
      <c r="EK76" s="262" t="s">
        <v>623</v>
      </c>
      <c r="EL76" s="375" t="s">
        <v>624</v>
      </c>
      <c r="EM76" s="263" t="s">
        <v>625</v>
      </c>
      <c r="EN76" s="262" t="s">
        <v>626</v>
      </c>
      <c r="EO76" s="538" t="s">
        <v>627</v>
      </c>
      <c r="EP76" s="370" t="s">
        <v>628</v>
      </c>
    </row>
    <row r="77" spans="2:146" ht="129" thickBot="1">
      <c r="B77" s="561"/>
      <c r="C77" s="562"/>
      <c r="D77" s="540"/>
      <c r="E77" s="541"/>
      <c r="F77" s="597"/>
      <c r="G77" s="598"/>
      <c r="H77" s="521"/>
      <c r="I77" s="521"/>
      <c r="J77" s="521"/>
      <c r="K77" s="542"/>
      <c r="L77" s="521"/>
      <c r="M77" s="543"/>
      <c r="N77" s="543"/>
      <c r="O77" s="544"/>
      <c r="P77" s="523"/>
      <c r="Q77" s="523"/>
      <c r="R77" s="523"/>
      <c r="S77" s="523"/>
      <c r="T77" s="523"/>
      <c r="U77" s="523"/>
      <c r="V77" s="523"/>
      <c r="W77" s="523"/>
      <c r="X77" s="523"/>
      <c r="Y77" s="523"/>
      <c r="Z77" s="523"/>
      <c r="AA77" s="523"/>
      <c r="AB77" s="523"/>
      <c r="AC77" s="523"/>
      <c r="AD77" s="523"/>
      <c r="AE77" s="523"/>
      <c r="AF77" s="523"/>
      <c r="AG77" s="523"/>
      <c r="AH77" s="523"/>
      <c r="AI77" s="523"/>
      <c r="AJ77" s="519"/>
      <c r="AK77" s="500" t="s">
        <v>933</v>
      </c>
      <c r="AL77" s="478">
        <v>1.6E-2</v>
      </c>
      <c r="AM77" s="480" t="s">
        <v>903</v>
      </c>
      <c r="AN77" s="480" t="s">
        <v>790</v>
      </c>
      <c r="AO77" s="481" t="s">
        <v>15</v>
      </c>
      <c r="AP77" s="482" t="s">
        <v>33</v>
      </c>
      <c r="AQ77" s="482" t="s">
        <v>2</v>
      </c>
      <c r="AR77" s="501">
        <v>0</v>
      </c>
      <c r="AS77" s="482">
        <v>2018</v>
      </c>
      <c r="AT77" s="483">
        <v>43831</v>
      </c>
      <c r="AU77" s="483">
        <v>50770</v>
      </c>
      <c r="AV77" s="644">
        <f t="shared" si="0"/>
        <v>19.274999999999999</v>
      </c>
      <c r="AW77" s="482">
        <v>0</v>
      </c>
      <c r="AX77" s="480">
        <v>0</v>
      </c>
      <c r="AY77" s="480">
        <v>35</v>
      </c>
      <c r="AZ77" s="480">
        <v>70</v>
      </c>
      <c r="BA77" s="480">
        <v>105</v>
      </c>
      <c r="BB77" s="480">
        <f t="shared" ref="BB77:BQ77" si="2">BA77+35</f>
        <v>140</v>
      </c>
      <c r="BC77" s="480">
        <f t="shared" si="2"/>
        <v>175</v>
      </c>
      <c r="BD77" s="480">
        <f t="shared" si="2"/>
        <v>210</v>
      </c>
      <c r="BE77" s="480">
        <f t="shared" si="2"/>
        <v>245</v>
      </c>
      <c r="BF77" s="480">
        <f t="shared" si="2"/>
        <v>280</v>
      </c>
      <c r="BG77" s="480">
        <f t="shared" si="2"/>
        <v>315</v>
      </c>
      <c r="BH77" s="480">
        <f t="shared" si="2"/>
        <v>350</v>
      </c>
      <c r="BI77" s="480">
        <f t="shared" si="2"/>
        <v>385</v>
      </c>
      <c r="BJ77" s="480">
        <f t="shared" si="2"/>
        <v>420</v>
      </c>
      <c r="BK77" s="480">
        <f t="shared" si="2"/>
        <v>455</v>
      </c>
      <c r="BL77" s="480">
        <f t="shared" si="2"/>
        <v>490</v>
      </c>
      <c r="BM77" s="480">
        <f t="shared" si="2"/>
        <v>525</v>
      </c>
      <c r="BN77" s="480">
        <f t="shared" si="2"/>
        <v>560</v>
      </c>
      <c r="BO77" s="480">
        <f t="shared" si="2"/>
        <v>595</v>
      </c>
      <c r="BP77" s="480">
        <f t="shared" si="2"/>
        <v>630</v>
      </c>
      <c r="BQ77" s="480">
        <f t="shared" si="2"/>
        <v>665</v>
      </c>
      <c r="BR77" s="503">
        <v>665</v>
      </c>
      <c r="BS77" s="485"/>
      <c r="BT77" s="486">
        <v>71428571.428571433</v>
      </c>
      <c r="BU77" s="486" t="s">
        <v>308</v>
      </c>
      <c r="BV77" s="486">
        <v>71428571.428571433</v>
      </c>
      <c r="BW77" s="486">
        <v>71428571.428571433</v>
      </c>
      <c r="BX77" s="486" t="s">
        <v>308</v>
      </c>
      <c r="BY77" s="486">
        <v>71428571.428571433</v>
      </c>
      <c r="BZ77" s="486">
        <v>71428571.428571433</v>
      </c>
      <c r="CA77" s="486" t="s">
        <v>308</v>
      </c>
      <c r="CB77" s="486">
        <v>71428571.428571433</v>
      </c>
      <c r="CC77" s="486">
        <v>71428571.428571433</v>
      </c>
      <c r="CD77" s="486" t="s">
        <v>308</v>
      </c>
      <c r="CE77" s="486">
        <v>71428571.428571433</v>
      </c>
      <c r="CF77" s="486">
        <v>71428571.428571433</v>
      </c>
      <c r="CG77" s="486" t="s">
        <v>308</v>
      </c>
      <c r="CH77" s="486">
        <v>71428571.428571433</v>
      </c>
      <c r="CI77" s="486">
        <v>71428571.428571433</v>
      </c>
      <c r="CJ77" s="486" t="s">
        <v>308</v>
      </c>
      <c r="CK77" s="486">
        <v>71428571.428571433</v>
      </c>
      <c r="CL77" s="486">
        <v>71428571.428571433</v>
      </c>
      <c r="CM77" s="486" t="s">
        <v>308</v>
      </c>
      <c r="CN77" s="486">
        <v>71428571.428571433</v>
      </c>
      <c r="CO77" s="486">
        <v>71428571.428571433</v>
      </c>
      <c r="CP77" s="486" t="s">
        <v>308</v>
      </c>
      <c r="CQ77" s="486">
        <v>71428571.428571433</v>
      </c>
      <c r="CR77" s="486">
        <v>71428571.428571433</v>
      </c>
      <c r="CS77" s="486" t="s">
        <v>308</v>
      </c>
      <c r="CT77" s="486">
        <v>71428571.428571433</v>
      </c>
      <c r="CU77" s="486">
        <v>71428571.428571433</v>
      </c>
      <c r="CV77" s="486" t="s">
        <v>308</v>
      </c>
      <c r="CW77" s="486">
        <v>71428571.428571433</v>
      </c>
      <c r="CX77" s="486">
        <v>71428571.428571433</v>
      </c>
      <c r="CY77" s="486" t="s">
        <v>308</v>
      </c>
      <c r="CZ77" s="486">
        <v>71428571.428571433</v>
      </c>
      <c r="DA77" s="486">
        <v>71428571.428571433</v>
      </c>
      <c r="DB77" s="486" t="s">
        <v>308</v>
      </c>
      <c r="DC77" s="486">
        <v>71428571.428571433</v>
      </c>
      <c r="DD77" s="486">
        <v>71428571.428571433</v>
      </c>
      <c r="DE77" s="486" t="s">
        <v>308</v>
      </c>
      <c r="DF77" s="486">
        <v>71428571.428571433</v>
      </c>
      <c r="DG77" s="486">
        <v>71428571.428571433</v>
      </c>
      <c r="DH77" s="486" t="s">
        <v>308</v>
      </c>
      <c r="DI77" s="486">
        <v>71428571.428571433</v>
      </c>
      <c r="DJ77" s="486">
        <v>71428571.428571433</v>
      </c>
      <c r="DK77" s="486" t="s">
        <v>308</v>
      </c>
      <c r="DL77" s="486">
        <v>71428571.428571433</v>
      </c>
      <c r="DM77" s="486">
        <v>71428571.428571433</v>
      </c>
      <c r="DN77" s="486" t="s">
        <v>308</v>
      </c>
      <c r="DO77" s="486">
        <v>71428571.428571433</v>
      </c>
      <c r="DP77" s="486">
        <v>71428571.428571433</v>
      </c>
      <c r="DQ77" s="486" t="s">
        <v>308</v>
      </c>
      <c r="DR77" s="486">
        <v>71428571.428571433</v>
      </c>
      <c r="DS77" s="486">
        <v>71428571.428571433</v>
      </c>
      <c r="DT77" s="486" t="s">
        <v>308</v>
      </c>
      <c r="DU77" s="486">
        <v>71428571.428571433</v>
      </c>
      <c r="DV77" s="486">
        <v>71428571.428571433</v>
      </c>
      <c r="DW77" s="486" t="s">
        <v>308</v>
      </c>
      <c r="DX77" s="486">
        <v>71428571.428571433</v>
      </c>
      <c r="DY77" s="486">
        <v>71428571.428571433</v>
      </c>
      <c r="DZ77" s="486" t="s">
        <v>308</v>
      </c>
      <c r="EA77" s="486">
        <v>71428571.428571433</v>
      </c>
      <c r="EB77" s="486">
        <v>71428571.428571433</v>
      </c>
      <c r="EC77" s="486" t="s">
        <v>308</v>
      </c>
      <c r="ED77" s="539">
        <v>1500000000.0000005</v>
      </c>
      <c r="EE77" s="488" t="s">
        <v>629</v>
      </c>
      <c r="EF77" s="489" t="s">
        <v>630</v>
      </c>
      <c r="EG77" s="490" t="s">
        <v>631</v>
      </c>
      <c r="EH77" s="490" t="s">
        <v>632</v>
      </c>
      <c r="EI77" s="490" t="s">
        <v>633</v>
      </c>
      <c r="EJ77" s="490" t="s">
        <v>634</v>
      </c>
      <c r="EK77" s="491" t="s">
        <v>635</v>
      </c>
      <c r="EL77" s="489" t="s">
        <v>636</v>
      </c>
      <c r="EM77" s="490" t="s">
        <v>637</v>
      </c>
      <c r="EN77" s="490" t="s">
        <v>638</v>
      </c>
      <c r="EO77" s="490" t="s">
        <v>639</v>
      </c>
      <c r="EP77" s="492" t="s">
        <v>640</v>
      </c>
    </row>
    <row r="78" spans="2:146" ht="128.25">
      <c r="B78" s="561"/>
      <c r="C78" s="562"/>
      <c r="D78" s="540"/>
      <c r="E78" s="541"/>
      <c r="F78" s="597"/>
      <c r="G78" s="598"/>
      <c r="H78" s="521"/>
      <c r="I78" s="521"/>
      <c r="J78" s="521"/>
      <c r="K78" s="542"/>
      <c r="L78" s="521"/>
      <c r="M78" s="543"/>
      <c r="N78" s="543"/>
      <c r="O78" s="544"/>
      <c r="P78" s="523"/>
      <c r="Q78" s="523"/>
      <c r="R78" s="523"/>
      <c r="S78" s="523"/>
      <c r="T78" s="523"/>
      <c r="U78" s="523"/>
      <c r="V78" s="523"/>
      <c r="W78" s="523"/>
      <c r="X78" s="523"/>
      <c r="Y78" s="523"/>
      <c r="Z78" s="523"/>
      <c r="AA78" s="523"/>
      <c r="AB78" s="523"/>
      <c r="AC78" s="523"/>
      <c r="AD78" s="523"/>
      <c r="AE78" s="523"/>
      <c r="AF78" s="523"/>
      <c r="AG78" s="523"/>
      <c r="AH78" s="523"/>
      <c r="AI78" s="523"/>
      <c r="AJ78" s="519"/>
      <c r="AK78" s="254" t="s">
        <v>738</v>
      </c>
      <c r="AL78" s="253">
        <v>1.6E-2</v>
      </c>
      <c r="AM78" s="258" t="s">
        <v>904</v>
      </c>
      <c r="AN78" s="258" t="s">
        <v>304</v>
      </c>
      <c r="AO78" s="251" t="s">
        <v>15</v>
      </c>
      <c r="AP78" s="257" t="s">
        <v>33</v>
      </c>
      <c r="AQ78" s="257" t="s">
        <v>2</v>
      </c>
      <c r="AR78" s="260">
        <v>0</v>
      </c>
      <c r="AS78" s="257">
        <v>2018</v>
      </c>
      <c r="AT78" s="279">
        <v>43831</v>
      </c>
      <c r="AU78" s="279">
        <v>50770</v>
      </c>
      <c r="AV78" s="644">
        <f t="shared" si="0"/>
        <v>19.274999999999999</v>
      </c>
      <c r="AW78" s="257">
        <v>0</v>
      </c>
      <c r="AX78" s="258">
        <v>0</v>
      </c>
      <c r="AY78" s="258">
        <v>40</v>
      </c>
      <c r="AZ78" s="258">
        <v>80</v>
      </c>
      <c r="BA78" s="258">
        <v>120</v>
      </c>
      <c r="BB78" s="258">
        <v>160</v>
      </c>
      <c r="BC78" s="258">
        <v>200</v>
      </c>
      <c r="BD78" s="258">
        <v>240</v>
      </c>
      <c r="BE78" s="258">
        <v>280</v>
      </c>
      <c r="BF78" s="258">
        <v>320</v>
      </c>
      <c r="BG78" s="258">
        <v>360</v>
      </c>
      <c r="BH78" s="258">
        <v>400</v>
      </c>
      <c r="BI78" s="258">
        <v>440</v>
      </c>
      <c r="BJ78" s="258">
        <v>480</v>
      </c>
      <c r="BK78" s="258">
        <v>520</v>
      </c>
      <c r="BL78" s="258">
        <v>560</v>
      </c>
      <c r="BM78" s="258">
        <v>600</v>
      </c>
      <c r="BN78" s="258">
        <v>640</v>
      </c>
      <c r="BO78" s="258">
        <v>680</v>
      </c>
      <c r="BP78" s="258">
        <v>720</v>
      </c>
      <c r="BQ78" s="258">
        <v>760</v>
      </c>
      <c r="BR78" s="407">
        <v>760</v>
      </c>
      <c r="BS78" s="255"/>
      <c r="BT78" s="252">
        <v>71428571.428571433</v>
      </c>
      <c r="BU78" s="252" t="s">
        <v>308</v>
      </c>
      <c r="BV78" s="252">
        <v>71428571.428571433</v>
      </c>
      <c r="BW78" s="252">
        <v>71428571.428571433</v>
      </c>
      <c r="BX78" s="252" t="s">
        <v>308</v>
      </c>
      <c r="BY78" s="252">
        <v>71428571.428571433</v>
      </c>
      <c r="BZ78" s="252">
        <v>71428571.428571433</v>
      </c>
      <c r="CA78" s="252" t="s">
        <v>308</v>
      </c>
      <c r="CB78" s="252">
        <v>71428571.428571433</v>
      </c>
      <c r="CC78" s="252">
        <v>71428571.428571433</v>
      </c>
      <c r="CD78" s="252" t="s">
        <v>308</v>
      </c>
      <c r="CE78" s="252">
        <v>71428571.428571433</v>
      </c>
      <c r="CF78" s="252">
        <v>71428571.428571433</v>
      </c>
      <c r="CG78" s="252" t="s">
        <v>308</v>
      </c>
      <c r="CH78" s="252">
        <v>71428571.428571433</v>
      </c>
      <c r="CI78" s="252">
        <v>71428571.428571433</v>
      </c>
      <c r="CJ78" s="252" t="s">
        <v>308</v>
      </c>
      <c r="CK78" s="252">
        <v>71428571.428571433</v>
      </c>
      <c r="CL78" s="252">
        <v>71428571.428571433</v>
      </c>
      <c r="CM78" s="252" t="s">
        <v>308</v>
      </c>
      <c r="CN78" s="252">
        <v>71428571.428571433</v>
      </c>
      <c r="CO78" s="252">
        <v>71428571.428571433</v>
      </c>
      <c r="CP78" s="252" t="s">
        <v>308</v>
      </c>
      <c r="CQ78" s="252">
        <v>71428571.428571433</v>
      </c>
      <c r="CR78" s="252">
        <v>71428571.428571433</v>
      </c>
      <c r="CS78" s="252" t="s">
        <v>308</v>
      </c>
      <c r="CT78" s="252">
        <v>71428571.428571433</v>
      </c>
      <c r="CU78" s="252">
        <v>71428571.428571433</v>
      </c>
      <c r="CV78" s="252" t="s">
        <v>308</v>
      </c>
      <c r="CW78" s="252">
        <v>71428571.428571433</v>
      </c>
      <c r="CX78" s="252">
        <v>71428571.428571433</v>
      </c>
      <c r="CY78" s="252" t="s">
        <v>308</v>
      </c>
      <c r="CZ78" s="252">
        <v>71428571.428571433</v>
      </c>
      <c r="DA78" s="252">
        <v>71428571.428571433</v>
      </c>
      <c r="DB78" s="252" t="s">
        <v>308</v>
      </c>
      <c r="DC78" s="252">
        <v>71428571.428571433</v>
      </c>
      <c r="DD78" s="252">
        <v>71428571.428571433</v>
      </c>
      <c r="DE78" s="252" t="s">
        <v>308</v>
      </c>
      <c r="DF78" s="252">
        <v>71428571.428571433</v>
      </c>
      <c r="DG78" s="252">
        <v>71428571.428571433</v>
      </c>
      <c r="DH78" s="252" t="s">
        <v>308</v>
      </c>
      <c r="DI78" s="252">
        <v>71428571.428571433</v>
      </c>
      <c r="DJ78" s="252">
        <v>71428571.428571433</v>
      </c>
      <c r="DK78" s="252" t="s">
        <v>308</v>
      </c>
      <c r="DL78" s="252">
        <v>71428571.428571433</v>
      </c>
      <c r="DM78" s="252">
        <v>71428571.428571433</v>
      </c>
      <c r="DN78" s="252" t="s">
        <v>308</v>
      </c>
      <c r="DO78" s="252">
        <v>71428571.428571433</v>
      </c>
      <c r="DP78" s="252">
        <v>71428571.428571433</v>
      </c>
      <c r="DQ78" s="252" t="s">
        <v>308</v>
      </c>
      <c r="DR78" s="252">
        <v>71428571.428571433</v>
      </c>
      <c r="DS78" s="252">
        <v>71428571.428571433</v>
      </c>
      <c r="DT78" s="252" t="s">
        <v>308</v>
      </c>
      <c r="DU78" s="252">
        <v>71428571.428571433</v>
      </c>
      <c r="DV78" s="252">
        <v>71428571.428571433</v>
      </c>
      <c r="DW78" s="252" t="s">
        <v>308</v>
      </c>
      <c r="DX78" s="252">
        <v>71428571.428571433</v>
      </c>
      <c r="DY78" s="252">
        <v>71428571.428571433</v>
      </c>
      <c r="DZ78" s="252" t="s">
        <v>308</v>
      </c>
      <c r="EA78" s="252">
        <v>71428571.428571433</v>
      </c>
      <c r="EB78" s="252">
        <v>71428571.428571433</v>
      </c>
      <c r="EC78" s="252" t="s">
        <v>308</v>
      </c>
      <c r="ED78" s="612">
        <v>1500000000.0000005</v>
      </c>
      <c r="EE78" s="265" t="s">
        <v>629</v>
      </c>
      <c r="EF78" s="375" t="s">
        <v>630</v>
      </c>
      <c r="EG78" s="263" t="s">
        <v>631</v>
      </c>
      <c r="EH78" s="263" t="s">
        <v>632</v>
      </c>
      <c r="EI78" s="263" t="s">
        <v>633</v>
      </c>
      <c r="EJ78" s="263" t="s">
        <v>634</v>
      </c>
      <c r="EK78" s="262" t="s">
        <v>635</v>
      </c>
      <c r="EL78" s="375" t="s">
        <v>636</v>
      </c>
      <c r="EM78" s="263" t="s">
        <v>637</v>
      </c>
      <c r="EN78" s="263" t="s">
        <v>638</v>
      </c>
      <c r="EO78" s="263" t="s">
        <v>639</v>
      </c>
      <c r="EP78" s="386" t="s">
        <v>640</v>
      </c>
    </row>
    <row r="79" spans="2:146" ht="100.5" customHeight="1">
      <c r="B79" s="561"/>
      <c r="C79" s="562"/>
      <c r="D79" s="540"/>
      <c r="E79" s="541"/>
      <c r="F79" s="597"/>
      <c r="G79" s="597"/>
      <c r="H79" s="520"/>
      <c r="I79" s="623"/>
      <c r="J79" s="520"/>
      <c r="K79" s="624"/>
      <c r="L79" s="520"/>
      <c r="M79" s="625"/>
      <c r="N79" s="625"/>
      <c r="O79" s="626"/>
      <c r="P79" s="627"/>
      <c r="Q79" s="627"/>
      <c r="R79" s="627"/>
      <c r="S79" s="627"/>
      <c r="T79" s="627"/>
      <c r="U79" s="627"/>
      <c r="V79" s="627"/>
      <c r="W79" s="627"/>
      <c r="X79" s="627"/>
      <c r="Y79" s="627"/>
      <c r="Z79" s="627"/>
      <c r="AA79" s="627"/>
      <c r="AB79" s="627"/>
      <c r="AC79" s="627"/>
      <c r="AD79" s="627"/>
      <c r="AE79" s="627"/>
      <c r="AF79" s="627"/>
      <c r="AG79" s="627"/>
      <c r="AH79" s="627"/>
      <c r="AI79" s="627"/>
      <c r="AJ79" s="628"/>
      <c r="AK79" s="477" t="s">
        <v>930</v>
      </c>
      <c r="AL79" s="478">
        <v>1.6E-2</v>
      </c>
      <c r="AM79" s="479" t="s">
        <v>905</v>
      </c>
      <c r="AN79" s="480" t="s">
        <v>265</v>
      </c>
      <c r="AO79" s="481" t="s">
        <v>24</v>
      </c>
      <c r="AP79" s="482" t="s">
        <v>33</v>
      </c>
      <c r="AQ79" s="482" t="s">
        <v>2</v>
      </c>
      <c r="AR79" s="479">
        <v>0</v>
      </c>
      <c r="AS79" s="479">
        <v>2018</v>
      </c>
      <c r="AT79" s="502">
        <v>43831</v>
      </c>
      <c r="AU79" s="502">
        <v>45657</v>
      </c>
      <c r="AV79" s="644">
        <f t="shared" si="0"/>
        <v>5.072222222222222</v>
      </c>
      <c r="AW79" s="479">
        <v>0</v>
      </c>
      <c r="AX79" s="479">
        <v>0</v>
      </c>
      <c r="AY79" s="479">
        <v>1</v>
      </c>
      <c r="AZ79" s="479">
        <v>2</v>
      </c>
      <c r="BA79" s="479">
        <v>0</v>
      </c>
      <c r="BB79" s="479">
        <v>0</v>
      </c>
      <c r="BC79" s="479">
        <v>0</v>
      </c>
      <c r="BD79" s="479"/>
      <c r="BE79" s="479"/>
      <c r="BF79" s="479"/>
      <c r="BG79" s="479"/>
      <c r="BH79" s="479"/>
      <c r="BI79" s="479"/>
      <c r="BJ79" s="479"/>
      <c r="BK79" s="479"/>
      <c r="BL79" s="479"/>
      <c r="BM79" s="479"/>
      <c r="BN79" s="479"/>
      <c r="BO79" s="479"/>
      <c r="BP79" s="479"/>
      <c r="BQ79" s="479"/>
      <c r="BR79" s="503">
        <v>2</v>
      </c>
      <c r="BS79" s="485"/>
      <c r="BT79" s="486">
        <v>0</v>
      </c>
      <c r="BU79" s="486" t="s">
        <v>308</v>
      </c>
      <c r="BV79" s="486">
        <v>0</v>
      </c>
      <c r="BW79" s="486">
        <v>0</v>
      </c>
      <c r="BX79" s="486" t="s">
        <v>308</v>
      </c>
      <c r="BY79" s="486">
        <v>0</v>
      </c>
      <c r="BZ79" s="486">
        <v>0</v>
      </c>
      <c r="CA79" s="486" t="s">
        <v>308</v>
      </c>
      <c r="CB79" s="486">
        <v>0</v>
      </c>
      <c r="CC79" s="486">
        <v>0</v>
      </c>
      <c r="CD79" s="486" t="s">
        <v>308</v>
      </c>
      <c r="CE79" s="486">
        <v>0</v>
      </c>
      <c r="CF79" s="486">
        <v>0</v>
      </c>
      <c r="CG79" s="486" t="s">
        <v>308</v>
      </c>
      <c r="CH79" s="486">
        <v>0</v>
      </c>
      <c r="CI79" s="486">
        <v>0</v>
      </c>
      <c r="CJ79" s="486" t="s">
        <v>308</v>
      </c>
      <c r="CK79" s="486">
        <v>0</v>
      </c>
      <c r="CL79" s="486">
        <v>0</v>
      </c>
      <c r="CM79" s="486" t="s">
        <v>308</v>
      </c>
      <c r="CN79" s="486">
        <v>0</v>
      </c>
      <c r="CO79" s="486">
        <v>0</v>
      </c>
      <c r="CP79" s="486" t="s">
        <v>308</v>
      </c>
      <c r="CQ79" s="486">
        <v>0</v>
      </c>
      <c r="CR79" s="486">
        <v>0</v>
      </c>
      <c r="CS79" s="486" t="s">
        <v>308</v>
      </c>
      <c r="CT79" s="486">
        <v>0</v>
      </c>
      <c r="CU79" s="486">
        <v>0</v>
      </c>
      <c r="CV79" s="486" t="s">
        <v>308</v>
      </c>
      <c r="CW79" s="486">
        <v>0</v>
      </c>
      <c r="CX79" s="486">
        <v>0</v>
      </c>
      <c r="CY79" s="486" t="s">
        <v>308</v>
      </c>
      <c r="CZ79" s="486">
        <v>0</v>
      </c>
      <c r="DA79" s="486">
        <v>0</v>
      </c>
      <c r="DB79" s="486" t="s">
        <v>308</v>
      </c>
      <c r="DC79" s="486">
        <v>0</v>
      </c>
      <c r="DD79" s="486">
        <v>0</v>
      </c>
      <c r="DE79" s="486" t="s">
        <v>308</v>
      </c>
      <c r="DF79" s="486">
        <v>0</v>
      </c>
      <c r="DG79" s="486">
        <v>0</v>
      </c>
      <c r="DH79" s="486" t="s">
        <v>308</v>
      </c>
      <c r="DI79" s="486">
        <v>0</v>
      </c>
      <c r="DJ79" s="486">
        <v>0</v>
      </c>
      <c r="DK79" s="486" t="s">
        <v>308</v>
      </c>
      <c r="DL79" s="486">
        <v>0</v>
      </c>
      <c r="DM79" s="486">
        <v>0</v>
      </c>
      <c r="DN79" s="486" t="s">
        <v>308</v>
      </c>
      <c r="DO79" s="486">
        <v>0</v>
      </c>
      <c r="DP79" s="486">
        <v>0</v>
      </c>
      <c r="DQ79" s="486" t="s">
        <v>308</v>
      </c>
      <c r="DR79" s="486">
        <v>0</v>
      </c>
      <c r="DS79" s="486">
        <v>0</v>
      </c>
      <c r="DT79" s="486" t="s">
        <v>308</v>
      </c>
      <c r="DU79" s="486">
        <v>0</v>
      </c>
      <c r="DV79" s="486">
        <v>0</v>
      </c>
      <c r="DW79" s="486" t="s">
        <v>308</v>
      </c>
      <c r="DX79" s="486">
        <v>0</v>
      </c>
      <c r="DY79" s="486">
        <v>0</v>
      </c>
      <c r="DZ79" s="486" t="s">
        <v>308</v>
      </c>
      <c r="EA79" s="486">
        <v>0</v>
      </c>
      <c r="EB79" s="486">
        <v>0</v>
      </c>
      <c r="EC79" s="486" t="s">
        <v>308</v>
      </c>
      <c r="ED79" s="487">
        <v>0</v>
      </c>
      <c r="EE79" s="488" t="s">
        <v>658</v>
      </c>
      <c r="EF79" s="491" t="s">
        <v>651</v>
      </c>
      <c r="EG79" s="491" t="s">
        <v>652</v>
      </c>
      <c r="EH79" s="491" t="s">
        <v>653</v>
      </c>
      <c r="EI79" s="491" t="s">
        <v>654</v>
      </c>
      <c r="EJ79" s="491" t="s">
        <v>655</v>
      </c>
      <c r="EK79" s="491" t="s">
        <v>656</v>
      </c>
      <c r="EL79" s="491" t="s">
        <v>663</v>
      </c>
      <c r="EM79" s="491" t="s">
        <v>659</v>
      </c>
      <c r="EN79" s="491" t="s">
        <v>660</v>
      </c>
      <c r="EO79" s="491" t="s">
        <v>661</v>
      </c>
      <c r="EP79" s="528" t="s">
        <v>662</v>
      </c>
    </row>
    <row r="80" spans="2:146" ht="57">
      <c r="B80" s="561"/>
      <c r="C80" s="562"/>
      <c r="D80" s="540"/>
      <c r="E80" s="541"/>
      <c r="F80" s="597"/>
      <c r="G80" s="597"/>
      <c r="H80" s="520"/>
      <c r="I80" s="623"/>
      <c r="J80" s="520"/>
      <c r="K80" s="624"/>
      <c r="L80" s="520"/>
      <c r="M80" s="625"/>
      <c r="N80" s="625"/>
      <c r="O80" s="626"/>
      <c r="P80" s="627"/>
      <c r="Q80" s="627"/>
      <c r="R80" s="627"/>
      <c r="S80" s="627"/>
      <c r="T80" s="627"/>
      <c r="U80" s="627"/>
      <c r="V80" s="627"/>
      <c r="W80" s="627"/>
      <c r="X80" s="627"/>
      <c r="Y80" s="627"/>
      <c r="Z80" s="627"/>
      <c r="AA80" s="627"/>
      <c r="AB80" s="627"/>
      <c r="AC80" s="627"/>
      <c r="AD80" s="627"/>
      <c r="AE80" s="627"/>
      <c r="AF80" s="627"/>
      <c r="AG80" s="627"/>
      <c r="AH80" s="627"/>
      <c r="AI80" s="627"/>
      <c r="AJ80" s="628"/>
      <c r="AK80" s="254" t="s">
        <v>934</v>
      </c>
      <c r="AL80" s="253">
        <v>1.6E-2</v>
      </c>
      <c r="AM80" s="249" t="s">
        <v>935</v>
      </c>
      <c r="AN80" s="258" t="s">
        <v>936</v>
      </c>
      <c r="AO80" s="251" t="s">
        <v>24</v>
      </c>
      <c r="AP80" s="257" t="s">
        <v>39</v>
      </c>
      <c r="AQ80" s="257" t="s">
        <v>2</v>
      </c>
      <c r="AR80" s="249">
        <v>0</v>
      </c>
      <c r="AS80" s="257">
        <v>2018</v>
      </c>
      <c r="AT80" s="279">
        <v>43831</v>
      </c>
      <c r="AU80" s="279">
        <v>50770</v>
      </c>
      <c r="AV80" s="644">
        <f t="shared" si="0"/>
        <v>19.274999999999999</v>
      </c>
      <c r="AW80" s="257">
        <v>0</v>
      </c>
      <c r="AX80" s="574">
        <v>0</v>
      </c>
      <c r="AY80" s="592" t="s">
        <v>913</v>
      </c>
      <c r="AZ80" s="592" t="s">
        <v>913</v>
      </c>
      <c r="BA80" s="592" t="s">
        <v>913</v>
      </c>
      <c r="BB80" s="592" t="s">
        <v>913</v>
      </c>
      <c r="BC80" s="592" t="s">
        <v>913</v>
      </c>
      <c r="BD80" s="592" t="s">
        <v>913</v>
      </c>
      <c r="BE80" s="592" t="s">
        <v>913</v>
      </c>
      <c r="BF80" s="592" t="s">
        <v>913</v>
      </c>
      <c r="BG80" s="592" t="s">
        <v>913</v>
      </c>
      <c r="BH80" s="592" t="s">
        <v>913</v>
      </c>
      <c r="BI80" s="592" t="s">
        <v>913</v>
      </c>
      <c r="BJ80" s="592" t="s">
        <v>913</v>
      </c>
      <c r="BK80" s="592" t="s">
        <v>913</v>
      </c>
      <c r="BL80" s="592" t="s">
        <v>913</v>
      </c>
      <c r="BM80" s="592" t="s">
        <v>913</v>
      </c>
      <c r="BN80" s="592" t="s">
        <v>913</v>
      </c>
      <c r="BO80" s="592" t="s">
        <v>913</v>
      </c>
      <c r="BP80" s="592" t="s">
        <v>913</v>
      </c>
      <c r="BQ80" s="592" t="s">
        <v>913</v>
      </c>
      <c r="BR80" s="592" t="s">
        <v>913</v>
      </c>
      <c r="BS80" s="255"/>
      <c r="BT80" s="252">
        <v>0</v>
      </c>
      <c r="BU80" s="252" t="s">
        <v>308</v>
      </c>
      <c r="BV80" s="252">
        <v>30000000</v>
      </c>
      <c r="BW80" s="252">
        <v>30000000</v>
      </c>
      <c r="BX80" s="252" t="s">
        <v>308</v>
      </c>
      <c r="BY80" s="252">
        <v>30000000</v>
      </c>
      <c r="BZ80" s="252">
        <v>30000000</v>
      </c>
      <c r="CA80" s="252" t="s">
        <v>308</v>
      </c>
      <c r="CB80" s="252">
        <v>30000000</v>
      </c>
      <c r="CC80" s="252">
        <v>30000000</v>
      </c>
      <c r="CD80" s="252" t="s">
        <v>308</v>
      </c>
      <c r="CE80" s="252">
        <v>30000000</v>
      </c>
      <c r="CF80" s="252">
        <v>30000000</v>
      </c>
      <c r="CG80" s="252" t="s">
        <v>308</v>
      </c>
      <c r="CH80" s="252">
        <v>30000000</v>
      </c>
      <c r="CI80" s="252">
        <v>30000000</v>
      </c>
      <c r="CJ80" s="252" t="s">
        <v>308</v>
      </c>
      <c r="CK80" s="509">
        <v>0</v>
      </c>
      <c r="CL80" s="252">
        <v>0</v>
      </c>
      <c r="CM80" s="252" t="s">
        <v>308</v>
      </c>
      <c r="CN80" s="252">
        <v>0</v>
      </c>
      <c r="CO80" s="252">
        <v>0</v>
      </c>
      <c r="CP80" s="252" t="s">
        <v>308</v>
      </c>
      <c r="CQ80" s="252">
        <v>0</v>
      </c>
      <c r="CR80" s="252">
        <v>0</v>
      </c>
      <c r="CS80" s="252" t="s">
        <v>308</v>
      </c>
      <c r="CT80" s="252">
        <v>0</v>
      </c>
      <c r="CU80" s="252">
        <v>0</v>
      </c>
      <c r="CV80" s="252" t="s">
        <v>308</v>
      </c>
      <c r="CW80" s="252">
        <v>0</v>
      </c>
      <c r="CX80" s="252">
        <v>0</v>
      </c>
      <c r="CY80" s="252" t="s">
        <v>308</v>
      </c>
      <c r="CZ80" s="252">
        <v>0</v>
      </c>
      <c r="DA80" s="252">
        <v>0</v>
      </c>
      <c r="DB80" s="252" t="s">
        <v>308</v>
      </c>
      <c r="DC80" s="252">
        <v>0</v>
      </c>
      <c r="DD80" s="252">
        <v>0</v>
      </c>
      <c r="DE80" s="252" t="s">
        <v>308</v>
      </c>
      <c r="DF80" s="252">
        <v>0</v>
      </c>
      <c r="DG80" s="252">
        <v>0</v>
      </c>
      <c r="DH80" s="252" t="s">
        <v>308</v>
      </c>
      <c r="DI80" s="252">
        <v>0</v>
      </c>
      <c r="DJ80" s="252">
        <v>0</v>
      </c>
      <c r="DK80" s="252" t="s">
        <v>308</v>
      </c>
      <c r="DL80" s="252">
        <v>0</v>
      </c>
      <c r="DM80" s="252">
        <v>0</v>
      </c>
      <c r="DN80" s="252" t="s">
        <v>308</v>
      </c>
      <c r="DO80" s="252">
        <v>0</v>
      </c>
      <c r="DP80" s="252">
        <v>0</v>
      </c>
      <c r="DQ80" s="252" t="s">
        <v>308</v>
      </c>
      <c r="DR80" s="252">
        <v>0</v>
      </c>
      <c r="DS80" s="252">
        <v>0</v>
      </c>
      <c r="DT80" s="252" t="s">
        <v>308</v>
      </c>
      <c r="DU80" s="252">
        <v>0</v>
      </c>
      <c r="DV80" s="252">
        <v>0</v>
      </c>
      <c r="DW80" s="252" t="s">
        <v>308</v>
      </c>
      <c r="DX80" s="252">
        <v>0</v>
      </c>
      <c r="DY80" s="252">
        <v>0</v>
      </c>
      <c r="DZ80" s="252" t="s">
        <v>308</v>
      </c>
      <c r="EA80" s="252">
        <v>0</v>
      </c>
      <c r="EB80" s="252">
        <v>0</v>
      </c>
      <c r="EC80" s="252" t="s">
        <v>308</v>
      </c>
      <c r="ED80" s="612">
        <v>150000000</v>
      </c>
      <c r="EE80" s="545" t="s">
        <v>657</v>
      </c>
      <c r="EF80" s="375" t="s">
        <v>641</v>
      </c>
      <c r="EG80" s="375" t="s">
        <v>642</v>
      </c>
      <c r="EH80" s="375" t="s">
        <v>643</v>
      </c>
      <c r="EI80" s="375" t="s">
        <v>644</v>
      </c>
      <c r="EJ80" s="375" t="s">
        <v>645</v>
      </c>
      <c r="EK80" s="375" t="s">
        <v>657</v>
      </c>
      <c r="EL80" s="375" t="s">
        <v>646</v>
      </c>
      <c r="EM80" s="375" t="s">
        <v>647</v>
      </c>
      <c r="EN80" s="375" t="s">
        <v>648</v>
      </c>
      <c r="EO80" s="375" t="s">
        <v>649</v>
      </c>
      <c r="EP80" s="370" t="s">
        <v>650</v>
      </c>
    </row>
    <row r="81" spans="2:146" ht="85.5">
      <c r="B81" s="561"/>
      <c r="C81" s="562"/>
      <c r="D81" s="540"/>
      <c r="E81" s="541"/>
      <c r="F81" s="597"/>
      <c r="G81" s="597"/>
      <c r="H81" s="520"/>
      <c r="I81" s="623"/>
      <c r="J81" s="520"/>
      <c r="K81" s="624"/>
      <c r="L81" s="520"/>
      <c r="M81" s="625"/>
      <c r="N81" s="625"/>
      <c r="O81" s="626"/>
      <c r="P81" s="627"/>
      <c r="Q81" s="627"/>
      <c r="R81" s="627"/>
      <c r="S81" s="627"/>
      <c r="T81" s="627"/>
      <c r="U81" s="627"/>
      <c r="V81" s="627"/>
      <c r="W81" s="627"/>
      <c r="X81" s="627"/>
      <c r="Y81" s="627"/>
      <c r="Z81" s="627"/>
      <c r="AA81" s="627"/>
      <c r="AB81" s="627"/>
      <c r="AC81" s="627"/>
      <c r="AD81" s="627"/>
      <c r="AE81" s="627"/>
      <c r="AF81" s="627"/>
      <c r="AG81" s="627"/>
      <c r="AH81" s="627"/>
      <c r="AI81" s="627"/>
      <c r="AJ81" s="628"/>
      <c r="AK81" s="477" t="s">
        <v>931</v>
      </c>
      <c r="AL81" s="478">
        <v>1.6E-2</v>
      </c>
      <c r="AM81" s="479" t="s">
        <v>937</v>
      </c>
      <c r="AN81" s="480" t="s">
        <v>938</v>
      </c>
      <c r="AO81" s="481" t="s">
        <v>24</v>
      </c>
      <c r="AP81" s="482" t="s">
        <v>39</v>
      </c>
      <c r="AQ81" s="482" t="s">
        <v>2</v>
      </c>
      <c r="AR81" s="501">
        <v>0</v>
      </c>
      <c r="AS81" s="482">
        <v>2018</v>
      </c>
      <c r="AT81" s="546">
        <v>43831</v>
      </c>
      <c r="AU81" s="546">
        <v>45657</v>
      </c>
      <c r="AV81" s="644">
        <f t="shared" si="0"/>
        <v>5.072222222222222</v>
      </c>
      <c r="AW81" s="482">
        <v>0</v>
      </c>
      <c r="AX81" s="480">
        <v>0</v>
      </c>
      <c r="AY81" s="588" t="s">
        <v>939</v>
      </c>
      <c r="AZ81" s="588" t="s">
        <v>939</v>
      </c>
      <c r="BA81" s="588" t="s">
        <v>939</v>
      </c>
      <c r="BB81" s="588" t="s">
        <v>939</v>
      </c>
      <c r="BC81" s="588" t="s">
        <v>939</v>
      </c>
      <c r="BD81" s="482"/>
      <c r="BE81" s="482"/>
      <c r="BF81" s="482"/>
      <c r="BG81" s="482"/>
      <c r="BH81" s="482"/>
      <c r="BI81" s="482"/>
      <c r="BJ81" s="482"/>
      <c r="BK81" s="482"/>
      <c r="BL81" s="482"/>
      <c r="BM81" s="482"/>
      <c r="BN81" s="482"/>
      <c r="BO81" s="482"/>
      <c r="BP81" s="482"/>
      <c r="BQ81" s="482"/>
      <c r="BR81" s="589" t="s">
        <v>673</v>
      </c>
      <c r="BS81" s="485"/>
      <c r="BT81" s="486">
        <v>0</v>
      </c>
      <c r="BU81" s="486" t="s">
        <v>308</v>
      </c>
      <c r="BV81" s="486">
        <v>30000000</v>
      </c>
      <c r="BW81" s="486">
        <v>30000000</v>
      </c>
      <c r="BX81" s="486" t="s">
        <v>308</v>
      </c>
      <c r="BY81" s="486">
        <v>30000000</v>
      </c>
      <c r="BZ81" s="486">
        <v>30000000</v>
      </c>
      <c r="CA81" s="486" t="s">
        <v>308</v>
      </c>
      <c r="CB81" s="486">
        <v>30000000</v>
      </c>
      <c r="CC81" s="486">
        <v>30000000</v>
      </c>
      <c r="CD81" s="486" t="s">
        <v>308</v>
      </c>
      <c r="CE81" s="486">
        <v>30000000</v>
      </c>
      <c r="CF81" s="486">
        <v>30000000</v>
      </c>
      <c r="CG81" s="486" t="s">
        <v>308</v>
      </c>
      <c r="CH81" s="486">
        <v>30000000</v>
      </c>
      <c r="CI81" s="486">
        <v>30000000</v>
      </c>
      <c r="CJ81" s="486" t="s">
        <v>308</v>
      </c>
      <c r="CK81" s="486">
        <v>0</v>
      </c>
      <c r="CL81" s="486">
        <v>0</v>
      </c>
      <c r="CM81" s="486" t="s">
        <v>308</v>
      </c>
      <c r="CN81" s="486">
        <v>0</v>
      </c>
      <c r="CO81" s="486">
        <v>0</v>
      </c>
      <c r="CP81" s="486" t="s">
        <v>308</v>
      </c>
      <c r="CQ81" s="486">
        <v>0</v>
      </c>
      <c r="CR81" s="486">
        <v>0</v>
      </c>
      <c r="CS81" s="486" t="s">
        <v>308</v>
      </c>
      <c r="CT81" s="486">
        <v>0</v>
      </c>
      <c r="CU81" s="486">
        <v>0</v>
      </c>
      <c r="CV81" s="486" t="s">
        <v>308</v>
      </c>
      <c r="CW81" s="486">
        <v>0</v>
      </c>
      <c r="CX81" s="486">
        <v>0</v>
      </c>
      <c r="CY81" s="486" t="s">
        <v>308</v>
      </c>
      <c r="CZ81" s="486">
        <v>0</v>
      </c>
      <c r="DA81" s="486">
        <v>0</v>
      </c>
      <c r="DB81" s="486" t="s">
        <v>308</v>
      </c>
      <c r="DC81" s="486">
        <v>0</v>
      </c>
      <c r="DD81" s="486">
        <v>0</v>
      </c>
      <c r="DE81" s="486" t="s">
        <v>308</v>
      </c>
      <c r="DF81" s="486">
        <v>0</v>
      </c>
      <c r="DG81" s="486">
        <v>0</v>
      </c>
      <c r="DH81" s="486" t="s">
        <v>308</v>
      </c>
      <c r="DI81" s="486">
        <v>0</v>
      </c>
      <c r="DJ81" s="486">
        <v>0</v>
      </c>
      <c r="DK81" s="486" t="s">
        <v>308</v>
      </c>
      <c r="DL81" s="486">
        <v>0</v>
      </c>
      <c r="DM81" s="486">
        <v>0</v>
      </c>
      <c r="DN81" s="486" t="s">
        <v>308</v>
      </c>
      <c r="DO81" s="486">
        <v>0</v>
      </c>
      <c r="DP81" s="486">
        <v>0</v>
      </c>
      <c r="DQ81" s="486" t="s">
        <v>308</v>
      </c>
      <c r="DR81" s="486">
        <v>0</v>
      </c>
      <c r="DS81" s="486">
        <v>0</v>
      </c>
      <c r="DT81" s="486" t="s">
        <v>308</v>
      </c>
      <c r="DU81" s="486">
        <v>0</v>
      </c>
      <c r="DV81" s="486">
        <v>0</v>
      </c>
      <c r="DW81" s="486" t="s">
        <v>308</v>
      </c>
      <c r="DX81" s="486">
        <v>0</v>
      </c>
      <c r="DY81" s="486">
        <v>0</v>
      </c>
      <c r="DZ81" s="486" t="s">
        <v>308</v>
      </c>
      <c r="EA81" s="486">
        <v>0</v>
      </c>
      <c r="EB81" s="486">
        <v>0</v>
      </c>
      <c r="EC81" s="486" t="s">
        <v>308</v>
      </c>
      <c r="ED81" s="487">
        <v>150000000</v>
      </c>
      <c r="EE81" s="547" t="s">
        <v>658</v>
      </c>
      <c r="EF81" s="489" t="s">
        <v>651</v>
      </c>
      <c r="EG81" s="489" t="s">
        <v>652</v>
      </c>
      <c r="EH81" s="489" t="s">
        <v>653</v>
      </c>
      <c r="EI81" s="489" t="s">
        <v>654</v>
      </c>
      <c r="EJ81" s="489" t="s">
        <v>655</v>
      </c>
      <c r="EK81" s="489" t="s">
        <v>656</v>
      </c>
      <c r="EL81" s="489" t="s">
        <v>664</v>
      </c>
      <c r="EM81" s="489" t="s">
        <v>659</v>
      </c>
      <c r="EN81" s="489" t="s">
        <v>660</v>
      </c>
      <c r="EO81" s="489" t="s">
        <v>661</v>
      </c>
      <c r="EP81" s="548" t="s">
        <v>662</v>
      </c>
    </row>
    <row r="82" spans="2:146" ht="85.5">
      <c r="B82" s="561"/>
      <c r="C82" s="562"/>
      <c r="D82" s="599" t="s">
        <v>940</v>
      </c>
      <c r="E82" s="600">
        <v>3.2000000000000001E-2</v>
      </c>
      <c r="F82" s="601" t="s">
        <v>941</v>
      </c>
      <c r="G82" s="601" t="s">
        <v>942</v>
      </c>
      <c r="H82" s="601" t="s">
        <v>570</v>
      </c>
      <c r="I82" s="601" t="s">
        <v>220</v>
      </c>
      <c r="J82" s="601" t="s">
        <v>2</v>
      </c>
      <c r="K82" s="604">
        <v>0</v>
      </c>
      <c r="L82" s="601">
        <v>2017</v>
      </c>
      <c r="M82" s="603">
        <v>43831</v>
      </c>
      <c r="N82" s="603">
        <v>50770</v>
      </c>
      <c r="O82" s="454">
        <v>0</v>
      </c>
      <c r="P82" s="454">
        <v>0</v>
      </c>
      <c r="Q82" s="602">
        <f>(AJ82/19)*1</f>
        <v>120765.91736842105</v>
      </c>
      <c r="R82" s="602">
        <f>(AJ82/19)*2</f>
        <v>241531.83473684211</v>
      </c>
      <c r="S82" s="602">
        <f>(AJ82/19)*3</f>
        <v>362297.75210526318</v>
      </c>
      <c r="T82" s="602">
        <f>(AJ82/19)*4</f>
        <v>483063.66947368422</v>
      </c>
      <c r="U82" s="602">
        <f>(AJ82/19)*5</f>
        <v>603829.58684210526</v>
      </c>
      <c r="V82" s="602">
        <f>(AJ82/19)*6</f>
        <v>724595.50421052636</v>
      </c>
      <c r="W82" s="602">
        <f>(AJ82/19)*7</f>
        <v>845361.42157894734</v>
      </c>
      <c r="X82" s="602">
        <f>(AJ82/19)*8</f>
        <v>966127.33894736844</v>
      </c>
      <c r="Y82" s="602">
        <f>(AJ82/19)*9</f>
        <v>1086893.2563157894</v>
      </c>
      <c r="Z82" s="602">
        <f>(AJ82/19)*10</f>
        <v>1207659.1736842105</v>
      </c>
      <c r="AA82" s="602">
        <f>(AJ82/19)*11</f>
        <v>1328425.0910526316</v>
      </c>
      <c r="AB82" s="602">
        <f>(AJ82/19)*12</f>
        <v>1449191.0084210527</v>
      </c>
      <c r="AC82" s="602">
        <f>(AJ82/19)*13</f>
        <v>1569956.9257894738</v>
      </c>
      <c r="AD82" s="602">
        <f>(AJ82/19)*14</f>
        <v>1690722.8431578947</v>
      </c>
      <c r="AE82" s="602">
        <f>(AJ82/19)*15</f>
        <v>1811488.7605263158</v>
      </c>
      <c r="AF82" s="602">
        <f>(AJ82/19)*16</f>
        <v>1932254.6778947369</v>
      </c>
      <c r="AG82" s="602">
        <f>(AJ82/19)*17</f>
        <v>2053020.595263158</v>
      </c>
      <c r="AH82" s="602">
        <f>(AJ82/19)*18</f>
        <v>2173786.5126315788</v>
      </c>
      <c r="AI82" s="602">
        <f>(AJ82/19)*19</f>
        <v>2294552.4300000002</v>
      </c>
      <c r="AJ82" s="605">
        <v>2294552.4300000002</v>
      </c>
      <c r="AK82" s="559" t="s">
        <v>943</v>
      </c>
      <c r="AL82" s="478">
        <v>1.6E-2</v>
      </c>
      <c r="AM82" s="480" t="s">
        <v>906</v>
      </c>
      <c r="AN82" s="480" t="s">
        <v>306</v>
      </c>
      <c r="AO82" s="481" t="s">
        <v>18</v>
      </c>
      <c r="AP82" s="482" t="s">
        <v>33</v>
      </c>
      <c r="AQ82" s="482" t="s">
        <v>2</v>
      </c>
      <c r="AR82" s="482" t="s">
        <v>911</v>
      </c>
      <c r="AS82" s="482">
        <v>2017</v>
      </c>
      <c r="AT82" s="483">
        <v>43831</v>
      </c>
      <c r="AU82" s="483">
        <v>50770</v>
      </c>
      <c r="AV82" s="644">
        <f t="shared" si="0"/>
        <v>19.274999999999999</v>
      </c>
      <c r="AW82" s="482">
        <v>0</v>
      </c>
      <c r="AX82" s="480">
        <v>0</v>
      </c>
      <c r="AY82" s="607">
        <f>(BR82/19)*1</f>
        <v>72374.174210526326</v>
      </c>
      <c r="AZ82" s="607">
        <f>(BR82/19)*2</f>
        <v>144748.34842105265</v>
      </c>
      <c r="BA82" s="607">
        <f>(BR82/19)*3</f>
        <v>217122.52263157896</v>
      </c>
      <c r="BB82" s="607">
        <f>(BR82/19)*4</f>
        <v>289496.6968421053</v>
      </c>
      <c r="BC82" s="607">
        <f>(BR82/19)*5</f>
        <v>361870.87105263164</v>
      </c>
      <c r="BD82" s="606">
        <f>(BR82/19)*6</f>
        <v>434245.04526315792</v>
      </c>
      <c r="BE82" s="607">
        <f>(BR82/19)*7</f>
        <v>506619.21947368426</v>
      </c>
      <c r="BF82" s="607">
        <f>(BR82/19)*8</f>
        <v>578993.3936842106</v>
      </c>
      <c r="BG82" s="607">
        <f>(BR82/19)*9</f>
        <v>651367.56789473689</v>
      </c>
      <c r="BH82" s="607">
        <f>(BR82/19)*10</f>
        <v>723741.74210526329</v>
      </c>
      <c r="BI82" s="607">
        <f>(BR82/19)*11</f>
        <v>796115.91631578957</v>
      </c>
      <c r="BJ82" s="607">
        <f>(BR82/19)*12</f>
        <v>868490.09052631585</v>
      </c>
      <c r="BK82" s="607">
        <f>(BR82/19)*13</f>
        <v>940864.26473684225</v>
      </c>
      <c r="BL82" s="606">
        <f>(BR82/19)*14</f>
        <v>1013238.4389473685</v>
      </c>
      <c r="BM82" s="607">
        <f>(BR82/19)*15</f>
        <v>1085612.6131578949</v>
      </c>
      <c r="BN82" s="607">
        <f>(BR82/19)*16</f>
        <v>1157986.7873684212</v>
      </c>
      <c r="BO82" s="607">
        <f>(BR82/19)*17</f>
        <v>1230360.9615789475</v>
      </c>
      <c r="BP82" s="607">
        <f>(BR82/19)*18</f>
        <v>1302735.1357894738</v>
      </c>
      <c r="BQ82" s="607">
        <f>(BR82/19)*19</f>
        <v>1375109.3100000003</v>
      </c>
      <c r="BR82" s="608">
        <v>1375109.31</v>
      </c>
      <c r="BS82" s="485"/>
      <c r="BT82" s="486">
        <v>4.7619047619047616E-2</v>
      </c>
      <c r="BU82" s="486" t="s">
        <v>308</v>
      </c>
      <c r="BV82" s="486">
        <v>4.7619047619047616E-2</v>
      </c>
      <c r="BW82" s="486">
        <v>4.7619047619047616E-2</v>
      </c>
      <c r="BX82" s="486" t="s">
        <v>308</v>
      </c>
      <c r="BY82" s="486">
        <v>4.7619047619047616E-2</v>
      </c>
      <c r="BZ82" s="486">
        <v>4.7619047619047616E-2</v>
      </c>
      <c r="CA82" s="486" t="s">
        <v>308</v>
      </c>
      <c r="CB82" s="486">
        <v>4.7619047619047616E-2</v>
      </c>
      <c r="CC82" s="486">
        <v>4.7619047619047616E-2</v>
      </c>
      <c r="CD82" s="486" t="s">
        <v>308</v>
      </c>
      <c r="CE82" s="486">
        <v>4.7619047619047616E-2</v>
      </c>
      <c r="CF82" s="486">
        <v>4.7619047619047616E-2</v>
      </c>
      <c r="CG82" s="486" t="s">
        <v>308</v>
      </c>
      <c r="CH82" s="486">
        <v>4.7619047619047616E-2</v>
      </c>
      <c r="CI82" s="486">
        <v>4.7619047619047616E-2</v>
      </c>
      <c r="CJ82" s="486" t="s">
        <v>308</v>
      </c>
      <c r="CK82" s="486">
        <v>4.7619047619047616E-2</v>
      </c>
      <c r="CL82" s="486">
        <v>4.7619047619047616E-2</v>
      </c>
      <c r="CM82" s="486" t="s">
        <v>308</v>
      </c>
      <c r="CN82" s="486">
        <v>4.7619047619047616E-2</v>
      </c>
      <c r="CO82" s="486">
        <v>4.7619047619047616E-2</v>
      </c>
      <c r="CP82" s="486" t="s">
        <v>308</v>
      </c>
      <c r="CQ82" s="486">
        <v>4.7619047619047616E-2</v>
      </c>
      <c r="CR82" s="486">
        <v>4.7619047619047616E-2</v>
      </c>
      <c r="CS82" s="486" t="s">
        <v>308</v>
      </c>
      <c r="CT82" s="486">
        <v>4.7619047619047616E-2</v>
      </c>
      <c r="CU82" s="486">
        <v>4.7619047619047616E-2</v>
      </c>
      <c r="CV82" s="486" t="s">
        <v>308</v>
      </c>
      <c r="CW82" s="486">
        <v>4.7619047619047616E-2</v>
      </c>
      <c r="CX82" s="486">
        <v>4.7619047619047616E-2</v>
      </c>
      <c r="CY82" s="486" t="s">
        <v>308</v>
      </c>
      <c r="CZ82" s="486">
        <v>4.7619047619047616E-2</v>
      </c>
      <c r="DA82" s="486">
        <v>4.7619047619047616E-2</v>
      </c>
      <c r="DB82" s="486" t="s">
        <v>308</v>
      </c>
      <c r="DC82" s="486">
        <v>4.7619047619047616E-2</v>
      </c>
      <c r="DD82" s="486">
        <v>4.7619047619047616E-2</v>
      </c>
      <c r="DE82" s="486" t="s">
        <v>308</v>
      </c>
      <c r="DF82" s="486">
        <v>4.7619047619047616E-2</v>
      </c>
      <c r="DG82" s="486">
        <v>4.7619047619047616E-2</v>
      </c>
      <c r="DH82" s="486" t="s">
        <v>308</v>
      </c>
      <c r="DI82" s="486">
        <v>4.7619047619047616E-2</v>
      </c>
      <c r="DJ82" s="486">
        <v>4.7619047619047616E-2</v>
      </c>
      <c r="DK82" s="486" t="s">
        <v>308</v>
      </c>
      <c r="DL82" s="486">
        <v>4.7619047619047616E-2</v>
      </c>
      <c r="DM82" s="486">
        <v>4.7619047619047616E-2</v>
      </c>
      <c r="DN82" s="486" t="s">
        <v>308</v>
      </c>
      <c r="DO82" s="486">
        <v>4.7619047619047616E-2</v>
      </c>
      <c r="DP82" s="486">
        <v>4.7619047619047616E-2</v>
      </c>
      <c r="DQ82" s="486" t="s">
        <v>308</v>
      </c>
      <c r="DR82" s="486">
        <v>4.7619047619047616E-2</v>
      </c>
      <c r="DS82" s="486">
        <v>4.7619047619047616E-2</v>
      </c>
      <c r="DT82" s="486" t="s">
        <v>308</v>
      </c>
      <c r="DU82" s="486">
        <v>4.7619047619047616E-2</v>
      </c>
      <c r="DV82" s="486">
        <v>4.7619047619047616E-2</v>
      </c>
      <c r="DW82" s="486" t="s">
        <v>308</v>
      </c>
      <c r="DX82" s="486">
        <v>4.7619047619047616E-2</v>
      </c>
      <c r="DY82" s="486">
        <v>4.7619047619047616E-2</v>
      </c>
      <c r="DZ82" s="486" t="s">
        <v>308</v>
      </c>
      <c r="EA82" s="486">
        <v>4.7619047619047616E-2</v>
      </c>
      <c r="EB82" s="486">
        <v>4.7619047619047616E-2</v>
      </c>
      <c r="EC82" s="486" t="s">
        <v>308</v>
      </c>
      <c r="ED82" s="487">
        <v>1.0000000000000004</v>
      </c>
      <c r="EE82" s="547" t="s">
        <v>658</v>
      </c>
      <c r="EF82" s="489" t="s">
        <v>651</v>
      </c>
      <c r="EG82" s="489" t="s">
        <v>652</v>
      </c>
      <c r="EH82" s="489" t="s">
        <v>653</v>
      </c>
      <c r="EI82" s="489" t="s">
        <v>654</v>
      </c>
      <c r="EJ82" s="489" t="s">
        <v>655</v>
      </c>
      <c r="EK82" s="489" t="s">
        <v>656</v>
      </c>
      <c r="EL82" s="489" t="s">
        <v>664</v>
      </c>
      <c r="EM82" s="489" t="s">
        <v>659</v>
      </c>
      <c r="EN82" s="489" t="s">
        <v>660</v>
      </c>
      <c r="EO82" s="489" t="s">
        <v>661</v>
      </c>
      <c r="EP82" s="548" t="s">
        <v>662</v>
      </c>
    </row>
    <row r="83" spans="2:146" ht="85.5">
      <c r="B83" s="561"/>
      <c r="C83" s="562"/>
      <c r="D83" s="599"/>
      <c r="E83" s="600"/>
      <c r="F83" s="601"/>
      <c r="G83" s="601"/>
      <c r="H83" s="601"/>
      <c r="I83" s="601"/>
      <c r="J83" s="601"/>
      <c r="K83" s="604"/>
      <c r="L83" s="601"/>
      <c r="M83" s="603"/>
      <c r="N83" s="603"/>
      <c r="O83" s="454"/>
      <c r="P83" s="454"/>
      <c r="Q83" s="454"/>
      <c r="R83" s="454"/>
      <c r="S83" s="454"/>
      <c r="T83" s="454"/>
      <c r="U83" s="454"/>
      <c r="V83" s="454"/>
      <c r="W83" s="454"/>
      <c r="X83" s="454"/>
      <c r="Y83" s="454"/>
      <c r="Z83" s="454"/>
      <c r="AA83" s="454"/>
      <c r="AB83" s="454"/>
      <c r="AC83" s="454"/>
      <c r="AD83" s="454"/>
      <c r="AE83" s="454"/>
      <c r="AF83" s="454"/>
      <c r="AG83" s="454"/>
      <c r="AH83" s="454"/>
      <c r="AI83" s="454"/>
      <c r="AJ83" s="560"/>
      <c r="AK83" s="524" t="s">
        <v>944</v>
      </c>
      <c r="AL83" s="253">
        <v>1.6E-2</v>
      </c>
      <c r="AM83" s="249" t="s">
        <v>907</v>
      </c>
      <c r="AN83" s="258" t="s">
        <v>215</v>
      </c>
      <c r="AO83" s="251" t="s">
        <v>18</v>
      </c>
      <c r="AP83" s="257" t="s">
        <v>33</v>
      </c>
      <c r="AQ83" s="257" t="s">
        <v>2</v>
      </c>
      <c r="AR83" s="630" t="s">
        <v>911</v>
      </c>
      <c r="AS83" s="257">
        <v>2017</v>
      </c>
      <c r="AT83" s="279">
        <v>43831</v>
      </c>
      <c r="AU83" s="279">
        <v>50770</v>
      </c>
      <c r="AV83" s="644">
        <f t="shared" si="0"/>
        <v>19.274999999999999</v>
      </c>
      <c r="AW83" s="257">
        <v>0</v>
      </c>
      <c r="AX83" s="569">
        <v>0</v>
      </c>
      <c r="AY83" s="584">
        <f>(BR83/19)*1</f>
        <v>48391.743157894736</v>
      </c>
      <c r="AZ83" s="584">
        <f>(BR83/19)*2</f>
        <v>96783.486315789472</v>
      </c>
      <c r="BA83" s="584">
        <f>(BR83/19)*3</f>
        <v>145175.22947368422</v>
      </c>
      <c r="BB83" s="584">
        <f>(BR83/19)*4</f>
        <v>193566.97263157894</v>
      </c>
      <c r="BC83" s="584">
        <f>(BR83/19)*5</f>
        <v>241958.71578947367</v>
      </c>
      <c r="BD83" s="596">
        <f>(BR83/19)*6</f>
        <v>290350.45894736843</v>
      </c>
      <c r="BE83" s="584">
        <f>(BR83/19)*7</f>
        <v>338742.20210526313</v>
      </c>
      <c r="BF83" s="584">
        <f>(BR83/19)*8</f>
        <v>387133.94526315789</v>
      </c>
      <c r="BG83" s="584">
        <f>(BR83/19)*9</f>
        <v>435525.68842105265</v>
      </c>
      <c r="BH83" s="584">
        <f>(BR83/19)*10</f>
        <v>483917.43157894735</v>
      </c>
      <c r="BI83" s="584">
        <f>(BR83/19)*11</f>
        <v>532309.17473684205</v>
      </c>
      <c r="BJ83" s="584">
        <f>(BR83/19)*12</f>
        <v>580700.91789473686</v>
      </c>
      <c r="BK83" s="584">
        <f>(BR83/19)*13</f>
        <v>629092.66105263156</v>
      </c>
      <c r="BL83" s="596">
        <f>(BR83/19)*14</f>
        <v>677484.40421052626</v>
      </c>
      <c r="BM83" s="584">
        <f>(BR83/19)*15</f>
        <v>725876.14736842108</v>
      </c>
      <c r="BN83" s="584">
        <f>(BR83/19)*16</f>
        <v>774267.89052631578</v>
      </c>
      <c r="BO83" s="584">
        <f>(BR83/19)*17</f>
        <v>822659.63368421048</v>
      </c>
      <c r="BP83" s="584">
        <f>(BR83/19)*18</f>
        <v>871051.3768421053</v>
      </c>
      <c r="BQ83" s="584">
        <f>(BR83/19)*19</f>
        <v>919443.12</v>
      </c>
      <c r="BR83" s="609">
        <v>919443.12</v>
      </c>
      <c r="BS83" s="255"/>
      <c r="BT83" s="252">
        <v>4.7619047619047616E-2</v>
      </c>
      <c r="BU83" s="252" t="s">
        <v>308</v>
      </c>
      <c r="BV83" s="252">
        <v>4.7619047619047616E-2</v>
      </c>
      <c r="BW83" s="252">
        <v>4.7619047619047616E-2</v>
      </c>
      <c r="BX83" s="252" t="s">
        <v>308</v>
      </c>
      <c r="BY83" s="252">
        <v>4.7619047619047616E-2</v>
      </c>
      <c r="BZ83" s="252">
        <v>4.7619047619047616E-2</v>
      </c>
      <c r="CA83" s="252" t="s">
        <v>308</v>
      </c>
      <c r="CB83" s="252">
        <v>4.7619047619047616E-2</v>
      </c>
      <c r="CC83" s="252">
        <v>4.7619047619047616E-2</v>
      </c>
      <c r="CD83" s="252" t="s">
        <v>308</v>
      </c>
      <c r="CE83" s="252">
        <v>4.7619047619047616E-2</v>
      </c>
      <c r="CF83" s="252">
        <v>4.7619047619047616E-2</v>
      </c>
      <c r="CG83" s="252" t="s">
        <v>308</v>
      </c>
      <c r="CH83" s="252">
        <v>4.7619047619047616E-2</v>
      </c>
      <c r="CI83" s="252">
        <v>4.7619047619047616E-2</v>
      </c>
      <c r="CJ83" s="252" t="s">
        <v>308</v>
      </c>
      <c r="CK83" s="252">
        <v>4.7619047619047616E-2</v>
      </c>
      <c r="CL83" s="252">
        <v>4.7619047619047616E-2</v>
      </c>
      <c r="CM83" s="252" t="s">
        <v>308</v>
      </c>
      <c r="CN83" s="252">
        <v>4.7619047619047616E-2</v>
      </c>
      <c r="CO83" s="252">
        <v>4.7619047619047616E-2</v>
      </c>
      <c r="CP83" s="252" t="s">
        <v>308</v>
      </c>
      <c r="CQ83" s="252">
        <v>4.7619047619047616E-2</v>
      </c>
      <c r="CR83" s="252">
        <v>4.7619047619047616E-2</v>
      </c>
      <c r="CS83" s="252" t="s">
        <v>308</v>
      </c>
      <c r="CT83" s="252">
        <v>4.7619047619047616E-2</v>
      </c>
      <c r="CU83" s="252">
        <v>4.7619047619047616E-2</v>
      </c>
      <c r="CV83" s="252" t="s">
        <v>308</v>
      </c>
      <c r="CW83" s="252">
        <v>4.7619047619047616E-2</v>
      </c>
      <c r="CX83" s="252">
        <v>4.7619047619047616E-2</v>
      </c>
      <c r="CY83" s="252" t="s">
        <v>308</v>
      </c>
      <c r="CZ83" s="252">
        <v>4.7619047619047616E-2</v>
      </c>
      <c r="DA83" s="252">
        <v>4.7619047619047616E-2</v>
      </c>
      <c r="DB83" s="252" t="s">
        <v>308</v>
      </c>
      <c r="DC83" s="252">
        <v>4.7619047619047616E-2</v>
      </c>
      <c r="DD83" s="252">
        <v>4.7619047619047616E-2</v>
      </c>
      <c r="DE83" s="252" t="s">
        <v>308</v>
      </c>
      <c r="DF83" s="252">
        <v>4.7619047619047616E-2</v>
      </c>
      <c r="DG83" s="252">
        <v>4.7619047619047616E-2</v>
      </c>
      <c r="DH83" s="252" t="s">
        <v>308</v>
      </c>
      <c r="DI83" s="252">
        <v>4.7619047619047616E-2</v>
      </c>
      <c r="DJ83" s="252">
        <v>4.7619047619047616E-2</v>
      </c>
      <c r="DK83" s="252" t="s">
        <v>308</v>
      </c>
      <c r="DL83" s="252">
        <v>4.7619047619047616E-2</v>
      </c>
      <c r="DM83" s="252">
        <v>4.7619047619047616E-2</v>
      </c>
      <c r="DN83" s="252" t="s">
        <v>308</v>
      </c>
      <c r="DO83" s="252">
        <v>4.7619047619047616E-2</v>
      </c>
      <c r="DP83" s="252">
        <v>4.7619047619047616E-2</v>
      </c>
      <c r="DQ83" s="252" t="s">
        <v>308</v>
      </c>
      <c r="DR83" s="252">
        <v>4.7619047619047616E-2</v>
      </c>
      <c r="DS83" s="252">
        <v>4.7619047619047616E-2</v>
      </c>
      <c r="DT83" s="252" t="s">
        <v>308</v>
      </c>
      <c r="DU83" s="252">
        <v>4.7619047619047616E-2</v>
      </c>
      <c r="DV83" s="252">
        <v>4.7619047619047616E-2</v>
      </c>
      <c r="DW83" s="252" t="s">
        <v>308</v>
      </c>
      <c r="DX83" s="252">
        <v>4.7619047619047616E-2</v>
      </c>
      <c r="DY83" s="252">
        <v>4.7619047619047616E-2</v>
      </c>
      <c r="DZ83" s="252" t="s">
        <v>308</v>
      </c>
      <c r="EA83" s="252">
        <v>4.7619047619047616E-2</v>
      </c>
      <c r="EB83" s="252">
        <v>4.7619047619047616E-2</v>
      </c>
      <c r="EC83" s="252" t="s">
        <v>308</v>
      </c>
      <c r="ED83" s="612">
        <v>1.0000000000000004</v>
      </c>
      <c r="EE83" s="545" t="s">
        <v>658</v>
      </c>
      <c r="EF83" s="375" t="s">
        <v>651</v>
      </c>
      <c r="EG83" s="375" t="s">
        <v>652</v>
      </c>
      <c r="EH83" s="375" t="s">
        <v>653</v>
      </c>
      <c r="EI83" s="375" t="s">
        <v>654</v>
      </c>
      <c r="EJ83" s="375" t="s">
        <v>655</v>
      </c>
      <c r="EK83" s="375" t="s">
        <v>656</v>
      </c>
      <c r="EL83" s="375" t="s">
        <v>664</v>
      </c>
      <c r="EM83" s="375" t="s">
        <v>659</v>
      </c>
      <c r="EN83" s="375" t="s">
        <v>660</v>
      </c>
      <c r="EO83" s="375" t="s">
        <v>661</v>
      </c>
      <c r="EP83" s="406" t="s">
        <v>662</v>
      </c>
    </row>
    <row r="84" spans="2:146" ht="54" customHeight="1" thickBot="1">
      <c r="B84" s="452"/>
      <c r="C84" s="453"/>
      <c r="D84" s="448"/>
      <c r="E84" s="449"/>
      <c r="F84" s="450"/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50"/>
      <c r="R84" s="450"/>
      <c r="S84" s="450"/>
      <c r="T84" s="450"/>
      <c r="U84" s="450"/>
      <c r="V84" s="450"/>
      <c r="W84" s="450"/>
      <c r="X84" s="450"/>
      <c r="Y84" s="450"/>
      <c r="Z84" s="450"/>
      <c r="AA84" s="450"/>
      <c r="AB84" s="450"/>
      <c r="AC84" s="450"/>
      <c r="AD84" s="450"/>
      <c r="AE84" s="450"/>
      <c r="AF84" s="450"/>
      <c r="AG84" s="450"/>
      <c r="AH84" s="450"/>
      <c r="AI84" s="450"/>
      <c r="AJ84" s="451"/>
      <c r="AK84" s="549"/>
      <c r="AL84" s="551"/>
      <c r="AM84" s="250"/>
      <c r="AN84" s="259"/>
      <c r="AO84" s="552"/>
      <c r="AP84" s="553"/>
      <c r="AQ84" s="553"/>
      <c r="AR84" s="261"/>
      <c r="AS84" s="553"/>
      <c r="AT84" s="554"/>
      <c r="AU84" s="554"/>
      <c r="AV84" s="554"/>
      <c r="AW84" s="553"/>
      <c r="AX84" s="553"/>
      <c r="AY84" s="553"/>
      <c r="AZ84" s="553"/>
      <c r="BA84" s="553"/>
      <c r="BB84" s="553"/>
      <c r="BC84" s="553"/>
      <c r="BD84" s="553"/>
      <c r="BE84" s="553"/>
      <c r="BF84" s="553"/>
      <c r="BG84" s="553"/>
      <c r="BH84" s="553"/>
      <c r="BI84" s="553"/>
      <c r="BJ84" s="553"/>
      <c r="BK84" s="553"/>
      <c r="BL84" s="553"/>
      <c r="BM84" s="553"/>
      <c r="BN84" s="553"/>
      <c r="BO84" s="553"/>
      <c r="BP84" s="553"/>
      <c r="BQ84" s="553"/>
      <c r="BR84" s="555"/>
      <c r="BS84" s="550"/>
      <c r="BT84" s="256">
        <v>428571428.5714286</v>
      </c>
      <c r="BU84" s="256" t="s">
        <v>308</v>
      </c>
      <c r="BV84" s="256">
        <v>428571428.5714286</v>
      </c>
      <c r="BW84" s="256">
        <v>428571428.5714286</v>
      </c>
      <c r="BX84" s="256" t="s">
        <v>308</v>
      </c>
      <c r="BY84" s="256">
        <v>428571428.5714286</v>
      </c>
      <c r="BZ84" s="256">
        <v>428571428.5714286</v>
      </c>
      <c r="CA84" s="256" t="s">
        <v>308</v>
      </c>
      <c r="CB84" s="256">
        <v>428571428.5714286</v>
      </c>
      <c r="CC84" s="256">
        <v>428571428.5714286</v>
      </c>
      <c r="CD84" s="256" t="s">
        <v>308</v>
      </c>
      <c r="CE84" s="256">
        <v>428571428.5714286</v>
      </c>
      <c r="CF84" s="256">
        <v>428571428.5714286</v>
      </c>
      <c r="CG84" s="256" t="s">
        <v>308</v>
      </c>
      <c r="CH84" s="256">
        <v>428571428.5714286</v>
      </c>
      <c r="CI84" s="256">
        <v>428571428.5714286</v>
      </c>
      <c r="CJ84" s="256" t="s">
        <v>308</v>
      </c>
      <c r="CK84" s="256">
        <v>428571428.5714286</v>
      </c>
      <c r="CL84" s="256">
        <v>428571428.5714286</v>
      </c>
      <c r="CM84" s="256" t="s">
        <v>308</v>
      </c>
      <c r="CN84" s="256">
        <v>428571428.5714286</v>
      </c>
      <c r="CO84" s="256">
        <v>428571428.5714286</v>
      </c>
      <c r="CP84" s="256" t="s">
        <v>308</v>
      </c>
      <c r="CQ84" s="256">
        <v>428571428.5714286</v>
      </c>
      <c r="CR84" s="256">
        <v>428571428.5714286</v>
      </c>
      <c r="CS84" s="256" t="s">
        <v>308</v>
      </c>
      <c r="CT84" s="256">
        <v>428571428.5714286</v>
      </c>
      <c r="CU84" s="256">
        <v>428571428.5714286</v>
      </c>
      <c r="CV84" s="256" t="s">
        <v>308</v>
      </c>
      <c r="CW84" s="256">
        <v>428571428.5714286</v>
      </c>
      <c r="CX84" s="256">
        <v>428571428.5714286</v>
      </c>
      <c r="CY84" s="256" t="s">
        <v>308</v>
      </c>
      <c r="CZ84" s="256">
        <v>428571428.5714286</v>
      </c>
      <c r="DA84" s="256">
        <v>428571428.5714286</v>
      </c>
      <c r="DB84" s="256" t="s">
        <v>308</v>
      </c>
      <c r="DC84" s="256">
        <v>428571428.5714286</v>
      </c>
      <c r="DD84" s="256">
        <v>428571428.5714286</v>
      </c>
      <c r="DE84" s="256" t="s">
        <v>308</v>
      </c>
      <c r="DF84" s="256">
        <v>428571428.5714286</v>
      </c>
      <c r="DG84" s="256">
        <v>428571428.5714286</v>
      </c>
      <c r="DH84" s="256" t="s">
        <v>308</v>
      </c>
      <c r="DI84" s="256">
        <v>428571428.5714286</v>
      </c>
      <c r="DJ84" s="256">
        <v>428571428.5714286</v>
      </c>
      <c r="DK84" s="256" t="s">
        <v>308</v>
      </c>
      <c r="DL84" s="256">
        <v>428571428.5714286</v>
      </c>
      <c r="DM84" s="256">
        <v>428571428.5714286</v>
      </c>
      <c r="DN84" s="256" t="s">
        <v>308</v>
      </c>
      <c r="DO84" s="256">
        <v>428571428.5714286</v>
      </c>
      <c r="DP84" s="256">
        <v>428571428.5714286</v>
      </c>
      <c r="DQ84" s="256" t="s">
        <v>308</v>
      </c>
      <c r="DR84" s="256">
        <v>428571428.5714286</v>
      </c>
      <c r="DS84" s="256">
        <v>428571428.5714286</v>
      </c>
      <c r="DT84" s="256" t="s">
        <v>308</v>
      </c>
      <c r="DU84" s="256">
        <v>428571428.5714286</v>
      </c>
      <c r="DV84" s="256">
        <v>428571428.5714286</v>
      </c>
      <c r="DW84" s="256" t="s">
        <v>308</v>
      </c>
      <c r="DX84" s="256">
        <v>428571428.5714286</v>
      </c>
      <c r="DY84" s="256">
        <v>428571428.5714286</v>
      </c>
      <c r="DZ84" s="256" t="s">
        <v>308</v>
      </c>
      <c r="EA84" s="256">
        <v>428571428.5714286</v>
      </c>
      <c r="EB84" s="256">
        <v>428571428.5714286</v>
      </c>
      <c r="EC84" s="256" t="s">
        <v>308</v>
      </c>
      <c r="ED84" s="613">
        <v>8999999999.9999981</v>
      </c>
      <c r="EE84" s="556"/>
      <c r="EF84" s="557"/>
      <c r="EG84" s="557"/>
      <c r="EH84" s="557"/>
      <c r="EI84" s="557"/>
      <c r="EJ84" s="557"/>
      <c r="EK84" s="557"/>
      <c r="EL84" s="557"/>
      <c r="EM84" s="557"/>
      <c r="EN84" s="557"/>
      <c r="EO84" s="557"/>
      <c r="EP84" s="558"/>
    </row>
    <row r="85" spans="2:146">
      <c r="C85" s="622">
        <f>SUM(C25:C84)</f>
        <v>1</v>
      </c>
      <c r="E85" s="622">
        <f>SUM(E25:E84)</f>
        <v>1</v>
      </c>
      <c r="AL85" s="622">
        <f>SUM(AL25:AL84)</f>
        <v>1.0001000000000007</v>
      </c>
    </row>
    <row r="88" spans="2:146">
      <c r="E88" s="622"/>
    </row>
    <row r="93" spans="2:146">
      <c r="AK93" s="631"/>
    </row>
    <row r="97" spans="38:38">
      <c r="AL97" s="622"/>
    </row>
    <row r="101" spans="38:38">
      <c r="AL101" s="622"/>
    </row>
  </sheetData>
  <autoFilter ref="AT24:AU85"/>
  <mergeCells count="517">
    <mergeCell ref="EB51:EB52"/>
    <mergeCell ref="EC51:EC52"/>
    <mergeCell ref="AK54:AK55"/>
    <mergeCell ref="AL54:AL55"/>
    <mergeCell ref="DS51:DS52"/>
    <mergeCell ref="DT51:DT52"/>
    <mergeCell ref="DU51:DU52"/>
    <mergeCell ref="DV51:DV52"/>
    <mergeCell ref="DW51:DW52"/>
    <mergeCell ref="DX51:DX52"/>
    <mergeCell ref="DY51:DY52"/>
    <mergeCell ref="DZ51:DZ52"/>
    <mergeCell ref="EA51:EA52"/>
    <mergeCell ref="DJ51:DJ52"/>
    <mergeCell ref="DK51:DK52"/>
    <mergeCell ref="DL51:DL52"/>
    <mergeCell ref="DM51:DM52"/>
    <mergeCell ref="DN51:DN52"/>
    <mergeCell ref="DO51:DO52"/>
    <mergeCell ref="DP51:DP52"/>
    <mergeCell ref="DQ51:DQ52"/>
    <mergeCell ref="DR51:DR52"/>
    <mergeCell ref="DA51:DA52"/>
    <mergeCell ref="DB51:DB52"/>
    <mergeCell ref="DC51:DC52"/>
    <mergeCell ref="DD51:DD52"/>
    <mergeCell ref="DE51:DE52"/>
    <mergeCell ref="DF51:DF52"/>
    <mergeCell ref="DG51:DG52"/>
    <mergeCell ref="DH51:DH52"/>
    <mergeCell ref="DI51:DI52"/>
    <mergeCell ref="CR51:CR52"/>
    <mergeCell ref="CS51:CS52"/>
    <mergeCell ref="CT51:CT52"/>
    <mergeCell ref="CU51:CU52"/>
    <mergeCell ref="CV51:CV52"/>
    <mergeCell ref="CW51:CW52"/>
    <mergeCell ref="CX51:CX52"/>
    <mergeCell ref="CY51:CY52"/>
    <mergeCell ref="CZ51:CZ52"/>
    <mergeCell ref="CI51:CI52"/>
    <mergeCell ref="CJ51:CJ52"/>
    <mergeCell ref="CK51:CK52"/>
    <mergeCell ref="CL51:CL52"/>
    <mergeCell ref="CM51:CM52"/>
    <mergeCell ref="CN51:CN52"/>
    <mergeCell ref="CO51:CO52"/>
    <mergeCell ref="CP51:CP52"/>
    <mergeCell ref="CQ51:CQ52"/>
    <mergeCell ref="BS51:BS52"/>
    <mergeCell ref="BT51:BT52"/>
    <mergeCell ref="BU51:BU52"/>
    <mergeCell ref="BV51:BV52"/>
    <mergeCell ref="BW51:BW52"/>
    <mergeCell ref="BX51:BX52"/>
    <mergeCell ref="BY51:BY52"/>
    <mergeCell ref="BZ51:BZ52"/>
    <mergeCell ref="CA51:CA52"/>
    <mergeCell ref="CB51:CB52"/>
    <mergeCell ref="CC51:CC52"/>
    <mergeCell ref="CD51:CD52"/>
    <mergeCell ref="CE51:CE52"/>
    <mergeCell ref="CF51:CF52"/>
    <mergeCell ref="CG51:CG52"/>
    <mergeCell ref="CH51:CH52"/>
    <mergeCell ref="DX44:DX45"/>
    <mergeCell ref="DY44:DY45"/>
    <mergeCell ref="DF44:DF45"/>
    <mergeCell ref="DG44:DG45"/>
    <mergeCell ref="DH44:DH45"/>
    <mergeCell ref="DI44:DI45"/>
    <mergeCell ref="DJ44:DJ45"/>
    <mergeCell ref="DK44:DK45"/>
    <mergeCell ref="DL44:DL45"/>
    <mergeCell ref="DM44:DM45"/>
    <mergeCell ref="DN44:DN45"/>
    <mergeCell ref="CW44:CW45"/>
    <mergeCell ref="CX44:CX45"/>
    <mergeCell ref="CY44:CY45"/>
    <mergeCell ref="CZ44:CZ45"/>
    <mergeCell ref="DA44:DA45"/>
    <mergeCell ref="DB44:DB45"/>
    <mergeCell ref="DZ44:DZ45"/>
    <mergeCell ref="EA44:EA45"/>
    <mergeCell ref="EB44:EB45"/>
    <mergeCell ref="EC44:EC45"/>
    <mergeCell ref="DO44:DO45"/>
    <mergeCell ref="DP44:DP45"/>
    <mergeCell ref="DQ44:DQ45"/>
    <mergeCell ref="DR44:DR45"/>
    <mergeCell ref="DS44:DS45"/>
    <mergeCell ref="DT44:DT45"/>
    <mergeCell ref="DU44:DU45"/>
    <mergeCell ref="DV44:DV45"/>
    <mergeCell ref="DW44:DW45"/>
    <mergeCell ref="DC44:DC45"/>
    <mergeCell ref="DD44:DD45"/>
    <mergeCell ref="DE44:DE45"/>
    <mergeCell ref="CN44:CN45"/>
    <mergeCell ref="CO44:CO45"/>
    <mergeCell ref="CP44:CP45"/>
    <mergeCell ref="CQ44:CQ45"/>
    <mergeCell ref="CR44:CR45"/>
    <mergeCell ref="CS44:CS45"/>
    <mergeCell ref="CT44:CT45"/>
    <mergeCell ref="CU44:CU45"/>
    <mergeCell ref="CV44:CV45"/>
    <mergeCell ref="BS44:BS45"/>
    <mergeCell ref="BT44:BT45"/>
    <mergeCell ref="BU44:BU45"/>
    <mergeCell ref="BV44:BV45"/>
    <mergeCell ref="BW44:BW45"/>
    <mergeCell ref="BX44:BX45"/>
    <mergeCell ref="BY44:BY45"/>
    <mergeCell ref="BZ44:BZ45"/>
    <mergeCell ref="CA44:CA45"/>
    <mergeCell ref="CB44:CB45"/>
    <mergeCell ref="CC44:CC45"/>
    <mergeCell ref="CD44:CD45"/>
    <mergeCell ref="CE44:CE45"/>
    <mergeCell ref="CF44:CF45"/>
    <mergeCell ref="CG44:CG45"/>
    <mergeCell ref="CH44:CH45"/>
    <mergeCell ref="CI44:CI45"/>
    <mergeCell ref="CJ44:CJ45"/>
    <mergeCell ref="CK44:CK45"/>
    <mergeCell ref="CL44:CL45"/>
    <mergeCell ref="CM44:CM45"/>
    <mergeCell ref="DU41:DU42"/>
    <mergeCell ref="DV41:DV42"/>
    <mergeCell ref="DZ41:DZ42"/>
    <mergeCell ref="EA41:EA42"/>
    <mergeCell ref="EB41:EB42"/>
    <mergeCell ref="EC41:EC42"/>
    <mergeCell ref="DL41:DL42"/>
    <mergeCell ref="DM41:DM42"/>
    <mergeCell ref="DN41:DN42"/>
    <mergeCell ref="DO41:DO42"/>
    <mergeCell ref="DP41:DP42"/>
    <mergeCell ref="DQ41:DQ42"/>
    <mergeCell ref="DR41:DR42"/>
    <mergeCell ref="DS41:DS42"/>
    <mergeCell ref="DT41:DT42"/>
    <mergeCell ref="DF41:DF42"/>
    <mergeCell ref="DG41:DG42"/>
    <mergeCell ref="DH41:DH42"/>
    <mergeCell ref="DI41:DI42"/>
    <mergeCell ref="DJ41:DJ42"/>
    <mergeCell ref="DK41:DK42"/>
    <mergeCell ref="DY41:DY42"/>
    <mergeCell ref="CW41:CW42"/>
    <mergeCell ref="CX41:CX42"/>
    <mergeCell ref="CY41:CY42"/>
    <mergeCell ref="CZ41:CZ42"/>
    <mergeCell ref="DA41:DA42"/>
    <mergeCell ref="DB41:DB42"/>
    <mergeCell ref="DC41:DC42"/>
    <mergeCell ref="DD41:DD42"/>
    <mergeCell ref="DE41:DE42"/>
    <mergeCell ref="CP41:CP42"/>
    <mergeCell ref="CQ41:CQ42"/>
    <mergeCell ref="CR41:CR42"/>
    <mergeCell ref="CS41:CS42"/>
    <mergeCell ref="CT41:CT42"/>
    <mergeCell ref="CU41:CU42"/>
    <mergeCell ref="CV41:CV42"/>
    <mergeCell ref="DW41:DW42"/>
    <mergeCell ref="DX41:DX42"/>
    <mergeCell ref="EA39:EA40"/>
    <mergeCell ref="BS41:BS42"/>
    <mergeCell ref="BT41:BT42"/>
    <mergeCell ref="BU41:BU42"/>
    <mergeCell ref="BV41:BV42"/>
    <mergeCell ref="BW41:BW42"/>
    <mergeCell ref="BX41:BX42"/>
    <mergeCell ref="BY41:BY42"/>
    <mergeCell ref="BZ41:BZ42"/>
    <mergeCell ref="CA41:CA42"/>
    <mergeCell ref="CB41:CB42"/>
    <mergeCell ref="CC41:CC42"/>
    <mergeCell ref="CD41:CD42"/>
    <mergeCell ref="CE41:CE42"/>
    <mergeCell ref="CF41:CF42"/>
    <mergeCell ref="CG41:CG42"/>
    <mergeCell ref="CH41:CH42"/>
    <mergeCell ref="CI41:CI42"/>
    <mergeCell ref="CJ41:CJ42"/>
    <mergeCell ref="CK41:CK42"/>
    <mergeCell ref="CL41:CL42"/>
    <mergeCell ref="CM41:CM42"/>
    <mergeCell ref="CN41:CN42"/>
    <mergeCell ref="CO41:CO42"/>
    <mergeCell ref="DJ39:DJ40"/>
    <mergeCell ref="DK39:DK40"/>
    <mergeCell ref="DL39:DL40"/>
    <mergeCell ref="DM39:DM40"/>
    <mergeCell ref="DN39:DN40"/>
    <mergeCell ref="DO39:DO40"/>
    <mergeCell ref="DP39:DP40"/>
    <mergeCell ref="DQ39:DQ40"/>
    <mergeCell ref="DR39:DR40"/>
    <mergeCell ref="DA39:DA40"/>
    <mergeCell ref="DB39:DB40"/>
    <mergeCell ref="DC39:DC40"/>
    <mergeCell ref="DD39:DD40"/>
    <mergeCell ref="DE39:DE40"/>
    <mergeCell ref="DF39:DF40"/>
    <mergeCell ref="DG39:DG40"/>
    <mergeCell ref="DH39:DH40"/>
    <mergeCell ref="DI39:DI40"/>
    <mergeCell ref="BS39:BS40"/>
    <mergeCell ref="BT39:BT40"/>
    <mergeCell ref="BU39:BU40"/>
    <mergeCell ref="BV39:BV40"/>
    <mergeCell ref="BW39:BW40"/>
    <mergeCell ref="BX39:BX40"/>
    <mergeCell ref="BY39:BY40"/>
    <mergeCell ref="BZ39:BZ40"/>
    <mergeCell ref="CA39:CA40"/>
    <mergeCell ref="CB39:CB40"/>
    <mergeCell ref="CC39:CC40"/>
    <mergeCell ref="CD39:CD40"/>
    <mergeCell ref="CE39:CE40"/>
    <mergeCell ref="CF39:CF40"/>
    <mergeCell ref="CG39:CG40"/>
    <mergeCell ref="CH39:CH40"/>
    <mergeCell ref="CI39:CI40"/>
    <mergeCell ref="CJ39:CJ40"/>
    <mergeCell ref="CK39:CK40"/>
    <mergeCell ref="CL39:CL40"/>
    <mergeCell ref="CM39:CM40"/>
    <mergeCell ref="CN39:CN40"/>
    <mergeCell ref="CO39:CO40"/>
    <mergeCell ref="CP39:CP40"/>
    <mergeCell ref="CQ39:CQ40"/>
    <mergeCell ref="CR39:CR40"/>
    <mergeCell ref="CS39:CS40"/>
    <mergeCell ref="CT39:CT40"/>
    <mergeCell ref="CU39:CU40"/>
    <mergeCell ref="CV39:CV40"/>
    <mergeCell ref="CW39:CW40"/>
    <mergeCell ref="CX39:CX40"/>
    <mergeCell ref="CY39:CY40"/>
    <mergeCell ref="CZ39:CZ40"/>
    <mergeCell ref="DZ34:DZ35"/>
    <mergeCell ref="EA34:EA35"/>
    <mergeCell ref="DH34:DH35"/>
    <mergeCell ref="DI34:DI35"/>
    <mergeCell ref="DJ34:DJ35"/>
    <mergeCell ref="DK34:DK35"/>
    <mergeCell ref="DL34:DL35"/>
    <mergeCell ref="DM34:DM35"/>
    <mergeCell ref="DB34:DB35"/>
    <mergeCell ref="DC34:DC35"/>
    <mergeCell ref="DD34:DD35"/>
    <mergeCell ref="DE34:DE35"/>
    <mergeCell ref="DF34:DF35"/>
    <mergeCell ref="DG34:DG35"/>
    <mergeCell ref="CV34:CV35"/>
    <mergeCell ref="CW34:CW35"/>
    <mergeCell ref="CX34:CX35"/>
    <mergeCell ref="EB39:EB40"/>
    <mergeCell ref="EC39:EC40"/>
    <mergeCell ref="DN34:DN35"/>
    <mergeCell ref="DO34:DO35"/>
    <mergeCell ref="DP34:DP35"/>
    <mergeCell ref="DQ34:DQ35"/>
    <mergeCell ref="DR34:DR35"/>
    <mergeCell ref="DS34:DS35"/>
    <mergeCell ref="EB34:EB35"/>
    <mergeCell ref="EC34:EC35"/>
    <mergeCell ref="DT34:DT35"/>
    <mergeCell ref="DU34:DU35"/>
    <mergeCell ref="DV34:DV35"/>
    <mergeCell ref="DW34:DW35"/>
    <mergeCell ref="DX34:DX35"/>
    <mergeCell ref="DY34:DY35"/>
    <mergeCell ref="DS39:DS40"/>
    <mergeCell ref="DT39:DT40"/>
    <mergeCell ref="DU39:DU40"/>
    <mergeCell ref="DV39:DV40"/>
    <mergeCell ref="DW39:DW40"/>
    <mergeCell ref="DX39:DX40"/>
    <mergeCell ref="DY39:DY40"/>
    <mergeCell ref="DZ39:DZ40"/>
    <mergeCell ref="CY34:CY35"/>
    <mergeCell ref="CZ34:CZ35"/>
    <mergeCell ref="DA34:DA35"/>
    <mergeCell ref="CP34:CP35"/>
    <mergeCell ref="CQ34:CQ35"/>
    <mergeCell ref="CR34:CR35"/>
    <mergeCell ref="CS34:CS35"/>
    <mergeCell ref="CT34:CT35"/>
    <mergeCell ref="CU34:CU35"/>
    <mergeCell ref="CJ34:CJ35"/>
    <mergeCell ref="CK34:CK35"/>
    <mergeCell ref="CL34:CL35"/>
    <mergeCell ref="CM34:CM35"/>
    <mergeCell ref="CN34:CN35"/>
    <mergeCell ref="CO34:CO35"/>
    <mergeCell ref="CD34:CD35"/>
    <mergeCell ref="CE34:CE35"/>
    <mergeCell ref="CF34:CF35"/>
    <mergeCell ref="CG34:CG35"/>
    <mergeCell ref="CH34:CH35"/>
    <mergeCell ref="CI34:CI35"/>
    <mergeCell ref="BX34:BX35"/>
    <mergeCell ref="BY34:BY35"/>
    <mergeCell ref="BZ34:BZ35"/>
    <mergeCell ref="CA34:CA35"/>
    <mergeCell ref="CB34:CB35"/>
    <mergeCell ref="CC34:CC35"/>
    <mergeCell ref="DZ31:DZ33"/>
    <mergeCell ref="EA31:EA33"/>
    <mergeCell ref="EB31:EB33"/>
    <mergeCell ref="DM31:DM33"/>
    <mergeCell ref="DB31:DB33"/>
    <mergeCell ref="DC31:DC33"/>
    <mergeCell ref="DD31:DD33"/>
    <mergeCell ref="DE31:DE33"/>
    <mergeCell ref="DF31:DF33"/>
    <mergeCell ref="DG31:DG33"/>
    <mergeCell ref="CV31:CV33"/>
    <mergeCell ref="CW31:CW33"/>
    <mergeCell ref="CX31:CX33"/>
    <mergeCell ref="CY31:CY33"/>
    <mergeCell ref="CZ31:CZ33"/>
    <mergeCell ref="DA31:DA33"/>
    <mergeCell ref="CP31:CP33"/>
    <mergeCell ref="CQ31:CQ33"/>
    <mergeCell ref="EC31:EC33"/>
    <mergeCell ref="BS34:BS35"/>
    <mergeCell ref="BT34:BT35"/>
    <mergeCell ref="BU34:BU35"/>
    <mergeCell ref="BV34:BV35"/>
    <mergeCell ref="BW34:BW35"/>
    <mergeCell ref="DT31:DT33"/>
    <mergeCell ref="DU31:DU33"/>
    <mergeCell ref="DV31:DV33"/>
    <mergeCell ref="DW31:DW33"/>
    <mergeCell ref="DX31:DX33"/>
    <mergeCell ref="DY31:DY33"/>
    <mergeCell ref="DN31:DN33"/>
    <mergeCell ref="DO31:DO33"/>
    <mergeCell ref="DP31:DP33"/>
    <mergeCell ref="DQ31:DQ33"/>
    <mergeCell ref="DR31:DR33"/>
    <mergeCell ref="DS31:DS33"/>
    <mergeCell ref="DH31:DH33"/>
    <mergeCell ref="DI31:DI33"/>
    <mergeCell ref="DJ31:DJ33"/>
    <mergeCell ref="DK31:DK33"/>
    <mergeCell ref="DL31:DL33"/>
    <mergeCell ref="CR31:CR33"/>
    <mergeCell ref="CB31:CB33"/>
    <mergeCell ref="CC31:CC33"/>
    <mergeCell ref="CS31:CS33"/>
    <mergeCell ref="CT31:CT33"/>
    <mergeCell ref="CU31:CU33"/>
    <mergeCell ref="CJ31:CJ33"/>
    <mergeCell ref="CK31:CK33"/>
    <mergeCell ref="CL31:CL33"/>
    <mergeCell ref="CM31:CM33"/>
    <mergeCell ref="CN31:CN33"/>
    <mergeCell ref="CO31:CO33"/>
    <mergeCell ref="EC29:EC30"/>
    <mergeCell ref="CT29:CT30"/>
    <mergeCell ref="CU29:CU30"/>
    <mergeCell ref="CR29:CR30"/>
    <mergeCell ref="DZ29:DZ30"/>
    <mergeCell ref="EA29:EA30"/>
    <mergeCell ref="EB29:EB30"/>
    <mergeCell ref="DM29:DM30"/>
    <mergeCell ref="DB29:DB30"/>
    <mergeCell ref="DC29:DC30"/>
    <mergeCell ref="DD29:DD30"/>
    <mergeCell ref="DE29:DE30"/>
    <mergeCell ref="DF29:DF30"/>
    <mergeCell ref="DG29:DG30"/>
    <mergeCell ref="DX29:DX30"/>
    <mergeCell ref="DY29:DY30"/>
    <mergeCell ref="DV29:DV30"/>
    <mergeCell ref="DW29:DW30"/>
    <mergeCell ref="DN29:DN30"/>
    <mergeCell ref="DO29:DO30"/>
    <mergeCell ref="DP29:DP30"/>
    <mergeCell ref="DQ29:DQ30"/>
    <mergeCell ref="DR29:DR30"/>
    <mergeCell ref="DS29:DS30"/>
    <mergeCell ref="BS31:BS33"/>
    <mergeCell ref="BT31:BT33"/>
    <mergeCell ref="BU31:BU33"/>
    <mergeCell ref="BV31:BV33"/>
    <mergeCell ref="BW31:BW33"/>
    <mergeCell ref="CD31:CD33"/>
    <mergeCell ref="CE31:CE33"/>
    <mergeCell ref="CF31:CF33"/>
    <mergeCell ref="CK23:CM23"/>
    <mergeCell ref="BS29:BS30"/>
    <mergeCell ref="BT29:BT30"/>
    <mergeCell ref="BU29:BU30"/>
    <mergeCell ref="BV29:BV30"/>
    <mergeCell ref="BW29:BW30"/>
    <mergeCell ref="CD29:CD30"/>
    <mergeCell ref="CE29:CE30"/>
    <mergeCell ref="CF29:CF30"/>
    <mergeCell ref="CG31:CG33"/>
    <mergeCell ref="CH31:CH33"/>
    <mergeCell ref="CI31:CI33"/>
    <mergeCell ref="BX31:BX33"/>
    <mergeCell ref="BY31:BY33"/>
    <mergeCell ref="BZ31:BZ33"/>
    <mergeCell ref="CA31:CA33"/>
    <mergeCell ref="DT29:DT30"/>
    <mergeCell ref="DU29:DU30"/>
    <mergeCell ref="CS29:CS30"/>
    <mergeCell ref="CN29:CN30"/>
    <mergeCell ref="CO29:CO30"/>
    <mergeCell ref="CH29:CH30"/>
    <mergeCell ref="CV29:CV30"/>
    <mergeCell ref="CW29:CW30"/>
    <mergeCell ref="CX29:CX30"/>
    <mergeCell ref="CY29:CY30"/>
    <mergeCell ref="CZ29:CZ30"/>
    <mergeCell ref="DA29:DA30"/>
    <mergeCell ref="CP29:CP30"/>
    <mergeCell ref="CQ29:CQ30"/>
    <mergeCell ref="DH29:DH30"/>
    <mergeCell ref="DI29:DI30"/>
    <mergeCell ref="DJ29:DJ30"/>
    <mergeCell ref="DK29:DK30"/>
    <mergeCell ref="DL29:DL30"/>
    <mergeCell ref="CG29:CG30"/>
    <mergeCell ref="CJ29:CJ30"/>
    <mergeCell ref="CK29:CK30"/>
    <mergeCell ref="CL29:CL30"/>
    <mergeCell ref="CM29:CM30"/>
    <mergeCell ref="CI29:CI30"/>
    <mergeCell ref="BX29:BX30"/>
    <mergeCell ref="BY29:BY30"/>
    <mergeCell ref="BZ29:BZ30"/>
    <mergeCell ref="CA29:CA30"/>
    <mergeCell ref="CB29:CB30"/>
    <mergeCell ref="CC29:CC30"/>
    <mergeCell ref="BV23:BX23"/>
    <mergeCell ref="BY23:CA23"/>
    <mergeCell ref="CB23:CD23"/>
    <mergeCell ref="DI23:DK23"/>
    <mergeCell ref="DL23:DN23"/>
    <mergeCell ref="DO23:DQ23"/>
    <mergeCell ref="DR23:DT23"/>
    <mergeCell ref="DU23:DW23"/>
    <mergeCell ref="CN23:CP23"/>
    <mergeCell ref="CQ23:CS23"/>
    <mergeCell ref="CT23:CV23"/>
    <mergeCell ref="CW23:CY23"/>
    <mergeCell ref="CZ23:DB23"/>
    <mergeCell ref="DC23:DE23"/>
    <mergeCell ref="CE23:CG23"/>
    <mergeCell ref="CH23:CJ23"/>
    <mergeCell ref="BS22:EC22"/>
    <mergeCell ref="ED22:ED24"/>
    <mergeCell ref="EE22:EJ23"/>
    <mergeCell ref="EK22:EP23"/>
    <mergeCell ref="D23:D24"/>
    <mergeCell ref="E23:E24"/>
    <mergeCell ref="F23:F24"/>
    <mergeCell ref="G23:G24"/>
    <mergeCell ref="H23:H24"/>
    <mergeCell ref="AP23:AP24"/>
    <mergeCell ref="AQ23:AQ24"/>
    <mergeCell ref="AR23:AS23"/>
    <mergeCell ref="AT23:AU23"/>
    <mergeCell ref="AW23:BR23"/>
    <mergeCell ref="BS23:BU23"/>
    <mergeCell ref="O23:AJ23"/>
    <mergeCell ref="AK23:AK24"/>
    <mergeCell ref="AL23:AL24"/>
    <mergeCell ref="AM23:AM24"/>
    <mergeCell ref="AN23:AN24"/>
    <mergeCell ref="AO23:AO24"/>
    <mergeCell ref="DX23:DZ23"/>
    <mergeCell ref="EA23:EC23"/>
    <mergeCell ref="DF23:DH23"/>
    <mergeCell ref="C18:F18"/>
    <mergeCell ref="H18:M18"/>
    <mergeCell ref="B20:M20"/>
    <mergeCell ref="B22:B24"/>
    <mergeCell ref="C22:C24"/>
    <mergeCell ref="D22:AJ22"/>
    <mergeCell ref="I23:I24"/>
    <mergeCell ref="J23:J24"/>
    <mergeCell ref="K23:L23"/>
    <mergeCell ref="M23:N23"/>
    <mergeCell ref="B13:B15"/>
    <mergeCell ref="C13:F15"/>
    <mergeCell ref="H13:M13"/>
    <mergeCell ref="H14:M14"/>
    <mergeCell ref="H15:M15"/>
    <mergeCell ref="B16:B17"/>
    <mergeCell ref="C16:F17"/>
    <mergeCell ref="H16:M16"/>
    <mergeCell ref="H17:M17"/>
    <mergeCell ref="C10:F10"/>
    <mergeCell ref="H10:M10"/>
    <mergeCell ref="C11:F11"/>
    <mergeCell ref="H11:M11"/>
    <mergeCell ref="C12:F12"/>
    <mergeCell ref="H12:M12"/>
    <mergeCell ref="B2:G2"/>
    <mergeCell ref="B3:G3"/>
    <mergeCell ref="C7:F7"/>
    <mergeCell ref="H7:M7"/>
    <mergeCell ref="B8:B9"/>
    <mergeCell ref="C8:F9"/>
    <mergeCell ref="H8:M8"/>
    <mergeCell ref="H9:M9"/>
  </mergeCells>
  <dataValidations count="22">
    <dataValidation allowBlank="1" showInputMessage="1" showErrorMessage="1" prompt="Escriba el nombre de la Política Pública._x000a_Use mayúscula sostenida." sqref="B2"/>
    <dataValidation allowBlank="1" showInputMessage="1" showErrorMessage="1" prompt="Formato DD/MM/AAAA._x000a_Si es política pública vigente coloque la fecha de aprobación del acto administrativo._x000a_En caso que sean documentos CONPES D.C., la Secretaría Técnica coloca la fecha de aprobación." sqref="B4"/>
    <dataValidation allowBlank="1" showInputMessage="1" showErrorMessage="1" prompt="Formato DD/MM/AAAA._x000a_Esta casilla se utiliza en caso de modificación del plan de acción. Difiere de la casilla Fecha de corte de seguimiento." sqref="B5"/>
    <dataValidation allowBlank="1" showInputMessage="1" showErrorMessage="1" prompt="Formato DD/MM/AAAA_x000a_Reportar los avances de las acciones de la política y el cumplimiento de sus objetivos, de acuerdo a los cortes establecidos por el CONPES, diciembre y junio de cada año." sqref="B6"/>
    <dataValidation allowBlank="1" showInputMessage="1" showErrorMessage="1" prompt="Seleccione de la lista desplegable el sector líder de la política pública._x000a_" sqref="B7"/>
    <dataValidation allowBlank="1" showInputMessage="1" showErrorMessage="1" prompt="Seleccione de la lista desplegable la entidad líder de la política pública." sqref="H7"/>
    <dataValidation type="date" allowBlank="1" showInputMessage="1" showErrorMessage="1" sqref="C4:D6">
      <formula1>36526</formula1>
      <formula2>55153</formula2>
    </dataValidation>
    <dataValidation type="custom" allowBlank="1" showInputMessage="1" showErrorMessage="1" prompt="Escriba el Objetivo general de la política pública." sqref="B20 N20:AR20">
      <formula1>ISTEXT(B20)</formula1>
    </dataValidation>
    <dataValidation allowBlank="1" showInputMessage="1" showErrorMessage="1" prompt="Aplica para documentos de política aprobados por el CONPES D.C." sqref="B3:D3"/>
    <dataValidation allowBlank="1" showInputMessage="1" showErrorMessage="1" prompt="Seleccione de la lista. Identifique los sectores corresponsables, utilice una columna para cada sector con su respectiva entidad." sqref="AB8:AB19 O8:O19 B8 B10:B13 B16 B18:B19"/>
    <dataValidation allowBlank="1" showInputMessage="1" showErrorMessage="1" prompt="Seleccione de la lista desplegable la entidad al que corresponde el documento CONPES D.C." sqref="AI8:AI19 U8:U19 H16 H18 F19 H8:H14"/>
    <dataValidation allowBlank="1" showInputMessage="1" showErrorMessage="1" prompt="Seleccione la opción de la lista." sqref="BU24 BX24 CA24 CD24 CG24 CJ24 CM24 CP24 CS24 CV24 CY24 DB24 DE24 DH24 DK24 DN24 DQ24 DT24 DW24 DZ24 EC24"/>
    <dataValidation allowBlank="1" showInputMessage="1" showErrorMessage="1" prompt="Cifras en millones de pesos. Corresponde al valor de implementar la acción._x000a_Cifras en millones de pesos." sqref="BS24 BV24 BY24 CB24 CE24 CH24 CK24 CN24 CQ24 CT24 CW24 CZ24 DC24 DF24 DI24 DL24 DO24 DR24 DU24 DX24 EA24"/>
    <dataValidation allowBlank="1" showInputMessage="1" showErrorMessage="1" prompt="Cifras en millones de pesos. Corresponde al valor con el que se cuenta y se asigna a la implementación de la acción. _x000a_No necesariamente corresponderá al costo." sqref="BT24 BW24 BZ24 CC24 CF24 CI24 CL24 CO24 CR24 CU24 CX24 DA24 DD24 DG24 DJ24 DM24 DP24 DS24 DV24 DY24 EB24"/>
    <dataValidation allowBlank="1" showInputMessage="1" showErrorMessage="1" prompt="Escriba los correos electrónicos de las personas corresponsables de contacto relacionadas en la columna anterior." sqref="EP24"/>
    <dataValidation allowBlank="1" showInputMessage="1" showErrorMessage="1" prompt="Escriba el teléfono de contacto de las personas responsables de la ejecución del producto, separados por ;." sqref="EO24"/>
    <dataValidation allowBlank="1" showInputMessage="1" showErrorMessage="1" prompt="Escriba el nombre completo de la persona corresponsable de la ejecución del producto, separados por ;." sqref="EN24"/>
    <dataValidation allowBlank="1" showInputMessage="1" showErrorMessage="1" prompt="Escriba la Dirección, Subdirección, Grupo o Unidad corresponsables de la ejecución del producto._x000a_Utilice nombres completos no abreviaciones." sqref="EM24"/>
    <dataValidation allowBlank="1" showInputMessage="1" showErrorMessage="1" prompt="Indique las entidades que son corresponsables con el cumplimiento del producto (indicador), separándolas con un ;" sqref="EL24"/>
    <dataValidation allowBlank="1" showInputMessage="1" showErrorMessage="1" prompt="Indique los sectores separados por ; que son corresponsables en el cumplimiento del producto (indicador)" sqref="EK24"/>
    <dataValidation allowBlank="1" showInputMessage="1" showErrorMessage="1" prompt="Formato DD/MM/AAAA_x000a_Escriba la fecha de inicio de ejecución del producto._x000a_" sqref="M24"/>
    <dataValidation allowBlank="1" showInputMessage="1" showErrorMessage="1" prompt="Formato DD/MM/AAAA_x000a_Escriba la fecha de finalización de ejecución del producto._x000a__x000a_" sqref="N24"/>
  </dataValidations>
  <hyperlinks>
    <hyperlink ref="EP47" r:id="rId1" display="jose.duarte@idt.gov.co"/>
    <hyperlink ref="EP48" r:id="rId2" display="jose.duarte@idt.gov.co"/>
    <hyperlink ref="EP46" r:id="rId3"/>
    <hyperlink ref="EP44" r:id="rId4"/>
    <hyperlink ref="EP45" r:id="rId5"/>
    <hyperlink ref="EP43" r:id="rId6"/>
    <hyperlink ref="EP37" r:id="rId7" display="atencionalciudadano@umv.gov.co_x000a_"/>
    <hyperlink ref="EP50" r:id="rId8"/>
    <hyperlink ref="EP58" r:id="rId9"/>
    <hyperlink ref="EP38" r:id="rId10" display="atencionalciudadano@umv.gov.co_x000a_"/>
    <hyperlink ref="EP40" r:id="rId11" display="atencionalciudadano@umv.gov.co_x000a_"/>
    <hyperlink ref="EP41" r:id="rId12" display="atencionalciudadano@umv.gov.co_x000a_"/>
    <hyperlink ref="EP42" r:id="rId13" display="atencionalciudadano@umv.gov.co_x000a_"/>
    <hyperlink ref="EP61" r:id="rId14" display="armando.ojeda@habitatbogota.gov.co"/>
    <hyperlink ref="EP69" r:id="rId15"/>
    <hyperlink ref="EP76" r:id="rId16"/>
    <hyperlink ref="EP80" r:id="rId17" display="ivan.casas@gobiernobogota.gov.co _x000a_"/>
    <hyperlink ref="EJ67" r:id="rId18"/>
    <hyperlink ref="EP67" r:id="rId19"/>
  </hyperlinks>
  <pageMargins left="0.19685039370078741" right="0.19685039370078741" top="0.19685039370078741" bottom="0.19685039370078741" header="0.31496062992125984" footer="0"/>
  <pageSetup paperSize="5" scale="10" orientation="landscape" horizontalDpi="1200" verticalDpi="1200" r:id="rId20"/>
  <legacy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15</vt:i4>
      </vt:variant>
    </vt:vector>
  </HeadingPairs>
  <TitlesOfParts>
    <vt:vector size="35" baseType="lpstr">
      <vt:lpstr>Plan de acción</vt:lpstr>
      <vt:lpstr>EEP-Generación</vt:lpstr>
      <vt:lpstr>EPE-Generación</vt:lpstr>
      <vt:lpstr>COMPILADO - POAI</vt:lpstr>
      <vt:lpstr>Base de datos POAI FILTROS</vt:lpstr>
      <vt:lpstr>Categorías Inversión de E.P.</vt:lpstr>
      <vt:lpstr>Históricos POAI</vt:lpstr>
      <vt:lpstr>Proyección_Ingresos</vt:lpstr>
      <vt:lpstr>2019</vt:lpstr>
      <vt:lpstr>Productos y flujo anual</vt:lpstr>
      <vt:lpstr>Modelo de financiación</vt:lpstr>
      <vt:lpstr>Hoja6</vt:lpstr>
      <vt:lpstr>Sandra - Prueba y trabajo PCTES</vt:lpstr>
      <vt:lpstr>Hoja1</vt:lpstr>
      <vt:lpstr>Hoja2</vt:lpstr>
      <vt:lpstr>Resumen</vt:lpstr>
      <vt:lpstr>Desplegables</vt:lpstr>
      <vt:lpstr>Gráficas</vt:lpstr>
      <vt:lpstr>Prueba y trabajo</vt:lpstr>
      <vt:lpstr>Históricos T.D.</vt:lpstr>
      <vt:lpstr>Ambiente</vt:lpstr>
      <vt:lpstr>'2019'!Área_de_impresión</vt:lpstr>
      <vt:lpstr>'Plan de acción'!Área_de_impresión</vt:lpstr>
      <vt:lpstr>CulturaRecreaciónyDeporte</vt:lpstr>
      <vt:lpstr>DesarrolloEconómicoIndustriayTurismo</vt:lpstr>
      <vt:lpstr>Educación</vt:lpstr>
      <vt:lpstr>GestiónJurídica</vt:lpstr>
      <vt:lpstr>GestiónPública</vt:lpstr>
      <vt:lpstr>Gobierno</vt:lpstr>
      <vt:lpstr>Hábitat</vt:lpstr>
      <vt:lpstr>Hacienda</vt:lpstr>
      <vt:lpstr>IntegraciónSocial</vt:lpstr>
      <vt:lpstr>Movilidad</vt:lpstr>
      <vt:lpstr>Salud</vt:lpstr>
      <vt:lpstr>SeguridadConvivenciayJusticia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Laura Victoria Arzayus Correa</cp:lastModifiedBy>
  <cp:lastPrinted>2019-03-19T20:09:26Z</cp:lastPrinted>
  <dcterms:created xsi:type="dcterms:W3CDTF">2018-07-12T16:29:51Z</dcterms:created>
  <dcterms:modified xsi:type="dcterms:W3CDTF">2019-05-13T22:16:47Z</dcterms:modified>
</cp:coreProperties>
</file>